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8.xml" ContentType="application/vnd.openxmlformats-officedocument.spreadsheetml.pivotTable+xml"/>
  <Override PartName="/xl/drawings/drawing5.xml" ContentType="application/vnd.openxmlformats-officedocument.drawing+xml"/>
  <Override PartName="/xl/slicers/slicer2.xml" ContentType="application/vnd.ms-excel.slicer+xml"/>
  <Override PartName="/xl/drawings/drawing6.xml" ContentType="application/vnd.openxmlformats-officedocument.drawing+xml"/>
  <Override PartName="/xl/slicers/slicer3.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8.xml" ContentType="application/vnd.openxmlformats-officedocument.drawing+xml"/>
  <Override PartName="/xl/slicers/slicer4.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codeName="ThisWorkbook"/>
  <mc:AlternateContent xmlns:mc="http://schemas.openxmlformats.org/markup-compatibility/2006">
    <mc:Choice Requires="x15">
      <x15ac:absPath xmlns:x15ac="http://schemas.microsoft.com/office/spreadsheetml/2010/11/ac" url="D:\Work\Courses\Data analysis\Excel Dashboard Projects\"/>
    </mc:Choice>
  </mc:AlternateContent>
  <xr:revisionPtr revIDLastSave="0" documentId="13_ncr:1_{7AEC1466-D01E-469E-BF44-00595F691BAC}" xr6:coauthVersionLast="47" xr6:coauthVersionMax="47" xr10:uidLastSave="{00000000-0000-0000-0000-000000000000}"/>
  <bookViews>
    <workbookView xWindow="-120" yWindow="-120" windowWidth="20730" windowHeight="11160" tabRatio="936" xr2:uid="{00000000-000D-0000-FFFF-FFFF00000000}"/>
  </bookViews>
  <sheets>
    <sheet name="Data" sheetId="1" r:id="rId1"/>
    <sheet name="1st final" sheetId="16" r:id="rId2"/>
    <sheet name="2nd final" sheetId="17" r:id="rId3"/>
    <sheet name="4th final" sheetId="15" r:id="rId4"/>
    <sheet name="5th final" sheetId="18" r:id="rId5"/>
    <sheet name="6th Final" sheetId="19" r:id="rId6"/>
    <sheet name="7th final" sheetId="23" r:id="rId7"/>
    <sheet name="8th final" sheetId="24" r:id="rId8"/>
    <sheet name="9th final" sheetId="25" r:id="rId9"/>
    <sheet name="Things needed" sheetId="2" r:id="rId10"/>
    <sheet name="Calculations" sheetId="5" r:id="rId11"/>
    <sheet name="Budget" sheetId="4" r:id="rId12"/>
    <sheet name="Channels" sheetId="21" r:id="rId13"/>
  </sheets>
  <definedNames>
    <definedName name="_xlnm._FilterDatabase" localSheetId="0" hidden="1">Data!$A$1:$V$399</definedName>
    <definedName name="Slicer_Month">#N/A</definedName>
    <definedName name="Slicer_Month1">#N/A</definedName>
    <definedName name="Slicer_Month2">#N/A</definedName>
  </definedNames>
  <calcPr calcId="191029" concurrentCalc="0"/>
  <pivotCaches>
    <pivotCache cacheId="17" r:id="rId14"/>
    <pivotCache cacheId="23" r:id="rId15"/>
  </pivotCaches>
  <extLst>
    <ext xmlns:x14="http://schemas.microsoft.com/office/spreadsheetml/2009/9/main" uri="{876F7934-8845-4945-9796-88D515C7AA90}">
      <x14:pivotCaches>
        <pivotCache cacheId="1" r:id="rId16"/>
      </x14:pivotCaches>
    </ext>
    <ext xmlns:x14="http://schemas.microsoft.com/office/spreadsheetml/2009/9/main" uri="{BBE1A952-AA13-448e-AADC-164F8A28A991}">
      <x14:slicerCaches>
        <x14:slicerCache r:id="rId17"/>
        <x14:slicerCache r:id="rId18"/>
        <x14:slicerCache r:id="rId1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H399" i="1" l="1"/>
  <c r="AH398" i="1"/>
  <c r="AH397" i="1"/>
  <c r="AH396" i="1"/>
  <c r="AH395" i="1"/>
  <c r="AH394" i="1"/>
  <c r="AH393" i="1"/>
  <c r="AH392" i="1"/>
  <c r="AH391" i="1"/>
  <c r="AH390" i="1"/>
  <c r="AH389" i="1"/>
  <c r="AH388" i="1"/>
  <c r="AH387" i="1"/>
  <c r="AH386" i="1"/>
  <c r="AH385" i="1"/>
  <c r="AH384" i="1"/>
  <c r="AH383" i="1"/>
  <c r="AH382" i="1"/>
  <c r="AH381" i="1"/>
  <c r="AH380" i="1"/>
  <c r="AH379" i="1"/>
  <c r="AH378" i="1"/>
  <c r="AH377" i="1"/>
  <c r="AH376" i="1"/>
  <c r="AH375" i="1"/>
  <c r="AH374" i="1"/>
  <c r="AH373" i="1"/>
  <c r="AH372" i="1"/>
  <c r="AH371" i="1"/>
  <c r="AH370" i="1"/>
  <c r="AH369" i="1"/>
  <c r="AH368" i="1"/>
  <c r="AH367" i="1"/>
  <c r="AH366" i="1"/>
  <c r="AH365" i="1"/>
  <c r="AH364" i="1"/>
  <c r="AH363" i="1"/>
  <c r="AH362" i="1"/>
  <c r="AH361" i="1"/>
  <c r="AH360" i="1"/>
  <c r="AH359" i="1"/>
  <c r="AH358" i="1"/>
  <c r="AH357" i="1"/>
  <c r="AH356" i="1"/>
  <c r="AH355" i="1"/>
  <c r="AH354" i="1"/>
  <c r="AH353" i="1"/>
  <c r="AH352" i="1"/>
  <c r="AH351" i="1"/>
  <c r="AH350" i="1"/>
  <c r="AH349" i="1"/>
  <c r="AH348" i="1"/>
  <c r="AH347" i="1"/>
  <c r="AH346" i="1"/>
  <c r="AH345" i="1"/>
  <c r="AH344" i="1"/>
  <c r="AH343" i="1"/>
  <c r="AH342" i="1"/>
  <c r="AH341" i="1"/>
  <c r="AH340" i="1"/>
  <c r="AH339" i="1"/>
  <c r="AH333" i="1"/>
  <c r="AH332" i="1"/>
  <c r="AH331" i="1"/>
  <c r="AH330" i="1"/>
  <c r="AH329" i="1"/>
  <c r="AH328" i="1"/>
  <c r="AH327" i="1"/>
  <c r="AH326" i="1"/>
  <c r="AH325" i="1"/>
  <c r="AH324" i="1"/>
  <c r="AH323" i="1"/>
  <c r="AH322" i="1"/>
  <c r="AH321" i="1"/>
  <c r="AH320" i="1"/>
  <c r="AH319" i="1"/>
  <c r="AH318" i="1"/>
  <c r="AH317" i="1"/>
  <c r="AH316" i="1"/>
  <c r="AH315" i="1"/>
  <c r="AH314" i="1"/>
  <c r="AH313" i="1"/>
  <c r="AH312" i="1"/>
  <c r="AH311" i="1"/>
  <c r="AH310" i="1"/>
  <c r="AH309" i="1"/>
  <c r="AH308" i="1"/>
  <c r="AH307" i="1"/>
  <c r="AH306" i="1"/>
  <c r="AH305" i="1"/>
  <c r="AH304" i="1"/>
  <c r="AH303" i="1"/>
  <c r="AH300" i="1"/>
  <c r="AH299" i="1"/>
  <c r="AH298" i="1"/>
  <c r="AH297" i="1"/>
  <c r="AH296" i="1"/>
  <c r="AH295" i="1"/>
  <c r="AH294" i="1"/>
  <c r="AH293" i="1"/>
  <c r="AH292" i="1"/>
  <c r="AH291" i="1"/>
  <c r="AH290" i="1"/>
  <c r="AH289" i="1"/>
  <c r="AH288" i="1"/>
  <c r="AH287" i="1"/>
  <c r="AH286" i="1"/>
  <c r="AH285" i="1"/>
  <c r="AH284" i="1"/>
  <c r="AH283" i="1"/>
  <c r="AH282" i="1"/>
  <c r="AH281" i="1"/>
  <c r="AH280" i="1"/>
  <c r="AH279" i="1"/>
  <c r="AH278" i="1"/>
  <c r="AH277" i="1"/>
  <c r="AH276" i="1"/>
  <c r="AH275" i="1"/>
  <c r="AH274" i="1"/>
  <c r="AH273" i="1"/>
  <c r="AH272" i="1"/>
  <c r="AH271" i="1"/>
  <c r="AH270" i="1"/>
  <c r="AH269" i="1"/>
  <c r="AH268" i="1"/>
  <c r="AH267" i="1"/>
  <c r="AH266" i="1"/>
  <c r="AH265" i="1"/>
  <c r="AH264" i="1"/>
  <c r="AH263" i="1"/>
  <c r="AH262" i="1"/>
  <c r="AH261" i="1"/>
  <c r="AH260" i="1"/>
  <c r="AH259" i="1"/>
  <c r="AH258" i="1"/>
  <c r="AH257" i="1"/>
  <c r="AH256" i="1"/>
  <c r="AH255" i="1"/>
  <c r="AH254" i="1"/>
  <c r="AH253" i="1"/>
  <c r="AH252" i="1"/>
  <c r="AH251" i="1"/>
  <c r="AH250" i="1"/>
  <c r="AH249" i="1"/>
  <c r="AH248" i="1"/>
  <c r="AH247" i="1"/>
  <c r="AH246" i="1"/>
  <c r="AH245" i="1"/>
  <c r="AH244" i="1"/>
  <c r="AH243" i="1"/>
  <c r="AH242" i="1"/>
  <c r="AH241" i="1"/>
  <c r="AH240" i="1"/>
  <c r="AH235" i="1"/>
  <c r="AH234" i="1"/>
  <c r="AH233" i="1"/>
  <c r="AH232" i="1"/>
  <c r="AH231" i="1"/>
  <c r="AH230" i="1"/>
  <c r="AH229" i="1"/>
  <c r="AH228" i="1"/>
  <c r="AH227" i="1"/>
  <c r="AH226" i="1"/>
  <c r="AH225" i="1"/>
  <c r="AH224" i="1"/>
  <c r="AH223" i="1"/>
  <c r="AH222" i="1"/>
  <c r="AH221" i="1"/>
  <c r="AH220" i="1"/>
  <c r="AH219" i="1"/>
  <c r="AH218" i="1"/>
  <c r="AH217" i="1"/>
  <c r="AH216" i="1"/>
  <c r="AH215" i="1"/>
  <c r="AH214" i="1"/>
  <c r="AH213" i="1"/>
  <c r="AH212" i="1"/>
  <c r="AH211" i="1"/>
  <c r="AH210" i="1"/>
  <c r="AH209" i="1"/>
  <c r="AH208" i="1"/>
  <c r="AH207" i="1"/>
  <c r="AH206" i="1"/>
  <c r="AH205" i="1"/>
  <c r="AH203" i="1"/>
  <c r="AH202" i="1"/>
  <c r="AH201" i="1"/>
  <c r="AH200" i="1"/>
  <c r="AH199" i="1"/>
  <c r="AH198" i="1"/>
  <c r="AH197" i="1"/>
  <c r="AH196" i="1"/>
  <c r="AH195" i="1"/>
  <c r="AH194" i="1"/>
  <c r="AH193" i="1"/>
  <c r="AH192" i="1"/>
  <c r="AH191" i="1"/>
  <c r="AH190" i="1"/>
  <c r="AH189" i="1"/>
  <c r="AH188" i="1"/>
  <c r="AH187" i="1"/>
  <c r="AH186" i="1"/>
  <c r="AH185" i="1"/>
  <c r="AH184" i="1"/>
  <c r="AH183" i="1"/>
  <c r="AH182" i="1"/>
  <c r="AH181" i="1"/>
  <c r="AH180" i="1"/>
  <c r="AH179" i="1"/>
  <c r="AH178" i="1"/>
  <c r="AH177" i="1"/>
  <c r="AH176" i="1"/>
  <c r="AH175" i="1"/>
  <c r="AH174" i="1"/>
  <c r="AH167" i="1"/>
  <c r="AH166" i="1"/>
  <c r="AH165" i="1"/>
  <c r="AH164" i="1"/>
  <c r="AH163" i="1"/>
  <c r="AH162" i="1"/>
  <c r="AH161" i="1"/>
  <c r="AH160" i="1"/>
  <c r="AH159" i="1"/>
  <c r="AH158" i="1"/>
  <c r="AH157" i="1"/>
  <c r="AH156" i="1"/>
  <c r="AH155" i="1"/>
  <c r="AH154" i="1"/>
  <c r="AH153" i="1"/>
  <c r="AH152" i="1"/>
  <c r="AH151" i="1"/>
  <c r="AH150" i="1"/>
  <c r="AH149" i="1"/>
  <c r="AH148" i="1"/>
  <c r="AH147" i="1"/>
  <c r="AH146" i="1"/>
  <c r="AH145" i="1"/>
  <c r="AH144" i="1"/>
  <c r="AH143" i="1"/>
  <c r="AH142" i="1"/>
  <c r="AH141" i="1"/>
  <c r="AH140" i="1"/>
  <c r="AH139" i="1"/>
  <c r="AH138" i="1"/>
  <c r="AH137" i="1"/>
  <c r="AH133" i="1"/>
  <c r="AH132" i="1"/>
  <c r="AH131" i="1"/>
  <c r="AH130" i="1"/>
  <c r="AH129" i="1"/>
  <c r="AH128" i="1"/>
  <c r="AH127" i="1"/>
  <c r="AH126" i="1"/>
  <c r="AH125" i="1"/>
  <c r="AH124" i="1"/>
  <c r="AH123" i="1"/>
  <c r="AH122" i="1"/>
  <c r="AH121" i="1"/>
  <c r="AH120" i="1"/>
  <c r="AH119" i="1"/>
  <c r="AH118" i="1"/>
  <c r="AH117" i="1"/>
  <c r="AH116" i="1"/>
  <c r="AH115" i="1"/>
  <c r="AH114" i="1"/>
  <c r="AH113" i="1"/>
  <c r="AH112" i="1"/>
  <c r="AH111" i="1"/>
  <c r="AH110" i="1"/>
  <c r="AH109" i="1"/>
  <c r="AH108" i="1"/>
  <c r="AH107" i="1"/>
  <c r="AH106" i="1"/>
  <c r="AH105" i="1"/>
  <c r="AH104" i="1"/>
  <c r="AH102" i="1"/>
  <c r="AH101" i="1"/>
  <c r="AH100" i="1"/>
  <c r="AH99" i="1"/>
  <c r="AH98" i="1"/>
  <c r="AH97" i="1"/>
  <c r="AH96" i="1"/>
  <c r="AH95" i="1"/>
  <c r="AH94" i="1"/>
  <c r="AH93" i="1"/>
  <c r="AH92" i="1"/>
  <c r="AH91" i="1"/>
  <c r="AH90" i="1"/>
  <c r="AH89" i="1"/>
  <c r="AH88" i="1"/>
  <c r="AH87" i="1"/>
  <c r="AH86" i="1"/>
  <c r="AH85" i="1"/>
  <c r="AH84" i="1"/>
  <c r="AH83" i="1"/>
  <c r="AH82" i="1"/>
  <c r="AH81" i="1"/>
  <c r="AH80" i="1"/>
  <c r="AH79" i="1"/>
  <c r="AH78" i="1"/>
  <c r="AH77" i="1"/>
  <c r="AH76" i="1"/>
  <c r="AH75" i="1"/>
  <c r="AH74" i="1"/>
  <c r="AH73" i="1"/>
  <c r="AH72" i="1"/>
  <c r="AH66" i="1"/>
  <c r="AH65" i="1"/>
  <c r="AH64" i="1"/>
  <c r="AH63" i="1"/>
  <c r="AH62" i="1"/>
  <c r="AH61" i="1"/>
  <c r="AH60" i="1"/>
  <c r="AH59" i="1"/>
  <c r="AH58" i="1"/>
  <c r="AH57" i="1"/>
  <c r="AH56" i="1"/>
  <c r="AH55" i="1"/>
  <c r="AH54" i="1"/>
  <c r="AH53" i="1"/>
  <c r="AH52" i="1"/>
  <c r="AH51" i="1"/>
  <c r="AH50" i="1"/>
  <c r="AH49" i="1"/>
  <c r="AH48" i="1"/>
  <c r="AH47" i="1"/>
  <c r="AH46" i="1"/>
  <c r="AH45" i="1"/>
  <c r="AH44" i="1"/>
  <c r="AH43" i="1"/>
  <c r="AH42" i="1"/>
  <c r="AH41" i="1"/>
  <c r="AH40" i="1"/>
  <c r="AH39" i="1"/>
  <c r="AH38" i="1"/>
  <c r="AH33" i="1"/>
  <c r="AH32" i="1"/>
  <c r="AH31" i="1"/>
  <c r="AH30" i="1"/>
  <c r="AH29" i="1"/>
  <c r="AH28" i="1"/>
  <c r="AH27" i="1"/>
  <c r="AH26" i="1"/>
  <c r="AH25" i="1"/>
  <c r="AH24" i="1"/>
  <c r="AH23" i="1"/>
  <c r="AH22" i="1"/>
  <c r="AH21" i="1"/>
  <c r="AH20" i="1"/>
  <c r="AH19" i="1"/>
  <c r="AH18" i="1"/>
  <c r="AH17" i="1"/>
  <c r="AH16" i="1"/>
  <c r="AH15" i="1"/>
  <c r="AH14" i="1"/>
  <c r="AH13" i="1"/>
  <c r="AH12" i="1"/>
  <c r="AH11" i="1"/>
  <c r="AH10" i="1"/>
  <c r="AH9" i="1"/>
  <c r="AH8" i="1"/>
  <c r="AH7" i="1"/>
  <c r="AH6" i="1"/>
  <c r="AH5" i="1"/>
  <c r="AH4" i="1"/>
  <c r="AH3" i="1"/>
  <c r="AG399" i="1"/>
  <c r="AG398" i="1"/>
  <c r="AG397" i="1"/>
  <c r="AG396" i="1"/>
  <c r="AG395" i="1"/>
  <c r="AG394" i="1"/>
  <c r="AG393" i="1"/>
  <c r="AG392" i="1"/>
  <c r="AG391" i="1"/>
  <c r="AG390" i="1"/>
  <c r="AG389" i="1"/>
  <c r="AG388" i="1"/>
  <c r="AG387" i="1"/>
  <c r="AG386" i="1"/>
  <c r="AG385" i="1"/>
  <c r="AG384" i="1"/>
  <c r="AG383" i="1"/>
  <c r="AG382" i="1"/>
  <c r="AG381" i="1"/>
  <c r="AG380" i="1"/>
  <c r="AG379" i="1"/>
  <c r="AG378" i="1"/>
  <c r="AG377" i="1"/>
  <c r="AG376" i="1"/>
  <c r="AG375" i="1"/>
  <c r="AG374" i="1"/>
  <c r="AG373" i="1"/>
  <c r="AG372" i="1"/>
  <c r="AG371" i="1"/>
  <c r="AG370" i="1"/>
  <c r="AG369" i="1"/>
  <c r="AG368" i="1"/>
  <c r="AG367" i="1"/>
  <c r="AG366" i="1"/>
  <c r="AG365" i="1"/>
  <c r="AG364" i="1"/>
  <c r="AG363" i="1"/>
  <c r="AG362" i="1"/>
  <c r="AG361" i="1"/>
  <c r="AG360" i="1"/>
  <c r="AG359" i="1"/>
  <c r="AG358" i="1"/>
  <c r="AG357" i="1"/>
  <c r="AG356" i="1"/>
  <c r="AG355" i="1"/>
  <c r="AG354" i="1"/>
  <c r="AG353" i="1"/>
  <c r="AG352" i="1"/>
  <c r="AG351" i="1"/>
  <c r="AG350" i="1"/>
  <c r="AG349" i="1"/>
  <c r="AG348" i="1"/>
  <c r="AG347" i="1"/>
  <c r="AG346" i="1"/>
  <c r="AG345" i="1"/>
  <c r="AG344" i="1"/>
  <c r="AG343" i="1"/>
  <c r="AG342" i="1"/>
  <c r="AG341" i="1"/>
  <c r="AG340" i="1"/>
  <c r="AG339" i="1"/>
  <c r="AG333" i="1"/>
  <c r="AG332" i="1"/>
  <c r="AG331" i="1"/>
  <c r="AG330" i="1"/>
  <c r="AG329" i="1"/>
  <c r="AG328" i="1"/>
  <c r="AG327" i="1"/>
  <c r="AG326" i="1"/>
  <c r="AG325" i="1"/>
  <c r="AG324" i="1"/>
  <c r="AG323" i="1"/>
  <c r="AG322" i="1"/>
  <c r="AG321" i="1"/>
  <c r="AG320" i="1"/>
  <c r="AG319" i="1"/>
  <c r="AG318" i="1"/>
  <c r="AG317" i="1"/>
  <c r="AG316" i="1"/>
  <c r="AG315" i="1"/>
  <c r="AG314" i="1"/>
  <c r="AG313" i="1"/>
  <c r="AG312" i="1"/>
  <c r="AG311" i="1"/>
  <c r="AG310" i="1"/>
  <c r="AG309" i="1"/>
  <c r="AG308" i="1"/>
  <c r="AG307" i="1"/>
  <c r="AG306" i="1"/>
  <c r="AG305" i="1"/>
  <c r="AG304" i="1"/>
  <c r="AG303" i="1"/>
  <c r="AG300" i="1"/>
  <c r="AG299" i="1"/>
  <c r="AG298" i="1"/>
  <c r="AG297" i="1"/>
  <c r="AG296" i="1"/>
  <c r="AG295" i="1"/>
  <c r="AG294" i="1"/>
  <c r="AG293" i="1"/>
  <c r="AG292" i="1"/>
  <c r="AG291" i="1"/>
  <c r="AG290" i="1"/>
  <c r="AG289" i="1"/>
  <c r="AG288" i="1"/>
  <c r="AG287" i="1"/>
  <c r="AG286" i="1"/>
  <c r="AG285" i="1"/>
  <c r="AG284" i="1"/>
  <c r="AG283" i="1"/>
  <c r="AG282" i="1"/>
  <c r="AG281" i="1"/>
  <c r="AG280" i="1"/>
  <c r="AG279" i="1"/>
  <c r="AG278" i="1"/>
  <c r="AG277" i="1"/>
  <c r="AG276" i="1"/>
  <c r="AG275" i="1"/>
  <c r="AG274" i="1"/>
  <c r="AG273" i="1"/>
  <c r="AG272" i="1"/>
  <c r="AG271" i="1"/>
  <c r="AG270" i="1"/>
  <c r="AG269" i="1"/>
  <c r="AG268" i="1"/>
  <c r="AG267" i="1"/>
  <c r="AG266" i="1"/>
  <c r="AG265" i="1"/>
  <c r="AG264" i="1"/>
  <c r="AG263" i="1"/>
  <c r="AG262" i="1"/>
  <c r="AG261" i="1"/>
  <c r="AG260" i="1"/>
  <c r="AG259" i="1"/>
  <c r="AG258" i="1"/>
  <c r="AG257" i="1"/>
  <c r="AG256" i="1"/>
  <c r="AG255" i="1"/>
  <c r="AG254" i="1"/>
  <c r="AG253" i="1"/>
  <c r="AG252" i="1"/>
  <c r="AG251" i="1"/>
  <c r="AG250" i="1"/>
  <c r="AG249" i="1"/>
  <c r="AG248" i="1"/>
  <c r="AG247" i="1"/>
  <c r="AG246" i="1"/>
  <c r="AG245" i="1"/>
  <c r="AG244" i="1"/>
  <c r="AG243" i="1"/>
  <c r="AG242" i="1"/>
  <c r="AG241" i="1"/>
  <c r="AG240" i="1"/>
  <c r="AG235" i="1"/>
  <c r="AG234" i="1"/>
  <c r="AG233" i="1"/>
  <c r="AG232" i="1"/>
  <c r="AG231" i="1"/>
  <c r="AG230" i="1"/>
  <c r="AG229" i="1"/>
  <c r="AG228" i="1"/>
  <c r="AG227" i="1"/>
  <c r="AG226" i="1"/>
  <c r="AG225" i="1"/>
  <c r="AG224" i="1"/>
  <c r="AG223" i="1"/>
  <c r="AG222" i="1"/>
  <c r="AG221" i="1"/>
  <c r="AG220" i="1"/>
  <c r="AG219" i="1"/>
  <c r="AG218" i="1"/>
  <c r="AG217" i="1"/>
  <c r="AG216" i="1"/>
  <c r="AG215" i="1"/>
  <c r="AG214" i="1"/>
  <c r="AG213" i="1"/>
  <c r="AG212" i="1"/>
  <c r="AG211" i="1"/>
  <c r="AG210" i="1"/>
  <c r="AG209" i="1"/>
  <c r="AG208" i="1"/>
  <c r="AG207" i="1"/>
  <c r="AG206" i="1"/>
  <c r="AG205" i="1"/>
  <c r="AG203" i="1"/>
  <c r="AG202" i="1"/>
  <c r="AG201" i="1"/>
  <c r="AG200" i="1"/>
  <c r="AG199" i="1"/>
  <c r="AG198" i="1"/>
  <c r="AG197" i="1"/>
  <c r="AG196" i="1"/>
  <c r="AG195" i="1"/>
  <c r="AG194" i="1"/>
  <c r="AG193" i="1"/>
  <c r="AG192" i="1"/>
  <c r="AG191" i="1"/>
  <c r="AG190" i="1"/>
  <c r="AG189" i="1"/>
  <c r="AG188" i="1"/>
  <c r="AG187" i="1"/>
  <c r="AG186" i="1"/>
  <c r="AG185" i="1"/>
  <c r="AG184" i="1"/>
  <c r="AG183" i="1"/>
  <c r="AG182" i="1"/>
  <c r="AG181" i="1"/>
  <c r="AG180" i="1"/>
  <c r="AG179" i="1"/>
  <c r="AG178" i="1"/>
  <c r="AG177" i="1"/>
  <c r="AG176" i="1"/>
  <c r="AG175" i="1"/>
  <c r="AG174" i="1"/>
  <c r="AG167" i="1"/>
  <c r="AG166" i="1"/>
  <c r="AG165" i="1"/>
  <c r="AG164" i="1"/>
  <c r="AG163" i="1"/>
  <c r="AG162" i="1"/>
  <c r="AG161" i="1"/>
  <c r="AG160" i="1"/>
  <c r="AG159" i="1"/>
  <c r="AG158" i="1"/>
  <c r="AG157" i="1"/>
  <c r="AG156" i="1"/>
  <c r="AG155" i="1"/>
  <c r="AG154" i="1"/>
  <c r="AG153" i="1"/>
  <c r="AG152" i="1"/>
  <c r="AG151" i="1"/>
  <c r="AG150" i="1"/>
  <c r="AG149" i="1"/>
  <c r="AG148" i="1"/>
  <c r="AG147" i="1"/>
  <c r="AG146" i="1"/>
  <c r="AG145" i="1"/>
  <c r="AG144" i="1"/>
  <c r="AG143" i="1"/>
  <c r="AG142" i="1"/>
  <c r="AG141" i="1"/>
  <c r="AG140" i="1"/>
  <c r="AG139" i="1"/>
  <c r="AG138" i="1"/>
  <c r="AG137" i="1"/>
  <c r="AG133" i="1"/>
  <c r="AG132" i="1"/>
  <c r="AG131" i="1"/>
  <c r="AG130" i="1"/>
  <c r="AG129" i="1"/>
  <c r="AG128" i="1"/>
  <c r="AG127" i="1"/>
  <c r="AG126" i="1"/>
  <c r="AG125" i="1"/>
  <c r="AG124" i="1"/>
  <c r="AG123" i="1"/>
  <c r="AG122" i="1"/>
  <c r="AG121" i="1"/>
  <c r="AG120" i="1"/>
  <c r="AG119" i="1"/>
  <c r="AG118" i="1"/>
  <c r="AG117" i="1"/>
  <c r="AG116" i="1"/>
  <c r="AG115" i="1"/>
  <c r="AG114" i="1"/>
  <c r="AG113" i="1"/>
  <c r="AG112" i="1"/>
  <c r="AG111" i="1"/>
  <c r="AG110" i="1"/>
  <c r="AG109" i="1"/>
  <c r="AG108" i="1"/>
  <c r="AG107" i="1"/>
  <c r="AG106" i="1"/>
  <c r="AG105" i="1"/>
  <c r="AG104" i="1"/>
  <c r="AG102" i="1"/>
  <c r="AG101" i="1"/>
  <c r="AG100" i="1"/>
  <c r="AG99" i="1"/>
  <c r="AG98" i="1"/>
  <c r="AG97" i="1"/>
  <c r="AG96" i="1"/>
  <c r="AG95" i="1"/>
  <c r="AG94" i="1"/>
  <c r="AG93" i="1"/>
  <c r="AG92" i="1"/>
  <c r="AG91" i="1"/>
  <c r="AG90" i="1"/>
  <c r="AG89" i="1"/>
  <c r="AG88" i="1"/>
  <c r="AG87" i="1"/>
  <c r="AG86" i="1"/>
  <c r="AG85" i="1"/>
  <c r="AG84" i="1"/>
  <c r="AG83" i="1"/>
  <c r="AG82" i="1"/>
  <c r="AG81" i="1"/>
  <c r="AG80" i="1"/>
  <c r="AG79" i="1"/>
  <c r="AG78" i="1"/>
  <c r="AG77" i="1"/>
  <c r="AG76" i="1"/>
  <c r="AG75" i="1"/>
  <c r="AG74" i="1"/>
  <c r="AG73" i="1"/>
  <c r="AG72" i="1"/>
  <c r="AG66" i="1"/>
  <c r="AG65" i="1"/>
  <c r="AG64" i="1"/>
  <c r="AG63" i="1"/>
  <c r="AG62" i="1"/>
  <c r="AG61" i="1"/>
  <c r="AG60" i="1"/>
  <c r="AG59" i="1"/>
  <c r="AG58" i="1"/>
  <c r="AG57" i="1"/>
  <c r="AG56" i="1"/>
  <c r="AG55" i="1"/>
  <c r="AG54" i="1"/>
  <c r="AG53" i="1"/>
  <c r="AG52" i="1"/>
  <c r="AG51" i="1"/>
  <c r="AG50" i="1"/>
  <c r="AG49" i="1"/>
  <c r="AG48" i="1"/>
  <c r="AG47" i="1"/>
  <c r="AG46" i="1"/>
  <c r="AG45" i="1"/>
  <c r="AG44" i="1"/>
  <c r="AG43" i="1"/>
  <c r="AG42" i="1"/>
  <c r="AG41" i="1"/>
  <c r="AG40" i="1"/>
  <c r="AG39" i="1"/>
  <c r="AG38" i="1"/>
  <c r="AG33" i="1"/>
  <c r="AG32" i="1"/>
  <c r="AG31" i="1"/>
  <c r="AG30" i="1"/>
  <c r="AG29" i="1"/>
  <c r="AG28" i="1"/>
  <c r="AG27" i="1"/>
  <c r="AG26" i="1"/>
  <c r="AG25" i="1"/>
  <c r="AG24" i="1"/>
  <c r="AG23" i="1"/>
  <c r="AG22" i="1"/>
  <c r="AG21" i="1"/>
  <c r="AG20" i="1"/>
  <c r="AG19" i="1"/>
  <c r="AG18" i="1"/>
  <c r="AG17" i="1"/>
  <c r="AG16" i="1"/>
  <c r="AG15" i="1"/>
  <c r="AG14" i="1"/>
  <c r="AG13" i="1"/>
  <c r="AG12" i="1"/>
  <c r="AG11" i="1"/>
  <c r="AG10" i="1"/>
  <c r="AG9" i="1"/>
  <c r="AG8" i="1"/>
  <c r="AG7" i="1"/>
  <c r="AG6" i="1"/>
  <c r="AG5" i="1"/>
  <c r="AG4" i="1"/>
  <c r="AG3" i="1"/>
  <c r="AF399" i="1"/>
  <c r="AF398" i="1"/>
  <c r="AF397" i="1"/>
  <c r="AF396" i="1"/>
  <c r="AF395" i="1"/>
  <c r="AF394" i="1"/>
  <c r="AF393" i="1"/>
  <c r="AF392" i="1"/>
  <c r="AF391" i="1"/>
  <c r="AF390" i="1"/>
  <c r="AF389" i="1"/>
  <c r="AF388" i="1"/>
  <c r="AF387" i="1"/>
  <c r="AF386" i="1"/>
  <c r="AF385" i="1"/>
  <c r="AF384" i="1"/>
  <c r="AF383" i="1"/>
  <c r="AF382" i="1"/>
  <c r="AF381" i="1"/>
  <c r="AF380" i="1"/>
  <c r="AF379" i="1"/>
  <c r="AF378" i="1"/>
  <c r="AF377" i="1"/>
  <c r="AF376" i="1"/>
  <c r="AF375" i="1"/>
  <c r="AF374" i="1"/>
  <c r="AF373" i="1"/>
  <c r="AF372" i="1"/>
  <c r="AF371" i="1"/>
  <c r="AF370" i="1"/>
  <c r="AF369" i="1"/>
  <c r="AF368" i="1"/>
  <c r="AF367" i="1"/>
  <c r="AF366" i="1"/>
  <c r="AF365" i="1"/>
  <c r="AF364" i="1"/>
  <c r="AF363" i="1"/>
  <c r="AF362" i="1"/>
  <c r="AF361" i="1"/>
  <c r="AF360" i="1"/>
  <c r="AF359" i="1"/>
  <c r="AF358" i="1"/>
  <c r="AF357" i="1"/>
  <c r="AF356" i="1"/>
  <c r="AF355" i="1"/>
  <c r="AF354" i="1"/>
  <c r="AF353" i="1"/>
  <c r="AF352" i="1"/>
  <c r="AF351" i="1"/>
  <c r="AF350" i="1"/>
  <c r="AF349" i="1"/>
  <c r="AF348" i="1"/>
  <c r="AF347" i="1"/>
  <c r="AF346" i="1"/>
  <c r="AF345" i="1"/>
  <c r="AF344" i="1"/>
  <c r="AF343" i="1"/>
  <c r="AF342" i="1"/>
  <c r="AF341" i="1"/>
  <c r="AF340" i="1"/>
  <c r="AF339" i="1"/>
  <c r="AF333" i="1"/>
  <c r="AF332" i="1"/>
  <c r="AF331" i="1"/>
  <c r="AF330" i="1"/>
  <c r="AF329" i="1"/>
  <c r="AF328" i="1"/>
  <c r="AF327" i="1"/>
  <c r="AF326" i="1"/>
  <c r="AF325" i="1"/>
  <c r="AF324" i="1"/>
  <c r="AF323" i="1"/>
  <c r="AF322" i="1"/>
  <c r="AF321" i="1"/>
  <c r="AF320" i="1"/>
  <c r="AF319" i="1"/>
  <c r="AF318" i="1"/>
  <c r="AF317" i="1"/>
  <c r="AF316" i="1"/>
  <c r="AF315" i="1"/>
  <c r="AF314" i="1"/>
  <c r="AF313" i="1"/>
  <c r="AF312" i="1"/>
  <c r="AF311" i="1"/>
  <c r="AF310" i="1"/>
  <c r="AF309" i="1"/>
  <c r="AF308" i="1"/>
  <c r="AF307" i="1"/>
  <c r="AF306" i="1"/>
  <c r="AF305" i="1"/>
  <c r="AF304" i="1"/>
  <c r="AF303" i="1"/>
  <c r="AF300" i="1"/>
  <c r="AF299" i="1"/>
  <c r="AF298" i="1"/>
  <c r="AF297" i="1"/>
  <c r="AF296" i="1"/>
  <c r="AF295" i="1"/>
  <c r="AF294" i="1"/>
  <c r="AF293" i="1"/>
  <c r="AF292" i="1"/>
  <c r="AF291" i="1"/>
  <c r="AF290" i="1"/>
  <c r="AF289" i="1"/>
  <c r="AF288" i="1"/>
  <c r="AF287" i="1"/>
  <c r="AF286" i="1"/>
  <c r="AF285" i="1"/>
  <c r="AF284" i="1"/>
  <c r="AF283" i="1"/>
  <c r="AF282" i="1"/>
  <c r="AF281" i="1"/>
  <c r="AF280" i="1"/>
  <c r="AF279" i="1"/>
  <c r="AF278" i="1"/>
  <c r="AF277" i="1"/>
  <c r="AF276" i="1"/>
  <c r="AF275" i="1"/>
  <c r="AF274" i="1"/>
  <c r="AF273" i="1"/>
  <c r="AF272" i="1"/>
  <c r="AF271" i="1"/>
  <c r="AF270" i="1"/>
  <c r="AF269" i="1"/>
  <c r="AF268" i="1"/>
  <c r="AF267" i="1"/>
  <c r="AF266" i="1"/>
  <c r="AF265" i="1"/>
  <c r="AF264" i="1"/>
  <c r="AF263" i="1"/>
  <c r="AF262" i="1"/>
  <c r="AF261" i="1"/>
  <c r="AF260" i="1"/>
  <c r="AF259" i="1"/>
  <c r="AF258" i="1"/>
  <c r="AF257" i="1"/>
  <c r="AF256" i="1"/>
  <c r="AF255" i="1"/>
  <c r="AF254" i="1"/>
  <c r="AF253" i="1"/>
  <c r="AF252" i="1"/>
  <c r="AF251" i="1"/>
  <c r="AF250" i="1"/>
  <c r="AF249" i="1"/>
  <c r="AF248" i="1"/>
  <c r="AF247" i="1"/>
  <c r="AF246" i="1"/>
  <c r="AF245" i="1"/>
  <c r="AF244" i="1"/>
  <c r="AF243" i="1"/>
  <c r="AF242" i="1"/>
  <c r="AF241" i="1"/>
  <c r="AF240" i="1"/>
  <c r="AF235" i="1"/>
  <c r="AF234" i="1"/>
  <c r="AF233" i="1"/>
  <c r="AF232" i="1"/>
  <c r="AF231" i="1"/>
  <c r="AF230" i="1"/>
  <c r="AF229" i="1"/>
  <c r="AF228" i="1"/>
  <c r="AF227" i="1"/>
  <c r="AF226" i="1"/>
  <c r="AF225" i="1"/>
  <c r="AF224" i="1"/>
  <c r="AF223" i="1"/>
  <c r="AF222" i="1"/>
  <c r="AF221" i="1"/>
  <c r="AF220" i="1"/>
  <c r="AF219" i="1"/>
  <c r="AF218" i="1"/>
  <c r="AF217" i="1"/>
  <c r="AF216" i="1"/>
  <c r="AF215" i="1"/>
  <c r="AF214" i="1"/>
  <c r="AF213" i="1"/>
  <c r="AF212" i="1"/>
  <c r="AF211" i="1"/>
  <c r="AF210" i="1"/>
  <c r="AF209" i="1"/>
  <c r="AF208" i="1"/>
  <c r="AF207" i="1"/>
  <c r="AF206" i="1"/>
  <c r="AF205" i="1"/>
  <c r="AF203" i="1"/>
  <c r="AF202" i="1"/>
  <c r="AF201" i="1"/>
  <c r="AF200" i="1"/>
  <c r="AF199" i="1"/>
  <c r="AF198" i="1"/>
  <c r="AF197" i="1"/>
  <c r="AF196" i="1"/>
  <c r="AF195" i="1"/>
  <c r="AF194" i="1"/>
  <c r="AF193" i="1"/>
  <c r="AF192" i="1"/>
  <c r="AF191" i="1"/>
  <c r="AF190" i="1"/>
  <c r="AF189" i="1"/>
  <c r="AF188" i="1"/>
  <c r="AF187" i="1"/>
  <c r="AF186" i="1"/>
  <c r="AF185" i="1"/>
  <c r="AF184" i="1"/>
  <c r="AF183" i="1"/>
  <c r="AF182" i="1"/>
  <c r="AF181" i="1"/>
  <c r="AF180" i="1"/>
  <c r="AF179" i="1"/>
  <c r="AF178" i="1"/>
  <c r="AF177" i="1"/>
  <c r="AF176" i="1"/>
  <c r="AF175" i="1"/>
  <c r="AF174" i="1"/>
  <c r="AF167" i="1"/>
  <c r="AF166" i="1"/>
  <c r="AF165" i="1"/>
  <c r="AF164" i="1"/>
  <c r="AF163" i="1"/>
  <c r="AF162" i="1"/>
  <c r="AF161" i="1"/>
  <c r="AF160" i="1"/>
  <c r="AF159" i="1"/>
  <c r="AF158" i="1"/>
  <c r="AF157" i="1"/>
  <c r="AF156" i="1"/>
  <c r="AF155" i="1"/>
  <c r="AF154" i="1"/>
  <c r="AF153" i="1"/>
  <c r="AF152" i="1"/>
  <c r="AF151" i="1"/>
  <c r="AF150" i="1"/>
  <c r="AF149" i="1"/>
  <c r="AF148" i="1"/>
  <c r="AF147" i="1"/>
  <c r="AF146" i="1"/>
  <c r="AF145" i="1"/>
  <c r="AF144" i="1"/>
  <c r="AF143" i="1"/>
  <c r="AF142" i="1"/>
  <c r="AF141" i="1"/>
  <c r="AF140" i="1"/>
  <c r="AF139" i="1"/>
  <c r="AF138" i="1"/>
  <c r="AF137" i="1"/>
  <c r="AF133" i="1"/>
  <c r="AF132" i="1"/>
  <c r="AF131" i="1"/>
  <c r="AF130" i="1"/>
  <c r="AF129" i="1"/>
  <c r="AF128" i="1"/>
  <c r="AF127" i="1"/>
  <c r="AF126" i="1"/>
  <c r="AF125" i="1"/>
  <c r="AF124" i="1"/>
  <c r="AF123" i="1"/>
  <c r="AF122" i="1"/>
  <c r="AF121" i="1"/>
  <c r="AF120" i="1"/>
  <c r="AF119" i="1"/>
  <c r="AF118" i="1"/>
  <c r="AF117" i="1"/>
  <c r="AF116" i="1"/>
  <c r="AF115" i="1"/>
  <c r="AF114" i="1"/>
  <c r="AF113" i="1"/>
  <c r="AF112" i="1"/>
  <c r="AF111" i="1"/>
  <c r="AF110" i="1"/>
  <c r="AF109" i="1"/>
  <c r="AF108" i="1"/>
  <c r="AF107" i="1"/>
  <c r="AF106" i="1"/>
  <c r="AF105" i="1"/>
  <c r="AF104" i="1"/>
  <c r="AF102" i="1"/>
  <c r="AF101" i="1"/>
  <c r="AF100" i="1"/>
  <c r="AF99" i="1"/>
  <c r="AF98" i="1"/>
  <c r="AF97" i="1"/>
  <c r="AF96" i="1"/>
  <c r="AF95" i="1"/>
  <c r="AF94" i="1"/>
  <c r="AF93" i="1"/>
  <c r="AF92" i="1"/>
  <c r="AF91" i="1"/>
  <c r="AF90" i="1"/>
  <c r="AF89" i="1"/>
  <c r="AF88" i="1"/>
  <c r="AF87" i="1"/>
  <c r="AF86" i="1"/>
  <c r="AF85" i="1"/>
  <c r="AF84" i="1"/>
  <c r="AF83" i="1"/>
  <c r="AF82" i="1"/>
  <c r="AF81" i="1"/>
  <c r="AF80" i="1"/>
  <c r="AF79" i="1"/>
  <c r="AF78" i="1"/>
  <c r="AF77" i="1"/>
  <c r="AF76" i="1"/>
  <c r="AF75" i="1"/>
  <c r="AF74" i="1"/>
  <c r="AF73" i="1"/>
  <c r="AF72" i="1"/>
  <c r="AF66" i="1"/>
  <c r="AF65" i="1"/>
  <c r="AF64" i="1"/>
  <c r="AF63" i="1"/>
  <c r="AF62" i="1"/>
  <c r="AF61" i="1"/>
  <c r="AF60" i="1"/>
  <c r="AF59" i="1"/>
  <c r="AF58" i="1"/>
  <c r="AF57" i="1"/>
  <c r="AF56" i="1"/>
  <c r="AF55" i="1"/>
  <c r="AF54" i="1"/>
  <c r="AF53" i="1"/>
  <c r="AF52" i="1"/>
  <c r="AF51" i="1"/>
  <c r="AF50" i="1"/>
  <c r="AF49" i="1"/>
  <c r="AF48" i="1"/>
  <c r="AF47" i="1"/>
  <c r="AF46" i="1"/>
  <c r="AF45" i="1"/>
  <c r="AF44" i="1"/>
  <c r="AF43" i="1"/>
  <c r="AF42" i="1"/>
  <c r="AF41" i="1"/>
  <c r="AF40" i="1"/>
  <c r="AF39" i="1"/>
  <c r="AF38" i="1"/>
  <c r="AF33" i="1"/>
  <c r="AF32" i="1"/>
  <c r="AF31" i="1"/>
  <c r="AF30" i="1"/>
  <c r="AF29" i="1"/>
  <c r="AF28" i="1"/>
  <c r="AF27" i="1"/>
  <c r="AF26" i="1"/>
  <c r="AF25" i="1"/>
  <c r="AF24" i="1"/>
  <c r="AF23" i="1"/>
  <c r="AF22" i="1"/>
  <c r="AF21" i="1"/>
  <c r="AF20" i="1"/>
  <c r="AF19" i="1"/>
  <c r="AF18" i="1"/>
  <c r="AF17" i="1"/>
  <c r="AF16" i="1"/>
  <c r="AF15" i="1"/>
  <c r="AF14" i="1"/>
  <c r="AF13" i="1"/>
  <c r="AF12" i="1"/>
  <c r="AF11" i="1"/>
  <c r="AF10" i="1"/>
  <c r="AF9" i="1"/>
  <c r="AF8" i="1"/>
  <c r="AF7" i="1"/>
  <c r="AF6" i="1"/>
  <c r="AF5" i="1"/>
  <c r="AF4" i="1"/>
  <c r="AF3" i="1"/>
  <c r="AE399" i="1"/>
  <c r="AE398" i="1"/>
  <c r="AE397" i="1"/>
  <c r="AE396" i="1"/>
  <c r="AE395" i="1"/>
  <c r="AE394" i="1"/>
  <c r="AE393" i="1"/>
  <c r="AE392" i="1"/>
  <c r="AE391" i="1"/>
  <c r="AE390" i="1"/>
  <c r="AE389" i="1"/>
  <c r="AE388" i="1"/>
  <c r="AE387" i="1"/>
  <c r="AE386" i="1"/>
  <c r="AE385" i="1"/>
  <c r="AE384" i="1"/>
  <c r="AE383" i="1"/>
  <c r="AE382" i="1"/>
  <c r="AE381" i="1"/>
  <c r="AE380" i="1"/>
  <c r="AE379" i="1"/>
  <c r="AE378" i="1"/>
  <c r="AE377" i="1"/>
  <c r="AE376" i="1"/>
  <c r="AE375" i="1"/>
  <c r="AE374" i="1"/>
  <c r="AE373" i="1"/>
  <c r="AE372" i="1"/>
  <c r="AE371" i="1"/>
  <c r="AE370" i="1"/>
  <c r="AE369" i="1"/>
  <c r="AE368" i="1"/>
  <c r="AE367" i="1"/>
  <c r="AE366" i="1"/>
  <c r="AE365" i="1"/>
  <c r="AE364" i="1"/>
  <c r="AE363" i="1"/>
  <c r="AE362" i="1"/>
  <c r="AE361" i="1"/>
  <c r="AE360" i="1"/>
  <c r="AE359" i="1"/>
  <c r="AE358" i="1"/>
  <c r="AE357" i="1"/>
  <c r="AE356" i="1"/>
  <c r="AE355" i="1"/>
  <c r="AE354" i="1"/>
  <c r="AE353" i="1"/>
  <c r="AE352" i="1"/>
  <c r="AE351" i="1"/>
  <c r="AE350" i="1"/>
  <c r="AE349" i="1"/>
  <c r="AE348" i="1"/>
  <c r="AE347" i="1"/>
  <c r="AE346" i="1"/>
  <c r="AE345" i="1"/>
  <c r="AE344" i="1"/>
  <c r="AE343" i="1"/>
  <c r="AE342" i="1"/>
  <c r="AE341" i="1"/>
  <c r="AE340" i="1"/>
  <c r="AE339" i="1"/>
  <c r="AE333" i="1"/>
  <c r="AE332" i="1"/>
  <c r="AE331" i="1"/>
  <c r="AE330" i="1"/>
  <c r="AE329" i="1"/>
  <c r="AE328" i="1"/>
  <c r="AE327" i="1"/>
  <c r="AE326" i="1"/>
  <c r="AE325" i="1"/>
  <c r="AE324" i="1"/>
  <c r="AE323" i="1"/>
  <c r="AE322" i="1"/>
  <c r="AE321" i="1"/>
  <c r="AE320" i="1"/>
  <c r="AE319" i="1"/>
  <c r="AE318" i="1"/>
  <c r="AE317" i="1"/>
  <c r="AE316" i="1"/>
  <c r="AE315" i="1"/>
  <c r="AE314" i="1"/>
  <c r="AE313" i="1"/>
  <c r="AE312" i="1"/>
  <c r="AE311" i="1"/>
  <c r="AE310" i="1"/>
  <c r="AE309" i="1"/>
  <c r="AE308" i="1"/>
  <c r="AE307" i="1"/>
  <c r="AE306" i="1"/>
  <c r="AE305" i="1"/>
  <c r="AE304" i="1"/>
  <c r="AE303" i="1"/>
  <c r="AE300" i="1"/>
  <c r="AE299" i="1"/>
  <c r="AE298" i="1"/>
  <c r="AE297" i="1"/>
  <c r="AE296" i="1"/>
  <c r="AE295" i="1"/>
  <c r="AE294" i="1"/>
  <c r="AE293" i="1"/>
  <c r="AE292" i="1"/>
  <c r="AE291" i="1"/>
  <c r="AE290" i="1"/>
  <c r="AE289" i="1"/>
  <c r="AE288" i="1"/>
  <c r="AE287" i="1"/>
  <c r="AE286" i="1"/>
  <c r="AE285" i="1"/>
  <c r="AE284" i="1"/>
  <c r="AE283" i="1"/>
  <c r="AE282" i="1"/>
  <c r="AE281" i="1"/>
  <c r="AE280" i="1"/>
  <c r="AE279" i="1"/>
  <c r="AE278" i="1"/>
  <c r="AE277" i="1"/>
  <c r="AE276" i="1"/>
  <c r="AE275" i="1"/>
  <c r="AE274" i="1"/>
  <c r="AE273" i="1"/>
  <c r="AE272" i="1"/>
  <c r="AE271" i="1"/>
  <c r="AE270" i="1"/>
  <c r="AE269" i="1"/>
  <c r="AE268" i="1"/>
  <c r="AE267" i="1"/>
  <c r="AE266" i="1"/>
  <c r="AE265" i="1"/>
  <c r="AE264" i="1"/>
  <c r="AE263" i="1"/>
  <c r="AE262" i="1"/>
  <c r="AE261" i="1"/>
  <c r="AE260" i="1"/>
  <c r="AE259" i="1"/>
  <c r="AE258" i="1"/>
  <c r="AE257" i="1"/>
  <c r="AE256" i="1"/>
  <c r="AE255" i="1"/>
  <c r="AE254" i="1"/>
  <c r="AE253" i="1"/>
  <c r="AE252" i="1"/>
  <c r="AE251" i="1"/>
  <c r="AE250" i="1"/>
  <c r="AE249" i="1"/>
  <c r="AE248" i="1"/>
  <c r="AE247" i="1"/>
  <c r="AE246" i="1"/>
  <c r="AE245" i="1"/>
  <c r="AE244" i="1"/>
  <c r="AE243" i="1"/>
  <c r="AE242" i="1"/>
  <c r="AE241" i="1"/>
  <c r="AE240" i="1"/>
  <c r="AE235" i="1"/>
  <c r="AE234" i="1"/>
  <c r="AE233" i="1"/>
  <c r="AE232" i="1"/>
  <c r="AE231" i="1"/>
  <c r="AE230" i="1"/>
  <c r="AE229" i="1"/>
  <c r="AE228" i="1"/>
  <c r="AE227" i="1"/>
  <c r="AE226" i="1"/>
  <c r="AE225" i="1"/>
  <c r="AE224" i="1"/>
  <c r="AE223" i="1"/>
  <c r="AE222" i="1"/>
  <c r="AE221" i="1"/>
  <c r="AE220" i="1"/>
  <c r="AE219" i="1"/>
  <c r="AE218" i="1"/>
  <c r="AE217" i="1"/>
  <c r="AE216" i="1"/>
  <c r="AE215" i="1"/>
  <c r="AE214" i="1"/>
  <c r="AE213" i="1"/>
  <c r="AE212" i="1"/>
  <c r="AE211" i="1"/>
  <c r="AE210" i="1"/>
  <c r="AE209" i="1"/>
  <c r="AE208" i="1"/>
  <c r="AE207" i="1"/>
  <c r="AE206" i="1"/>
  <c r="AE205" i="1"/>
  <c r="AE203" i="1"/>
  <c r="AE202" i="1"/>
  <c r="AE201" i="1"/>
  <c r="AE200" i="1"/>
  <c r="AE199" i="1"/>
  <c r="AE198" i="1"/>
  <c r="AE197" i="1"/>
  <c r="AE196" i="1"/>
  <c r="AE195" i="1"/>
  <c r="AE194" i="1"/>
  <c r="AE193" i="1"/>
  <c r="AE192" i="1"/>
  <c r="AE191" i="1"/>
  <c r="AE190" i="1"/>
  <c r="AE189" i="1"/>
  <c r="AE188" i="1"/>
  <c r="AE187" i="1"/>
  <c r="AE186" i="1"/>
  <c r="AE185" i="1"/>
  <c r="AE184" i="1"/>
  <c r="AE183" i="1"/>
  <c r="AE182" i="1"/>
  <c r="AE181" i="1"/>
  <c r="AE180" i="1"/>
  <c r="AE179" i="1"/>
  <c r="AE178" i="1"/>
  <c r="AE177" i="1"/>
  <c r="AE176" i="1"/>
  <c r="AE175" i="1"/>
  <c r="AE174" i="1"/>
  <c r="AE167" i="1"/>
  <c r="AE166" i="1"/>
  <c r="AE165" i="1"/>
  <c r="AE164" i="1"/>
  <c r="AE163" i="1"/>
  <c r="AE162" i="1"/>
  <c r="AE161" i="1"/>
  <c r="AE160" i="1"/>
  <c r="AE159" i="1"/>
  <c r="AE158" i="1"/>
  <c r="AE157" i="1"/>
  <c r="AE156" i="1"/>
  <c r="AE155" i="1"/>
  <c r="AE154" i="1"/>
  <c r="AE153" i="1"/>
  <c r="AE152" i="1"/>
  <c r="AE151" i="1"/>
  <c r="AE150" i="1"/>
  <c r="AE149" i="1"/>
  <c r="AE148" i="1"/>
  <c r="AE147" i="1"/>
  <c r="AE146" i="1"/>
  <c r="AE145" i="1"/>
  <c r="AE144" i="1"/>
  <c r="AE143" i="1"/>
  <c r="AE142" i="1"/>
  <c r="AE141" i="1"/>
  <c r="AE140" i="1"/>
  <c r="AE139" i="1"/>
  <c r="AE138" i="1"/>
  <c r="AE137" i="1"/>
  <c r="AE133" i="1"/>
  <c r="AE132" i="1"/>
  <c r="AE131" i="1"/>
  <c r="AE130" i="1"/>
  <c r="AE129" i="1"/>
  <c r="AE128" i="1"/>
  <c r="AE127" i="1"/>
  <c r="AE126" i="1"/>
  <c r="AE125" i="1"/>
  <c r="AE124" i="1"/>
  <c r="AE123" i="1"/>
  <c r="AE122" i="1"/>
  <c r="AE121" i="1"/>
  <c r="AE120" i="1"/>
  <c r="AE119" i="1"/>
  <c r="AE118" i="1"/>
  <c r="AE117" i="1"/>
  <c r="AE116" i="1"/>
  <c r="AE115" i="1"/>
  <c r="AE114" i="1"/>
  <c r="AE113" i="1"/>
  <c r="AE112" i="1"/>
  <c r="AE111" i="1"/>
  <c r="AE110" i="1"/>
  <c r="AE109" i="1"/>
  <c r="AE108" i="1"/>
  <c r="AE107" i="1"/>
  <c r="AE106" i="1"/>
  <c r="AE105" i="1"/>
  <c r="AE104" i="1"/>
  <c r="AE102" i="1"/>
  <c r="AE101" i="1"/>
  <c r="AE100" i="1"/>
  <c r="AE99" i="1"/>
  <c r="AE98" i="1"/>
  <c r="AE97" i="1"/>
  <c r="AE96" i="1"/>
  <c r="AE95" i="1"/>
  <c r="AE94" i="1"/>
  <c r="AE93" i="1"/>
  <c r="AE92" i="1"/>
  <c r="AE91" i="1"/>
  <c r="AE90" i="1"/>
  <c r="AE89" i="1"/>
  <c r="AE88" i="1"/>
  <c r="AE87" i="1"/>
  <c r="AE86" i="1"/>
  <c r="AE85" i="1"/>
  <c r="AE84" i="1"/>
  <c r="AE83" i="1"/>
  <c r="AE82" i="1"/>
  <c r="AE81" i="1"/>
  <c r="AE80" i="1"/>
  <c r="AE79" i="1"/>
  <c r="AE78" i="1"/>
  <c r="AE77" i="1"/>
  <c r="AE76" i="1"/>
  <c r="AE75" i="1"/>
  <c r="AE74" i="1"/>
  <c r="AE73" i="1"/>
  <c r="AE72" i="1"/>
  <c r="AE66" i="1"/>
  <c r="AE65" i="1"/>
  <c r="AE64" i="1"/>
  <c r="AE63" i="1"/>
  <c r="AE62" i="1"/>
  <c r="AE61" i="1"/>
  <c r="AE60" i="1"/>
  <c r="AE59" i="1"/>
  <c r="AE58" i="1"/>
  <c r="AE57" i="1"/>
  <c r="AE56" i="1"/>
  <c r="AE55" i="1"/>
  <c r="AE54" i="1"/>
  <c r="AE53" i="1"/>
  <c r="AE52" i="1"/>
  <c r="AE51" i="1"/>
  <c r="AE50" i="1"/>
  <c r="AE49" i="1"/>
  <c r="AE48" i="1"/>
  <c r="AE47" i="1"/>
  <c r="AE46" i="1"/>
  <c r="AE45" i="1"/>
  <c r="AE44" i="1"/>
  <c r="AE43" i="1"/>
  <c r="AE42" i="1"/>
  <c r="AE41" i="1"/>
  <c r="AE40" i="1"/>
  <c r="AE39" i="1"/>
  <c r="AE38" i="1"/>
  <c r="AE33" i="1"/>
  <c r="AE32" i="1"/>
  <c r="AE31" i="1"/>
  <c r="AE30" i="1"/>
  <c r="AE29" i="1"/>
  <c r="AE28" i="1"/>
  <c r="AE27" i="1"/>
  <c r="AE26" i="1"/>
  <c r="AE25" i="1"/>
  <c r="AE24" i="1"/>
  <c r="AE23" i="1"/>
  <c r="AE22" i="1"/>
  <c r="AE21" i="1"/>
  <c r="AE20" i="1"/>
  <c r="AE19" i="1"/>
  <c r="AE18" i="1"/>
  <c r="AE17" i="1"/>
  <c r="AE16" i="1"/>
  <c r="AE15" i="1"/>
  <c r="AE14" i="1"/>
  <c r="AE13" i="1"/>
  <c r="AE12" i="1"/>
  <c r="AE11" i="1"/>
  <c r="AE10" i="1"/>
  <c r="AE9" i="1"/>
  <c r="AE8" i="1"/>
  <c r="AE7" i="1"/>
  <c r="AE6" i="1"/>
  <c r="AE5" i="1"/>
  <c r="AE4" i="1"/>
  <c r="AE3" i="1"/>
  <c r="C13" i="21"/>
  <c r="C12" i="21"/>
  <c r="C11" i="21"/>
  <c r="C10" i="21"/>
  <c r="C9" i="21"/>
  <c r="C8" i="21"/>
  <c r="B13" i="21"/>
  <c r="B12" i="21"/>
  <c r="B11" i="21"/>
  <c r="B10" i="21"/>
  <c r="B9" i="21"/>
  <c r="B8" i="21"/>
  <c r="B7" i="21"/>
  <c r="G14" i="5"/>
  <c r="F14" i="5"/>
  <c r="AD399" i="1"/>
  <c r="AD398" i="1"/>
  <c r="AD397" i="1"/>
  <c r="AD396" i="1"/>
  <c r="AD395" i="1"/>
  <c r="AD394" i="1"/>
  <c r="AD393" i="1"/>
  <c r="AD392" i="1"/>
  <c r="AD391" i="1"/>
  <c r="AD390" i="1"/>
  <c r="AD389" i="1"/>
  <c r="AD388" i="1"/>
  <c r="AD387" i="1"/>
  <c r="AD386" i="1"/>
  <c r="AD385" i="1"/>
  <c r="AD384" i="1"/>
  <c r="AD383" i="1"/>
  <c r="AD382" i="1"/>
  <c r="AD381" i="1"/>
  <c r="AD380" i="1"/>
  <c r="AD379" i="1"/>
  <c r="AD378" i="1"/>
  <c r="AD377" i="1"/>
  <c r="AD376" i="1"/>
  <c r="AD375" i="1"/>
  <c r="AD374" i="1"/>
  <c r="AD373" i="1"/>
  <c r="AD372" i="1"/>
  <c r="AD371" i="1"/>
  <c r="AD370" i="1"/>
  <c r="AD369" i="1"/>
  <c r="AD368" i="1"/>
  <c r="AD367" i="1"/>
  <c r="AD366" i="1"/>
  <c r="AD365" i="1"/>
  <c r="AD364" i="1"/>
  <c r="AD363" i="1"/>
  <c r="AD362" i="1"/>
  <c r="AD361" i="1"/>
  <c r="AD360" i="1"/>
  <c r="AD359" i="1"/>
  <c r="AD358" i="1"/>
  <c r="AD357" i="1"/>
  <c r="AD356" i="1"/>
  <c r="AD355" i="1"/>
  <c r="AD354" i="1"/>
  <c r="AD353" i="1"/>
  <c r="AD352" i="1"/>
  <c r="AD351" i="1"/>
  <c r="AD350" i="1"/>
  <c r="AD349" i="1"/>
  <c r="AD348" i="1"/>
  <c r="AD347" i="1"/>
  <c r="AD346" i="1"/>
  <c r="AD345" i="1"/>
  <c r="AD344" i="1"/>
  <c r="AD343" i="1"/>
  <c r="AD342" i="1"/>
  <c r="AD341" i="1"/>
  <c r="AD340" i="1"/>
  <c r="AD339" i="1"/>
  <c r="AD333" i="1"/>
  <c r="AD332" i="1"/>
  <c r="AD331" i="1"/>
  <c r="AD330" i="1"/>
  <c r="AD329" i="1"/>
  <c r="AD328" i="1"/>
  <c r="AD327" i="1"/>
  <c r="AD326" i="1"/>
  <c r="AD325" i="1"/>
  <c r="AD324" i="1"/>
  <c r="AD323" i="1"/>
  <c r="AD322" i="1"/>
  <c r="AD321" i="1"/>
  <c r="AD320" i="1"/>
  <c r="AD319" i="1"/>
  <c r="AD318" i="1"/>
  <c r="AD317" i="1"/>
  <c r="AD316" i="1"/>
  <c r="AD315" i="1"/>
  <c r="AD314" i="1"/>
  <c r="AD313" i="1"/>
  <c r="AD312" i="1"/>
  <c r="AD311" i="1"/>
  <c r="AD310" i="1"/>
  <c r="AD309" i="1"/>
  <c r="AD308" i="1"/>
  <c r="AD307" i="1"/>
  <c r="AD306" i="1"/>
  <c r="AD305" i="1"/>
  <c r="AD304" i="1"/>
  <c r="AD303" i="1"/>
  <c r="AD300" i="1"/>
  <c r="AD299" i="1"/>
  <c r="AD298" i="1"/>
  <c r="AD297" i="1"/>
  <c r="AD296" i="1"/>
  <c r="AD295" i="1"/>
  <c r="AD294" i="1"/>
  <c r="AD293" i="1"/>
  <c r="AD292" i="1"/>
  <c r="AD291" i="1"/>
  <c r="AD290" i="1"/>
  <c r="AD289" i="1"/>
  <c r="AD288" i="1"/>
  <c r="AD287" i="1"/>
  <c r="AD286" i="1"/>
  <c r="AD285" i="1"/>
  <c r="AD284" i="1"/>
  <c r="AD283" i="1"/>
  <c r="AD282" i="1"/>
  <c r="AD281" i="1"/>
  <c r="AD280" i="1"/>
  <c r="AD279" i="1"/>
  <c r="AD278" i="1"/>
  <c r="AD277" i="1"/>
  <c r="AD276" i="1"/>
  <c r="AD275" i="1"/>
  <c r="AD274" i="1"/>
  <c r="AD273" i="1"/>
  <c r="AD272" i="1"/>
  <c r="AD271" i="1"/>
  <c r="AD270" i="1"/>
  <c r="AD269" i="1"/>
  <c r="AD268" i="1"/>
  <c r="AD267" i="1"/>
  <c r="AD266" i="1"/>
  <c r="AD265" i="1"/>
  <c r="AD264" i="1"/>
  <c r="AD263" i="1"/>
  <c r="AD262" i="1"/>
  <c r="AD261" i="1"/>
  <c r="AD260" i="1"/>
  <c r="AD259" i="1"/>
  <c r="AD258" i="1"/>
  <c r="AD257" i="1"/>
  <c r="AD256" i="1"/>
  <c r="AD255" i="1"/>
  <c r="AD254" i="1"/>
  <c r="AD253" i="1"/>
  <c r="AD252" i="1"/>
  <c r="AD251" i="1"/>
  <c r="AD250" i="1"/>
  <c r="AD249" i="1"/>
  <c r="AD248" i="1"/>
  <c r="AD247" i="1"/>
  <c r="AD246" i="1"/>
  <c r="AD245" i="1"/>
  <c r="AD244" i="1"/>
  <c r="AD243" i="1"/>
  <c r="AD242" i="1"/>
  <c r="AD241" i="1"/>
  <c r="AD240" i="1"/>
  <c r="AD235" i="1"/>
  <c r="AD234" i="1"/>
  <c r="AD233" i="1"/>
  <c r="AD232" i="1"/>
  <c r="AD231" i="1"/>
  <c r="AD230" i="1"/>
  <c r="AD229" i="1"/>
  <c r="AD228" i="1"/>
  <c r="AD227" i="1"/>
  <c r="AD226" i="1"/>
  <c r="AD225" i="1"/>
  <c r="AD224" i="1"/>
  <c r="AD223" i="1"/>
  <c r="AD222" i="1"/>
  <c r="AD221" i="1"/>
  <c r="AD220" i="1"/>
  <c r="AD219" i="1"/>
  <c r="AD218" i="1"/>
  <c r="AD217" i="1"/>
  <c r="AD216" i="1"/>
  <c r="AD215" i="1"/>
  <c r="AD214" i="1"/>
  <c r="AD213" i="1"/>
  <c r="AD212" i="1"/>
  <c r="AD211" i="1"/>
  <c r="AD210" i="1"/>
  <c r="AD209" i="1"/>
  <c r="AD208" i="1"/>
  <c r="AD207" i="1"/>
  <c r="AD206" i="1"/>
  <c r="AD205" i="1"/>
  <c r="AD203" i="1"/>
  <c r="AD202" i="1"/>
  <c r="AD201" i="1"/>
  <c r="AD200" i="1"/>
  <c r="AD199" i="1"/>
  <c r="AD198" i="1"/>
  <c r="AD197" i="1"/>
  <c r="AD196" i="1"/>
  <c r="AD195" i="1"/>
  <c r="AD194" i="1"/>
  <c r="AD193" i="1"/>
  <c r="AD192" i="1"/>
  <c r="AD191" i="1"/>
  <c r="AD190" i="1"/>
  <c r="AD189" i="1"/>
  <c r="AD188" i="1"/>
  <c r="AD187" i="1"/>
  <c r="AD186" i="1"/>
  <c r="AD185" i="1"/>
  <c r="AD184" i="1"/>
  <c r="AD183" i="1"/>
  <c r="AD182" i="1"/>
  <c r="AD181" i="1"/>
  <c r="AD180" i="1"/>
  <c r="AD179" i="1"/>
  <c r="AD178" i="1"/>
  <c r="AD177" i="1"/>
  <c r="AD176" i="1"/>
  <c r="AD175" i="1"/>
  <c r="AD174" i="1"/>
  <c r="AD167" i="1"/>
  <c r="AD166" i="1"/>
  <c r="AD165" i="1"/>
  <c r="AD164" i="1"/>
  <c r="AD163" i="1"/>
  <c r="AD162" i="1"/>
  <c r="AD161" i="1"/>
  <c r="AD160" i="1"/>
  <c r="AD159" i="1"/>
  <c r="AD158" i="1"/>
  <c r="AD157" i="1"/>
  <c r="AD156" i="1"/>
  <c r="AD155" i="1"/>
  <c r="AD154" i="1"/>
  <c r="AD153" i="1"/>
  <c r="AD152" i="1"/>
  <c r="AD151" i="1"/>
  <c r="AD150" i="1"/>
  <c r="AD149" i="1"/>
  <c r="AD148" i="1"/>
  <c r="AD147" i="1"/>
  <c r="AD146" i="1"/>
  <c r="AD145" i="1"/>
  <c r="AD144" i="1"/>
  <c r="AD143" i="1"/>
  <c r="AD142" i="1"/>
  <c r="AD141" i="1"/>
  <c r="AD140" i="1"/>
  <c r="AD139" i="1"/>
  <c r="AD138" i="1"/>
  <c r="AD137" i="1"/>
  <c r="AD133" i="1"/>
  <c r="AD132" i="1"/>
  <c r="AD131" i="1"/>
  <c r="AD130" i="1"/>
  <c r="AD129" i="1"/>
  <c r="AD128" i="1"/>
  <c r="AD127" i="1"/>
  <c r="AD126" i="1"/>
  <c r="AD125" i="1"/>
  <c r="AD124" i="1"/>
  <c r="AD123" i="1"/>
  <c r="AD122" i="1"/>
  <c r="AD121" i="1"/>
  <c r="AD120" i="1"/>
  <c r="AD119" i="1"/>
  <c r="AD118" i="1"/>
  <c r="AD117" i="1"/>
  <c r="AD116" i="1"/>
  <c r="AD115" i="1"/>
  <c r="AD114" i="1"/>
  <c r="AD113" i="1"/>
  <c r="AD112" i="1"/>
  <c r="AD111" i="1"/>
  <c r="AD110" i="1"/>
  <c r="AD109" i="1"/>
  <c r="AD108" i="1"/>
  <c r="AD107" i="1"/>
  <c r="AD106" i="1"/>
  <c r="AD105" i="1"/>
  <c r="AD104" i="1"/>
  <c r="AD102" i="1"/>
  <c r="AD101" i="1"/>
  <c r="AD100" i="1"/>
  <c r="AD99" i="1"/>
  <c r="AD98" i="1"/>
  <c r="AD97" i="1"/>
  <c r="AD96" i="1"/>
  <c r="AD95" i="1"/>
  <c r="AD94" i="1"/>
  <c r="AD93" i="1"/>
  <c r="AD92" i="1"/>
  <c r="AD91" i="1"/>
  <c r="AD90" i="1"/>
  <c r="AD89" i="1"/>
  <c r="AD88" i="1"/>
  <c r="AD87" i="1"/>
  <c r="AD86" i="1"/>
  <c r="AD85" i="1"/>
  <c r="AD84" i="1"/>
  <c r="AD83" i="1"/>
  <c r="AD82" i="1"/>
  <c r="AD81" i="1"/>
  <c r="AD80" i="1"/>
  <c r="AD79" i="1"/>
  <c r="AD78" i="1"/>
  <c r="AD77" i="1"/>
  <c r="AD76" i="1"/>
  <c r="AD75" i="1"/>
  <c r="AD74" i="1"/>
  <c r="AD73" i="1"/>
  <c r="AD72" i="1"/>
  <c r="AD66" i="1"/>
  <c r="AD65" i="1"/>
  <c r="AD64" i="1"/>
  <c r="AD63" i="1"/>
  <c r="AD62" i="1"/>
  <c r="AD61" i="1"/>
  <c r="AD60" i="1"/>
  <c r="AD59" i="1"/>
  <c r="AD58" i="1"/>
  <c r="AD57" i="1"/>
  <c r="AD56" i="1"/>
  <c r="AD55" i="1"/>
  <c r="AD54" i="1"/>
  <c r="AD53" i="1"/>
  <c r="AD52" i="1"/>
  <c r="AD51" i="1"/>
  <c r="AD50" i="1"/>
  <c r="AD49" i="1"/>
  <c r="AD48" i="1"/>
  <c r="AD47" i="1"/>
  <c r="AD46" i="1"/>
  <c r="AD45" i="1"/>
  <c r="AD44" i="1"/>
  <c r="AD43" i="1"/>
  <c r="AD42" i="1"/>
  <c r="AD41" i="1"/>
  <c r="AD40" i="1"/>
  <c r="AD39" i="1"/>
  <c r="AD38" i="1"/>
  <c r="AD33" i="1"/>
  <c r="AD32" i="1"/>
  <c r="AD31" i="1"/>
  <c r="AD30" i="1"/>
  <c r="AD29" i="1"/>
  <c r="AD28" i="1"/>
  <c r="AD27" i="1"/>
  <c r="AD26" i="1"/>
  <c r="AD25" i="1"/>
  <c r="AD24" i="1"/>
  <c r="AD23" i="1"/>
  <c r="AD22" i="1"/>
  <c r="AD21" i="1"/>
  <c r="AD20" i="1"/>
  <c r="AD19" i="1"/>
  <c r="AD18" i="1"/>
  <c r="AD17" i="1"/>
  <c r="AD16" i="1"/>
  <c r="AD15" i="1"/>
  <c r="AD14" i="1"/>
  <c r="AD13" i="1"/>
  <c r="AD12" i="1"/>
  <c r="AD11" i="1"/>
  <c r="AD10" i="1"/>
  <c r="AD9" i="1"/>
  <c r="AD8" i="1"/>
  <c r="AD7" i="1"/>
  <c r="AD6" i="1"/>
  <c r="AD5" i="1"/>
  <c r="AD4" i="1"/>
  <c r="AD3" i="1"/>
  <c r="I8" i="5"/>
  <c r="J8" i="5"/>
  <c r="G11" i="5"/>
  <c r="G10" i="5"/>
  <c r="G9" i="5"/>
  <c r="G8" i="5"/>
  <c r="F11" i="5"/>
  <c r="F10" i="5"/>
  <c r="F9" i="5"/>
  <c r="F8" i="5"/>
  <c r="D9" i="5" a="1"/>
  <c r="D9" i="5"/>
  <c r="C9" i="5" a="1"/>
  <c r="C9" i="5"/>
  <c r="B9" i="5" a="1"/>
  <c r="B9" i="5"/>
  <c r="D8" i="5"/>
  <c r="C8" i="5"/>
  <c r="B8" i="5"/>
  <c r="A8" i="5"/>
  <c r="A2" i="5"/>
  <c r="A3" i="5"/>
  <c r="C3" i="5"/>
  <c r="C4" i="5"/>
  <c r="D3" i="5"/>
  <c r="D4" i="5"/>
  <c r="E3" i="5"/>
  <c r="E4" i="5"/>
  <c r="H3" i="5"/>
  <c r="C7" i="4"/>
  <c r="C6" i="4"/>
  <c r="F3" i="5"/>
  <c r="F2" i="5"/>
  <c r="E2" i="5"/>
  <c r="D2" i="5"/>
  <c r="C2" i="5"/>
  <c r="Y399" i="1"/>
  <c r="Y398" i="1"/>
  <c r="Y397" i="1"/>
  <c r="Y396" i="1"/>
  <c r="Y395" i="1"/>
  <c r="Y394" i="1"/>
  <c r="Y393" i="1"/>
  <c r="Y392" i="1"/>
  <c r="Y391" i="1"/>
  <c r="Y390" i="1"/>
  <c r="Y389" i="1"/>
  <c r="Y388" i="1"/>
  <c r="Y387" i="1"/>
  <c r="Y386" i="1"/>
  <c r="Y385" i="1"/>
  <c r="Y384" i="1"/>
  <c r="Y383" i="1"/>
  <c r="Y382" i="1"/>
  <c r="Y381" i="1"/>
  <c r="Y380" i="1"/>
  <c r="Y379" i="1"/>
  <c r="Y378" i="1"/>
  <c r="Y377" i="1"/>
  <c r="Y376" i="1"/>
  <c r="Y375" i="1"/>
  <c r="Y374" i="1"/>
  <c r="Y373" i="1"/>
  <c r="Y372" i="1"/>
  <c r="Y371" i="1"/>
  <c r="Y370" i="1"/>
  <c r="Y369" i="1"/>
  <c r="Y368" i="1"/>
  <c r="Y367" i="1"/>
  <c r="Y366" i="1"/>
  <c r="Y365" i="1"/>
  <c r="Y364" i="1"/>
  <c r="Y363" i="1"/>
  <c r="Y362" i="1"/>
  <c r="Y361" i="1"/>
  <c r="Y360" i="1"/>
  <c r="Y359" i="1"/>
  <c r="Y358" i="1"/>
  <c r="Y357" i="1"/>
  <c r="Y356" i="1"/>
  <c r="Y355" i="1"/>
  <c r="Y354" i="1"/>
  <c r="Y353" i="1"/>
  <c r="Y352" i="1"/>
  <c r="Y351" i="1"/>
  <c r="Y350" i="1"/>
  <c r="Y349" i="1"/>
  <c r="Y348" i="1"/>
  <c r="Y347" i="1"/>
  <c r="Y346" i="1"/>
  <c r="Y345" i="1"/>
  <c r="Y344" i="1"/>
  <c r="Y343" i="1"/>
  <c r="Y342" i="1"/>
  <c r="Y341" i="1"/>
  <c r="Y340" i="1"/>
  <c r="Y339" i="1"/>
  <c r="Y333" i="1"/>
  <c r="Y332" i="1"/>
  <c r="Y331" i="1"/>
  <c r="Y330" i="1"/>
  <c r="Y329" i="1"/>
  <c r="Y328" i="1"/>
  <c r="Y327" i="1"/>
  <c r="Y326" i="1"/>
  <c r="Y325" i="1"/>
  <c r="Y324" i="1"/>
  <c r="Y323" i="1"/>
  <c r="Y322" i="1"/>
  <c r="Y321" i="1"/>
  <c r="Y320" i="1"/>
  <c r="Y319" i="1"/>
  <c r="Y318" i="1"/>
  <c r="Y317" i="1"/>
  <c r="Y316" i="1"/>
  <c r="Y315" i="1"/>
  <c r="Y314" i="1"/>
  <c r="Y313" i="1"/>
  <c r="Y312" i="1"/>
  <c r="Y311" i="1"/>
  <c r="Y310" i="1"/>
  <c r="Y309" i="1"/>
  <c r="Y308" i="1"/>
  <c r="Y307" i="1"/>
  <c r="Y306" i="1"/>
  <c r="Y305" i="1"/>
  <c r="Y304" i="1"/>
  <c r="Y303" i="1"/>
  <c r="Y300" i="1"/>
  <c r="Y299" i="1"/>
  <c r="Y298" i="1"/>
  <c r="Y297" i="1"/>
  <c r="Y296" i="1"/>
  <c r="Y295" i="1"/>
  <c r="Y294" i="1"/>
  <c r="Y293" i="1"/>
  <c r="Y292" i="1"/>
  <c r="Y291" i="1"/>
  <c r="Y290" i="1"/>
  <c r="Y289" i="1"/>
  <c r="Y288" i="1"/>
  <c r="Y287" i="1"/>
  <c r="Y286" i="1"/>
  <c r="Y285" i="1"/>
  <c r="Y284" i="1"/>
  <c r="Y283" i="1"/>
  <c r="Y282" i="1"/>
  <c r="Y281" i="1"/>
  <c r="Y280" i="1"/>
  <c r="Y279" i="1"/>
  <c r="Y278" i="1"/>
  <c r="Y277" i="1"/>
  <c r="Y276" i="1"/>
  <c r="Y275" i="1"/>
  <c r="Y274" i="1"/>
  <c r="Y273" i="1"/>
  <c r="Y272" i="1"/>
  <c r="Y271" i="1"/>
  <c r="Y270" i="1"/>
  <c r="Y269" i="1"/>
  <c r="Y268" i="1"/>
  <c r="Y267" i="1"/>
  <c r="Y266" i="1"/>
  <c r="Y265" i="1"/>
  <c r="Y264" i="1"/>
  <c r="Y263" i="1"/>
  <c r="Y262" i="1"/>
  <c r="Y261" i="1"/>
  <c r="Y260" i="1"/>
  <c r="Y259" i="1"/>
  <c r="Y258" i="1"/>
  <c r="Y257" i="1"/>
  <c r="Y256" i="1"/>
  <c r="Y255" i="1"/>
  <c r="Y254" i="1"/>
  <c r="Y253" i="1"/>
  <c r="Y252" i="1"/>
  <c r="Y251" i="1"/>
  <c r="Y250" i="1"/>
  <c r="Y249" i="1"/>
  <c r="Y248" i="1"/>
  <c r="Y247" i="1"/>
  <c r="Y246" i="1"/>
  <c r="Y245" i="1"/>
  <c r="Y244" i="1"/>
  <c r="Y243" i="1"/>
  <c r="Y242" i="1"/>
  <c r="Y241" i="1"/>
  <c r="Y240" i="1"/>
  <c r="Y235" i="1"/>
  <c r="Y234" i="1"/>
  <c r="Y233" i="1"/>
  <c r="Y232" i="1"/>
  <c r="Y231" i="1"/>
  <c r="Y230" i="1"/>
  <c r="Y229" i="1"/>
  <c r="Y228" i="1"/>
  <c r="Y227" i="1"/>
  <c r="Y226" i="1"/>
  <c r="Y225" i="1"/>
  <c r="Y224" i="1"/>
  <c r="Y223" i="1"/>
  <c r="Y222" i="1"/>
  <c r="Y221" i="1"/>
  <c r="Y220" i="1"/>
  <c r="Y219" i="1"/>
  <c r="Y218" i="1"/>
  <c r="Y217" i="1"/>
  <c r="Y216" i="1"/>
  <c r="Y215" i="1"/>
  <c r="Y214" i="1"/>
  <c r="Y213" i="1"/>
  <c r="Y212" i="1"/>
  <c r="Y211" i="1"/>
  <c r="Y210" i="1"/>
  <c r="Y209" i="1"/>
  <c r="Y208" i="1"/>
  <c r="Y207" i="1"/>
  <c r="Y206" i="1"/>
  <c r="Y205" i="1"/>
  <c r="Y203" i="1"/>
  <c r="Y202" i="1"/>
  <c r="Y201" i="1"/>
  <c r="Y200" i="1"/>
  <c r="Y199" i="1"/>
  <c r="Y198" i="1"/>
  <c r="Y197" i="1"/>
  <c r="Y196" i="1"/>
  <c r="Y195" i="1"/>
  <c r="Y194" i="1"/>
  <c r="Y193" i="1"/>
  <c r="Y192" i="1"/>
  <c r="Y191" i="1"/>
  <c r="Y190" i="1"/>
  <c r="Y189" i="1"/>
  <c r="Y188" i="1"/>
  <c r="Y187" i="1"/>
  <c r="Y186" i="1"/>
  <c r="Y185" i="1"/>
  <c r="Y184" i="1"/>
  <c r="Y183" i="1"/>
  <c r="Y182" i="1"/>
  <c r="Y181" i="1"/>
  <c r="Y180" i="1"/>
  <c r="Y179" i="1"/>
  <c r="Y178" i="1"/>
  <c r="Y177" i="1"/>
  <c r="Y176" i="1"/>
  <c r="Y175" i="1"/>
  <c r="Y174" i="1"/>
  <c r="Y167" i="1"/>
  <c r="Y166" i="1"/>
  <c r="Y165" i="1"/>
  <c r="Y164" i="1"/>
  <c r="Y163" i="1"/>
  <c r="Y162" i="1"/>
  <c r="Y161" i="1"/>
  <c r="Y160" i="1"/>
  <c r="Y159" i="1"/>
  <c r="Y158" i="1"/>
  <c r="Y157" i="1"/>
  <c r="Y156" i="1"/>
  <c r="Y155" i="1"/>
  <c r="Y154" i="1"/>
  <c r="Y153" i="1"/>
  <c r="Y152" i="1"/>
  <c r="Y151" i="1"/>
  <c r="Y150" i="1"/>
  <c r="Y149" i="1"/>
  <c r="Y148" i="1"/>
  <c r="Y147" i="1"/>
  <c r="Y146" i="1"/>
  <c r="Y145" i="1"/>
  <c r="Y144" i="1"/>
  <c r="Y143" i="1"/>
  <c r="Y142" i="1"/>
  <c r="Y141" i="1"/>
  <c r="Y140" i="1"/>
  <c r="Y139" i="1"/>
  <c r="Y138" i="1"/>
  <c r="Y137" i="1"/>
  <c r="Y133" i="1"/>
  <c r="Y132" i="1"/>
  <c r="Y131" i="1"/>
  <c r="Y130" i="1"/>
  <c r="Y129" i="1"/>
  <c r="Y128" i="1"/>
  <c r="Y127" i="1"/>
  <c r="Y126" i="1"/>
  <c r="Y125" i="1"/>
  <c r="Y124" i="1"/>
  <c r="Y123" i="1"/>
  <c r="Y122" i="1"/>
  <c r="Y121" i="1"/>
  <c r="Y120" i="1"/>
  <c r="Y119" i="1"/>
  <c r="Y118" i="1"/>
  <c r="Y117" i="1"/>
  <c r="Y116" i="1"/>
  <c r="Y115" i="1"/>
  <c r="Y114" i="1"/>
  <c r="Y113" i="1"/>
  <c r="Y112" i="1"/>
  <c r="Y111" i="1"/>
  <c r="Y110" i="1"/>
  <c r="Y109" i="1"/>
  <c r="Y108" i="1"/>
  <c r="Y107" i="1"/>
  <c r="Y106" i="1"/>
  <c r="Y105" i="1"/>
  <c r="Y104" i="1"/>
  <c r="Y102" i="1"/>
  <c r="Y101" i="1"/>
  <c r="Y100" i="1"/>
  <c r="Y99" i="1"/>
  <c r="Y98" i="1"/>
  <c r="Y97" i="1"/>
  <c r="Y96" i="1"/>
  <c r="Y95" i="1"/>
  <c r="Y94" i="1"/>
  <c r="Y93" i="1"/>
  <c r="Y92" i="1"/>
  <c r="Y91" i="1"/>
  <c r="Y90" i="1"/>
  <c r="Y89" i="1"/>
  <c r="Y88" i="1"/>
  <c r="Y87" i="1"/>
  <c r="Y86" i="1"/>
  <c r="Y85" i="1"/>
  <c r="Y84" i="1"/>
  <c r="Y83" i="1"/>
  <c r="Y82" i="1"/>
  <c r="Y81" i="1"/>
  <c r="Y80" i="1"/>
  <c r="Y79" i="1"/>
  <c r="Y78" i="1"/>
  <c r="Y77" i="1"/>
  <c r="Y76" i="1"/>
  <c r="Y75" i="1"/>
  <c r="Y74" i="1"/>
  <c r="Y73" i="1"/>
  <c r="Y72" i="1"/>
  <c r="Y66" i="1"/>
  <c r="Y65" i="1"/>
  <c r="Y64" i="1"/>
  <c r="Y63" i="1"/>
  <c r="Y62" i="1"/>
  <c r="Y61" i="1"/>
  <c r="Y60" i="1"/>
  <c r="Y59" i="1"/>
  <c r="Y58" i="1"/>
  <c r="Y57" i="1"/>
  <c r="Y56" i="1"/>
  <c r="Y55" i="1"/>
  <c r="Y54" i="1"/>
  <c r="Y53" i="1"/>
  <c r="Y52" i="1"/>
  <c r="Y51" i="1"/>
  <c r="Y50" i="1"/>
  <c r="Y49" i="1"/>
  <c r="Y48" i="1"/>
  <c r="Y47" i="1"/>
  <c r="Y46" i="1"/>
  <c r="Y45" i="1"/>
  <c r="Y44" i="1"/>
  <c r="Y43" i="1"/>
  <c r="Y42" i="1"/>
  <c r="Y41" i="1"/>
  <c r="Y40" i="1"/>
  <c r="Y39" i="1"/>
  <c r="Y38" i="1"/>
  <c r="Y33" i="1"/>
  <c r="Y32" i="1"/>
  <c r="Y31" i="1"/>
  <c r="Y30" i="1"/>
  <c r="Y29" i="1"/>
  <c r="Y28" i="1"/>
  <c r="Y27" i="1"/>
  <c r="Y26" i="1"/>
  <c r="Y25" i="1"/>
  <c r="Y24" i="1"/>
  <c r="Y23" i="1"/>
  <c r="Y22" i="1"/>
  <c r="Y21" i="1"/>
  <c r="Y20" i="1"/>
  <c r="Y19" i="1"/>
  <c r="Y18" i="1"/>
  <c r="Y17" i="1"/>
  <c r="Y16" i="1"/>
  <c r="Y15" i="1"/>
  <c r="Y14" i="1"/>
  <c r="Y13" i="1"/>
  <c r="Y12" i="1"/>
  <c r="Y11" i="1"/>
  <c r="Y10" i="1"/>
  <c r="Y9" i="1"/>
  <c r="Y8" i="1"/>
  <c r="Y7" i="1"/>
  <c r="Y6" i="1"/>
  <c r="Y5" i="1"/>
  <c r="Y4" i="1"/>
  <c r="Y3" i="1"/>
  <c r="X399" i="1"/>
  <c r="X398" i="1"/>
  <c r="X397" i="1"/>
  <c r="X396" i="1"/>
  <c r="X395" i="1"/>
  <c r="X394" i="1"/>
  <c r="X393" i="1"/>
  <c r="X392" i="1"/>
  <c r="X391" i="1"/>
  <c r="X390" i="1"/>
  <c r="X389" i="1"/>
  <c r="X388" i="1"/>
  <c r="X387" i="1"/>
  <c r="X386" i="1"/>
  <c r="X385" i="1"/>
  <c r="X384" i="1"/>
  <c r="X383" i="1"/>
  <c r="X382" i="1"/>
  <c r="X381" i="1"/>
  <c r="X380" i="1"/>
  <c r="X379" i="1"/>
  <c r="X378" i="1"/>
  <c r="X377" i="1"/>
  <c r="X376" i="1"/>
  <c r="X375" i="1"/>
  <c r="X374" i="1"/>
  <c r="X373" i="1"/>
  <c r="X372" i="1"/>
  <c r="X371" i="1"/>
  <c r="X370" i="1"/>
  <c r="X369" i="1"/>
  <c r="X368" i="1"/>
  <c r="X367" i="1"/>
  <c r="X366" i="1"/>
  <c r="X365" i="1"/>
  <c r="X364" i="1"/>
  <c r="X363" i="1"/>
  <c r="X362" i="1"/>
  <c r="X361" i="1"/>
  <c r="X360" i="1"/>
  <c r="X359" i="1"/>
  <c r="X358" i="1"/>
  <c r="X357" i="1"/>
  <c r="X356" i="1"/>
  <c r="X355" i="1"/>
  <c r="X354" i="1"/>
  <c r="X353" i="1"/>
  <c r="X352" i="1"/>
  <c r="X351" i="1"/>
  <c r="X350" i="1"/>
  <c r="X349" i="1"/>
  <c r="X348" i="1"/>
  <c r="X347" i="1"/>
  <c r="X346" i="1"/>
  <c r="X345" i="1"/>
  <c r="X344" i="1"/>
  <c r="X343" i="1"/>
  <c r="X342" i="1"/>
  <c r="X341" i="1"/>
  <c r="X340" i="1"/>
  <c r="X339" i="1"/>
  <c r="X333" i="1"/>
  <c r="X332" i="1"/>
  <c r="X331" i="1"/>
  <c r="X330" i="1"/>
  <c r="X329" i="1"/>
  <c r="X328" i="1"/>
  <c r="X327" i="1"/>
  <c r="X326" i="1"/>
  <c r="X325" i="1"/>
  <c r="X324" i="1"/>
  <c r="X323" i="1"/>
  <c r="X322" i="1"/>
  <c r="X321" i="1"/>
  <c r="X320" i="1"/>
  <c r="X319" i="1"/>
  <c r="X318" i="1"/>
  <c r="X317" i="1"/>
  <c r="X316" i="1"/>
  <c r="X315" i="1"/>
  <c r="X314" i="1"/>
  <c r="X313" i="1"/>
  <c r="X312" i="1"/>
  <c r="X311" i="1"/>
  <c r="X310" i="1"/>
  <c r="X309" i="1"/>
  <c r="X308" i="1"/>
  <c r="X307" i="1"/>
  <c r="X306" i="1"/>
  <c r="X305" i="1"/>
  <c r="X304" i="1"/>
  <c r="X303" i="1"/>
  <c r="X300" i="1"/>
  <c r="X299" i="1"/>
  <c r="X298" i="1"/>
  <c r="X297" i="1"/>
  <c r="X296" i="1"/>
  <c r="X295" i="1"/>
  <c r="X294" i="1"/>
  <c r="X293" i="1"/>
  <c r="X292" i="1"/>
  <c r="X291" i="1"/>
  <c r="X290" i="1"/>
  <c r="X289" i="1"/>
  <c r="X288" i="1"/>
  <c r="X287" i="1"/>
  <c r="X286" i="1"/>
  <c r="X285" i="1"/>
  <c r="X284" i="1"/>
  <c r="X283" i="1"/>
  <c r="X282" i="1"/>
  <c r="X281" i="1"/>
  <c r="X280" i="1"/>
  <c r="X279" i="1"/>
  <c r="X278" i="1"/>
  <c r="X277" i="1"/>
  <c r="X276" i="1"/>
  <c r="X275" i="1"/>
  <c r="X274" i="1"/>
  <c r="X273" i="1"/>
  <c r="X272" i="1"/>
  <c r="X271" i="1"/>
  <c r="X270" i="1"/>
  <c r="X269" i="1"/>
  <c r="X268" i="1"/>
  <c r="X267" i="1"/>
  <c r="X266" i="1"/>
  <c r="X265" i="1"/>
  <c r="X264" i="1"/>
  <c r="X263" i="1"/>
  <c r="X262" i="1"/>
  <c r="X261" i="1"/>
  <c r="X260" i="1"/>
  <c r="X259" i="1"/>
  <c r="X258" i="1"/>
  <c r="X257" i="1"/>
  <c r="X256" i="1"/>
  <c r="X255" i="1"/>
  <c r="X254" i="1"/>
  <c r="X253" i="1"/>
  <c r="X252" i="1"/>
  <c r="X251" i="1"/>
  <c r="X250" i="1"/>
  <c r="X249" i="1"/>
  <c r="X248" i="1"/>
  <c r="X247" i="1"/>
  <c r="X246" i="1"/>
  <c r="X245" i="1"/>
  <c r="X244" i="1"/>
  <c r="X243" i="1"/>
  <c r="X242" i="1"/>
  <c r="X241" i="1"/>
  <c r="X240" i="1"/>
  <c r="X235" i="1"/>
  <c r="X234" i="1"/>
  <c r="X233" i="1"/>
  <c r="X232" i="1"/>
  <c r="X231" i="1"/>
  <c r="X230" i="1"/>
  <c r="X229" i="1"/>
  <c r="X228" i="1"/>
  <c r="X227" i="1"/>
  <c r="X226" i="1"/>
  <c r="X225" i="1"/>
  <c r="X224" i="1"/>
  <c r="X223" i="1"/>
  <c r="X222" i="1"/>
  <c r="X221" i="1"/>
  <c r="X220" i="1"/>
  <c r="X219" i="1"/>
  <c r="X218" i="1"/>
  <c r="X217" i="1"/>
  <c r="X216" i="1"/>
  <c r="X215" i="1"/>
  <c r="X214" i="1"/>
  <c r="X213" i="1"/>
  <c r="X212" i="1"/>
  <c r="X211" i="1"/>
  <c r="X210" i="1"/>
  <c r="X209" i="1"/>
  <c r="X208" i="1"/>
  <c r="X207" i="1"/>
  <c r="X206" i="1"/>
  <c r="X205" i="1"/>
  <c r="X203" i="1"/>
  <c r="X202" i="1"/>
  <c r="X201" i="1"/>
  <c r="X200" i="1"/>
  <c r="X199" i="1"/>
  <c r="X198" i="1"/>
  <c r="X197" i="1"/>
  <c r="X196" i="1"/>
  <c r="X195" i="1"/>
  <c r="X194" i="1"/>
  <c r="X193" i="1"/>
  <c r="X192" i="1"/>
  <c r="X191" i="1"/>
  <c r="X190" i="1"/>
  <c r="X189" i="1"/>
  <c r="X188" i="1"/>
  <c r="X187" i="1"/>
  <c r="X186" i="1"/>
  <c r="X185" i="1"/>
  <c r="X184" i="1"/>
  <c r="X183" i="1"/>
  <c r="X182" i="1"/>
  <c r="X181" i="1"/>
  <c r="X180" i="1"/>
  <c r="X179" i="1"/>
  <c r="X178" i="1"/>
  <c r="X177" i="1"/>
  <c r="X176" i="1"/>
  <c r="X175" i="1"/>
  <c r="X174" i="1"/>
  <c r="X167" i="1"/>
  <c r="X166" i="1"/>
  <c r="X165" i="1"/>
  <c r="X164" i="1"/>
  <c r="X163" i="1"/>
  <c r="X162" i="1"/>
  <c r="X161" i="1"/>
  <c r="X160" i="1"/>
  <c r="X159" i="1"/>
  <c r="X158" i="1"/>
  <c r="X157" i="1"/>
  <c r="X156" i="1"/>
  <c r="X155" i="1"/>
  <c r="X154" i="1"/>
  <c r="X153" i="1"/>
  <c r="X152" i="1"/>
  <c r="X151" i="1"/>
  <c r="X150" i="1"/>
  <c r="X149" i="1"/>
  <c r="X148" i="1"/>
  <c r="X147" i="1"/>
  <c r="X146" i="1"/>
  <c r="X145" i="1"/>
  <c r="X144" i="1"/>
  <c r="X143" i="1"/>
  <c r="X142" i="1"/>
  <c r="X141" i="1"/>
  <c r="X140" i="1"/>
  <c r="X139" i="1"/>
  <c r="X138" i="1"/>
  <c r="X137" i="1"/>
  <c r="X133" i="1"/>
  <c r="X132" i="1"/>
  <c r="X131" i="1"/>
  <c r="X130" i="1"/>
  <c r="X129" i="1"/>
  <c r="X128" i="1"/>
  <c r="X127" i="1"/>
  <c r="X126" i="1"/>
  <c r="X125" i="1"/>
  <c r="X124" i="1"/>
  <c r="X123" i="1"/>
  <c r="X122" i="1"/>
  <c r="X121" i="1"/>
  <c r="X120" i="1"/>
  <c r="X119" i="1"/>
  <c r="X118" i="1"/>
  <c r="X117" i="1"/>
  <c r="X116" i="1"/>
  <c r="X115" i="1"/>
  <c r="X114" i="1"/>
  <c r="X113" i="1"/>
  <c r="X112" i="1"/>
  <c r="X111" i="1"/>
  <c r="X110" i="1"/>
  <c r="X109" i="1"/>
  <c r="X108" i="1"/>
  <c r="X107" i="1"/>
  <c r="X106" i="1"/>
  <c r="X105" i="1"/>
  <c r="X104" i="1"/>
  <c r="X102" i="1"/>
  <c r="X101" i="1"/>
  <c r="X100" i="1"/>
  <c r="X99" i="1"/>
  <c r="X98" i="1"/>
  <c r="X97" i="1"/>
  <c r="X96" i="1"/>
  <c r="X95" i="1"/>
  <c r="X94" i="1"/>
  <c r="X93" i="1"/>
  <c r="X92" i="1"/>
  <c r="X91" i="1"/>
  <c r="X90" i="1"/>
  <c r="X89" i="1"/>
  <c r="X88" i="1"/>
  <c r="X87" i="1"/>
  <c r="X86" i="1"/>
  <c r="X85" i="1"/>
  <c r="X84" i="1"/>
  <c r="X83" i="1"/>
  <c r="X82" i="1"/>
  <c r="X81" i="1"/>
  <c r="X80" i="1"/>
  <c r="X79" i="1"/>
  <c r="X78" i="1"/>
  <c r="X77" i="1"/>
  <c r="X76" i="1"/>
  <c r="X75" i="1"/>
  <c r="X74" i="1"/>
  <c r="X73" i="1"/>
  <c r="X72" i="1"/>
  <c r="X66" i="1"/>
  <c r="X65" i="1"/>
  <c r="X64" i="1"/>
  <c r="X63" i="1"/>
  <c r="X62" i="1"/>
  <c r="X61" i="1"/>
  <c r="X60" i="1"/>
  <c r="X59" i="1"/>
  <c r="X58" i="1"/>
  <c r="X57" i="1"/>
  <c r="X56" i="1"/>
  <c r="X55" i="1"/>
  <c r="X54" i="1"/>
  <c r="X53" i="1"/>
  <c r="X52" i="1"/>
  <c r="X51" i="1"/>
  <c r="X50" i="1"/>
  <c r="X49" i="1"/>
  <c r="X48" i="1"/>
  <c r="X47" i="1"/>
  <c r="X46" i="1"/>
  <c r="X45" i="1"/>
  <c r="X44" i="1"/>
  <c r="X43" i="1"/>
  <c r="X42" i="1"/>
  <c r="X41" i="1"/>
  <c r="X40" i="1"/>
  <c r="X39" i="1"/>
  <c r="X38" i="1"/>
  <c r="X33" i="1"/>
  <c r="X32" i="1"/>
  <c r="X31" i="1"/>
  <c r="X30" i="1"/>
  <c r="X29" i="1"/>
  <c r="X28" i="1"/>
  <c r="X27" i="1"/>
  <c r="X26" i="1"/>
  <c r="X25" i="1"/>
  <c r="X24" i="1"/>
  <c r="X23" i="1"/>
  <c r="X22" i="1"/>
  <c r="X21" i="1"/>
  <c r="X20" i="1"/>
  <c r="X19" i="1"/>
  <c r="X18" i="1"/>
  <c r="X17" i="1"/>
  <c r="X16" i="1"/>
  <c r="X15" i="1"/>
  <c r="X14" i="1"/>
  <c r="X13" i="1"/>
  <c r="X12" i="1"/>
  <c r="X11" i="1"/>
  <c r="X10" i="1"/>
  <c r="X9" i="1"/>
  <c r="X8" i="1"/>
  <c r="X7" i="1"/>
  <c r="X6" i="1"/>
  <c r="X5" i="1"/>
  <c r="X4" i="1"/>
  <c r="X3" i="1"/>
  <c r="W399" i="1"/>
  <c r="W398" i="1"/>
  <c r="W397" i="1"/>
  <c r="W396" i="1"/>
  <c r="W395" i="1"/>
  <c r="W394" i="1"/>
  <c r="W393" i="1"/>
  <c r="W392" i="1"/>
  <c r="W391" i="1"/>
  <c r="W390" i="1"/>
  <c r="W389" i="1"/>
  <c r="W388" i="1"/>
  <c r="W387" i="1"/>
  <c r="W386" i="1"/>
  <c r="W385" i="1"/>
  <c r="W384" i="1"/>
  <c r="W383" i="1"/>
  <c r="W382" i="1"/>
  <c r="W381" i="1"/>
  <c r="W380" i="1"/>
  <c r="W379" i="1"/>
  <c r="W378" i="1"/>
  <c r="W377" i="1"/>
  <c r="W376" i="1"/>
  <c r="W375" i="1"/>
  <c r="W374" i="1"/>
  <c r="W373" i="1"/>
  <c r="W372" i="1"/>
  <c r="W371" i="1"/>
  <c r="W370" i="1"/>
  <c r="W369" i="1"/>
  <c r="W368" i="1"/>
  <c r="W367" i="1"/>
  <c r="W366" i="1"/>
  <c r="W365" i="1"/>
  <c r="W364" i="1"/>
  <c r="W363" i="1"/>
  <c r="W362" i="1"/>
  <c r="W361" i="1"/>
  <c r="W360" i="1"/>
  <c r="W359" i="1"/>
  <c r="W358" i="1"/>
  <c r="W357" i="1"/>
  <c r="W356" i="1"/>
  <c r="W355" i="1"/>
  <c r="W354" i="1"/>
  <c r="W353" i="1"/>
  <c r="W352" i="1"/>
  <c r="W351" i="1"/>
  <c r="W350" i="1"/>
  <c r="W349" i="1"/>
  <c r="W348" i="1"/>
  <c r="W347" i="1"/>
  <c r="W346" i="1"/>
  <c r="W345" i="1"/>
  <c r="W344" i="1"/>
  <c r="W343" i="1"/>
  <c r="W342" i="1"/>
  <c r="W341" i="1"/>
  <c r="W340" i="1"/>
  <c r="W339" i="1"/>
  <c r="W333" i="1"/>
  <c r="W332" i="1"/>
  <c r="W331" i="1"/>
  <c r="W330" i="1"/>
  <c r="W329" i="1"/>
  <c r="W328" i="1"/>
  <c r="W327" i="1"/>
  <c r="W326" i="1"/>
  <c r="W325" i="1"/>
  <c r="W324" i="1"/>
  <c r="W323" i="1"/>
  <c r="W322" i="1"/>
  <c r="W321" i="1"/>
  <c r="W320" i="1"/>
  <c r="W319" i="1"/>
  <c r="W318" i="1"/>
  <c r="W317" i="1"/>
  <c r="W316" i="1"/>
  <c r="W315" i="1"/>
  <c r="W314" i="1"/>
  <c r="W313" i="1"/>
  <c r="W312" i="1"/>
  <c r="W311" i="1"/>
  <c r="W310" i="1"/>
  <c r="W309" i="1"/>
  <c r="W308" i="1"/>
  <c r="W307" i="1"/>
  <c r="W306" i="1"/>
  <c r="W305" i="1"/>
  <c r="W304" i="1"/>
  <c r="W303" i="1"/>
  <c r="W300" i="1"/>
  <c r="W299" i="1"/>
  <c r="W298" i="1"/>
  <c r="W297" i="1"/>
  <c r="W296" i="1"/>
  <c r="W295" i="1"/>
  <c r="W294" i="1"/>
  <c r="W293" i="1"/>
  <c r="W292" i="1"/>
  <c r="W291" i="1"/>
  <c r="W290" i="1"/>
  <c r="W289" i="1"/>
  <c r="W288" i="1"/>
  <c r="W287" i="1"/>
  <c r="W286" i="1"/>
  <c r="W285" i="1"/>
  <c r="W284" i="1"/>
  <c r="W283" i="1"/>
  <c r="W282" i="1"/>
  <c r="W281" i="1"/>
  <c r="W280" i="1"/>
  <c r="W279" i="1"/>
  <c r="W278" i="1"/>
  <c r="W277" i="1"/>
  <c r="W276" i="1"/>
  <c r="W275" i="1"/>
  <c r="W274" i="1"/>
  <c r="W273" i="1"/>
  <c r="W272" i="1"/>
  <c r="W271" i="1"/>
  <c r="W270" i="1"/>
  <c r="W269" i="1"/>
  <c r="W268" i="1"/>
  <c r="W267" i="1"/>
  <c r="W266" i="1"/>
  <c r="W265" i="1"/>
  <c r="W264" i="1"/>
  <c r="W263" i="1"/>
  <c r="W262" i="1"/>
  <c r="W261" i="1"/>
  <c r="W260" i="1"/>
  <c r="W259" i="1"/>
  <c r="W258" i="1"/>
  <c r="W257" i="1"/>
  <c r="W256" i="1"/>
  <c r="W255" i="1"/>
  <c r="W254" i="1"/>
  <c r="W253" i="1"/>
  <c r="W252" i="1"/>
  <c r="W251" i="1"/>
  <c r="W250" i="1"/>
  <c r="W249" i="1"/>
  <c r="W248" i="1"/>
  <c r="W247" i="1"/>
  <c r="W246" i="1"/>
  <c r="W245" i="1"/>
  <c r="W244" i="1"/>
  <c r="W243" i="1"/>
  <c r="W242" i="1"/>
  <c r="W241" i="1"/>
  <c r="W240" i="1"/>
  <c r="W235" i="1"/>
  <c r="W234" i="1"/>
  <c r="W233" i="1"/>
  <c r="W232" i="1"/>
  <c r="W231" i="1"/>
  <c r="W230" i="1"/>
  <c r="W229" i="1"/>
  <c r="W228" i="1"/>
  <c r="W227" i="1"/>
  <c r="W226" i="1"/>
  <c r="W225" i="1"/>
  <c r="W224" i="1"/>
  <c r="W223" i="1"/>
  <c r="W222" i="1"/>
  <c r="W221" i="1"/>
  <c r="W220" i="1"/>
  <c r="W219" i="1"/>
  <c r="W218" i="1"/>
  <c r="W217" i="1"/>
  <c r="W216" i="1"/>
  <c r="W215" i="1"/>
  <c r="W214" i="1"/>
  <c r="W213" i="1"/>
  <c r="W212" i="1"/>
  <c r="W211" i="1"/>
  <c r="W210" i="1"/>
  <c r="W209" i="1"/>
  <c r="W208" i="1"/>
  <c r="W207" i="1"/>
  <c r="W206" i="1"/>
  <c r="W205" i="1"/>
  <c r="W203" i="1"/>
  <c r="W202" i="1"/>
  <c r="W201" i="1"/>
  <c r="W200" i="1"/>
  <c r="W199" i="1"/>
  <c r="W198" i="1"/>
  <c r="W197" i="1"/>
  <c r="W196" i="1"/>
  <c r="W195" i="1"/>
  <c r="W194" i="1"/>
  <c r="W193" i="1"/>
  <c r="W192" i="1"/>
  <c r="W191" i="1"/>
  <c r="W190" i="1"/>
  <c r="W189" i="1"/>
  <c r="W188" i="1"/>
  <c r="W187" i="1"/>
  <c r="W186" i="1"/>
  <c r="W185" i="1"/>
  <c r="W184" i="1"/>
  <c r="W183" i="1"/>
  <c r="W182" i="1"/>
  <c r="W181" i="1"/>
  <c r="W180" i="1"/>
  <c r="W179" i="1"/>
  <c r="W178" i="1"/>
  <c r="W177" i="1"/>
  <c r="W176" i="1"/>
  <c r="W175" i="1"/>
  <c r="W174" i="1"/>
  <c r="W167" i="1"/>
  <c r="W166" i="1"/>
  <c r="W165" i="1"/>
  <c r="W164" i="1"/>
  <c r="W163" i="1"/>
  <c r="W162" i="1"/>
  <c r="W161" i="1"/>
  <c r="W160" i="1"/>
  <c r="W159" i="1"/>
  <c r="W158" i="1"/>
  <c r="W157" i="1"/>
  <c r="W156" i="1"/>
  <c r="W155" i="1"/>
  <c r="W154" i="1"/>
  <c r="W153" i="1"/>
  <c r="W152" i="1"/>
  <c r="W151" i="1"/>
  <c r="W150" i="1"/>
  <c r="W149" i="1"/>
  <c r="W148" i="1"/>
  <c r="W147" i="1"/>
  <c r="W146" i="1"/>
  <c r="W145" i="1"/>
  <c r="W144" i="1"/>
  <c r="W143" i="1"/>
  <c r="W142" i="1"/>
  <c r="W141" i="1"/>
  <c r="W140" i="1"/>
  <c r="W139" i="1"/>
  <c r="W138" i="1"/>
  <c r="W137" i="1"/>
  <c r="W133" i="1"/>
  <c r="W132" i="1"/>
  <c r="W131" i="1"/>
  <c r="W130" i="1"/>
  <c r="W129" i="1"/>
  <c r="W128" i="1"/>
  <c r="W127" i="1"/>
  <c r="W126" i="1"/>
  <c r="W125" i="1"/>
  <c r="W124" i="1"/>
  <c r="W123" i="1"/>
  <c r="W122" i="1"/>
  <c r="W121" i="1"/>
  <c r="W120" i="1"/>
  <c r="W119" i="1"/>
  <c r="W118" i="1"/>
  <c r="W117" i="1"/>
  <c r="W116" i="1"/>
  <c r="W115" i="1"/>
  <c r="W114" i="1"/>
  <c r="W113" i="1"/>
  <c r="W112" i="1"/>
  <c r="W111" i="1"/>
  <c r="W110" i="1"/>
  <c r="W109" i="1"/>
  <c r="W108" i="1"/>
  <c r="W107" i="1"/>
  <c r="W106" i="1"/>
  <c r="W105" i="1"/>
  <c r="W104" i="1"/>
  <c r="W102" i="1"/>
  <c r="W101" i="1"/>
  <c r="W100" i="1"/>
  <c r="W99" i="1"/>
  <c r="W98" i="1"/>
  <c r="W97" i="1"/>
  <c r="W96" i="1"/>
  <c r="W95" i="1"/>
  <c r="W94" i="1"/>
  <c r="W93" i="1"/>
  <c r="W92" i="1"/>
  <c r="W91" i="1"/>
  <c r="W90" i="1"/>
  <c r="W89" i="1"/>
  <c r="W88" i="1"/>
  <c r="W87" i="1"/>
  <c r="W86" i="1"/>
  <c r="W85" i="1"/>
  <c r="W84" i="1"/>
  <c r="W83" i="1"/>
  <c r="W82" i="1"/>
  <c r="W81" i="1"/>
  <c r="W80" i="1"/>
  <c r="W79" i="1"/>
  <c r="W78" i="1"/>
  <c r="W77" i="1"/>
  <c r="W76" i="1"/>
  <c r="W75" i="1"/>
  <c r="W74" i="1"/>
  <c r="W73" i="1"/>
  <c r="W72" i="1"/>
  <c r="W66" i="1"/>
  <c r="W65" i="1"/>
  <c r="W64" i="1"/>
  <c r="W63" i="1"/>
  <c r="W62" i="1"/>
  <c r="W61" i="1"/>
  <c r="W60" i="1"/>
  <c r="W59" i="1"/>
  <c r="W58" i="1"/>
  <c r="W57" i="1"/>
  <c r="W56" i="1"/>
  <c r="W55" i="1"/>
  <c r="W54" i="1"/>
  <c r="W53" i="1"/>
  <c r="W52" i="1"/>
  <c r="W51" i="1"/>
  <c r="W50" i="1"/>
  <c r="W49" i="1"/>
  <c r="W48" i="1"/>
  <c r="W47" i="1"/>
  <c r="W46" i="1"/>
  <c r="W45" i="1"/>
  <c r="W44" i="1"/>
  <c r="W43" i="1"/>
  <c r="W42" i="1"/>
  <c r="W41" i="1"/>
  <c r="W40" i="1"/>
  <c r="W39" i="1"/>
  <c r="W38" i="1"/>
  <c r="W33" i="1"/>
  <c r="W32" i="1"/>
  <c r="W31" i="1"/>
  <c r="W30" i="1"/>
  <c r="W29" i="1"/>
  <c r="W28" i="1"/>
  <c r="W27" i="1"/>
  <c r="W26" i="1"/>
  <c r="W25" i="1"/>
  <c r="W24" i="1"/>
  <c r="W23" i="1"/>
  <c r="W22" i="1"/>
  <c r="W21" i="1"/>
  <c r="W20" i="1"/>
  <c r="W19" i="1"/>
  <c r="W18" i="1"/>
  <c r="W17" i="1"/>
  <c r="W16" i="1"/>
  <c r="W15" i="1"/>
  <c r="W14" i="1"/>
  <c r="W13" i="1"/>
  <c r="W12" i="1"/>
  <c r="W11" i="1"/>
  <c r="W10" i="1"/>
  <c r="W9" i="1"/>
  <c r="W8" i="1"/>
  <c r="W7" i="1"/>
  <c r="W6" i="1"/>
  <c r="W5" i="1"/>
  <c r="W4" i="1"/>
  <c r="W3" i="1"/>
  <c r="D19" i="4"/>
  <c r="F4" i="5"/>
  <c r="C19" i="4"/>
  <c r="D18" i="4"/>
  <c r="C18" i="4"/>
  <c r="D17" i="4"/>
  <c r="C17" i="4"/>
  <c r="D16" i="4"/>
  <c r="C16" i="4"/>
  <c r="O399" i="1"/>
  <c r="O398" i="1"/>
  <c r="O397" i="1"/>
  <c r="O396" i="1"/>
  <c r="O395" i="1"/>
  <c r="O394" i="1"/>
  <c r="O393" i="1"/>
  <c r="O392" i="1"/>
  <c r="O391" i="1"/>
  <c r="O390" i="1"/>
  <c r="O389" i="1"/>
  <c r="O388" i="1"/>
  <c r="O387" i="1"/>
  <c r="O386" i="1"/>
  <c r="O385" i="1"/>
  <c r="O384" i="1"/>
  <c r="O383" i="1"/>
  <c r="O382" i="1"/>
  <c r="O381" i="1"/>
  <c r="O380" i="1"/>
  <c r="O379" i="1"/>
  <c r="O378" i="1"/>
  <c r="O377" i="1"/>
  <c r="O376" i="1"/>
  <c r="O375" i="1"/>
  <c r="O374" i="1"/>
  <c r="O373" i="1"/>
  <c r="O372" i="1"/>
  <c r="O371" i="1"/>
  <c r="O370" i="1"/>
  <c r="O369" i="1"/>
  <c r="O368" i="1"/>
  <c r="O367" i="1"/>
  <c r="O366" i="1"/>
  <c r="O365" i="1"/>
  <c r="O364" i="1"/>
  <c r="O363" i="1"/>
  <c r="O362" i="1"/>
  <c r="O361" i="1"/>
  <c r="O360" i="1"/>
  <c r="O359" i="1"/>
  <c r="O358" i="1"/>
  <c r="O357" i="1"/>
  <c r="O356" i="1"/>
  <c r="O355" i="1"/>
  <c r="O354" i="1"/>
  <c r="O353" i="1"/>
  <c r="O352" i="1"/>
  <c r="O351" i="1"/>
  <c r="O350" i="1"/>
  <c r="O349" i="1"/>
  <c r="O348" i="1"/>
  <c r="O347" i="1"/>
  <c r="O346" i="1"/>
  <c r="O345" i="1"/>
  <c r="O344" i="1"/>
  <c r="O343" i="1"/>
  <c r="O342" i="1"/>
  <c r="O341" i="1"/>
  <c r="O340" i="1"/>
  <c r="O339" i="1"/>
  <c r="O333" i="1"/>
  <c r="O332" i="1"/>
  <c r="O331" i="1"/>
  <c r="O330" i="1"/>
  <c r="O329" i="1"/>
  <c r="O328" i="1"/>
  <c r="O327" i="1"/>
  <c r="O326" i="1"/>
  <c r="O325" i="1"/>
  <c r="O324" i="1"/>
  <c r="O323" i="1"/>
  <c r="O322" i="1"/>
  <c r="O321" i="1"/>
  <c r="O320" i="1"/>
  <c r="O319" i="1"/>
  <c r="O318" i="1"/>
  <c r="O317" i="1"/>
  <c r="O316" i="1"/>
  <c r="O315" i="1"/>
  <c r="O314" i="1"/>
  <c r="O313" i="1"/>
  <c r="O312" i="1"/>
  <c r="O311" i="1"/>
  <c r="O310" i="1"/>
  <c r="O309" i="1"/>
  <c r="O308" i="1"/>
  <c r="O307" i="1"/>
  <c r="O306" i="1"/>
  <c r="O305" i="1"/>
  <c r="O304" i="1"/>
  <c r="O303" i="1"/>
  <c r="O300" i="1"/>
  <c r="O299" i="1"/>
  <c r="O298" i="1"/>
  <c r="O297" i="1"/>
  <c r="O296" i="1"/>
  <c r="O295" i="1"/>
  <c r="O294" i="1"/>
  <c r="O293" i="1"/>
  <c r="O292" i="1"/>
  <c r="O291" i="1"/>
  <c r="O290" i="1"/>
  <c r="O289" i="1"/>
  <c r="O288" i="1"/>
  <c r="O287" i="1"/>
  <c r="O286" i="1"/>
  <c r="O285" i="1"/>
  <c r="O284" i="1"/>
  <c r="O283" i="1"/>
  <c r="O282" i="1"/>
  <c r="O281" i="1"/>
  <c r="O280" i="1"/>
  <c r="O279" i="1"/>
  <c r="O278" i="1"/>
  <c r="O277" i="1"/>
  <c r="O276" i="1"/>
  <c r="O275" i="1"/>
  <c r="O274" i="1"/>
  <c r="O273" i="1"/>
  <c r="O272" i="1"/>
  <c r="O271" i="1"/>
  <c r="O270" i="1"/>
  <c r="O269" i="1"/>
  <c r="O268" i="1"/>
  <c r="O267" i="1"/>
  <c r="O266" i="1"/>
  <c r="O265" i="1"/>
  <c r="O264" i="1"/>
  <c r="O263" i="1"/>
  <c r="O262" i="1"/>
  <c r="O261" i="1"/>
  <c r="O260" i="1"/>
  <c r="O259" i="1"/>
  <c r="O258" i="1"/>
  <c r="O257" i="1"/>
  <c r="O256" i="1"/>
  <c r="O255" i="1"/>
  <c r="O254" i="1"/>
  <c r="O253" i="1"/>
  <c r="O252" i="1"/>
  <c r="O251" i="1"/>
  <c r="O250" i="1"/>
  <c r="O249" i="1"/>
  <c r="O248" i="1"/>
  <c r="O247" i="1"/>
  <c r="O246" i="1"/>
  <c r="O245" i="1"/>
  <c r="O244" i="1"/>
  <c r="O243" i="1"/>
  <c r="O242" i="1"/>
  <c r="O241" i="1"/>
  <c r="O240" i="1"/>
  <c r="O235" i="1"/>
  <c r="O234" i="1"/>
  <c r="O233" i="1"/>
  <c r="O232" i="1"/>
  <c r="O231" i="1"/>
  <c r="O230" i="1"/>
  <c r="O229" i="1"/>
  <c r="O228" i="1"/>
  <c r="O227" i="1"/>
  <c r="O226" i="1"/>
  <c r="O225" i="1"/>
  <c r="O224" i="1"/>
  <c r="O223" i="1"/>
  <c r="O222" i="1"/>
  <c r="O221" i="1"/>
  <c r="O220" i="1"/>
  <c r="O219" i="1"/>
  <c r="O218" i="1"/>
  <c r="O217" i="1"/>
  <c r="O216" i="1"/>
  <c r="O215" i="1"/>
  <c r="O214" i="1"/>
  <c r="O213" i="1"/>
  <c r="O212" i="1"/>
  <c r="O211" i="1"/>
  <c r="O210" i="1"/>
  <c r="O209" i="1"/>
  <c r="O208" i="1"/>
  <c r="O207" i="1"/>
  <c r="O206" i="1"/>
  <c r="O205" i="1"/>
  <c r="O203" i="1"/>
  <c r="O202" i="1"/>
  <c r="O201" i="1"/>
  <c r="O200" i="1"/>
  <c r="O199" i="1"/>
  <c r="O198" i="1"/>
  <c r="O197" i="1"/>
  <c r="O196" i="1"/>
  <c r="O195" i="1"/>
  <c r="O194" i="1"/>
  <c r="O193" i="1"/>
  <c r="O192" i="1"/>
  <c r="O191" i="1"/>
  <c r="O190" i="1"/>
  <c r="O189" i="1"/>
  <c r="O188" i="1"/>
  <c r="O187" i="1"/>
  <c r="O186" i="1"/>
  <c r="O185" i="1"/>
  <c r="O184" i="1"/>
  <c r="O183" i="1"/>
  <c r="O182" i="1"/>
  <c r="O181" i="1"/>
  <c r="O180" i="1"/>
  <c r="O179" i="1"/>
  <c r="O178" i="1"/>
  <c r="O177" i="1"/>
  <c r="O176" i="1"/>
  <c r="O175" i="1"/>
  <c r="O174" i="1"/>
  <c r="O167" i="1"/>
  <c r="O166" i="1"/>
  <c r="O165" i="1"/>
  <c r="O164" i="1"/>
  <c r="O163" i="1"/>
  <c r="O162" i="1"/>
  <c r="O161" i="1"/>
  <c r="O160" i="1"/>
  <c r="O159" i="1"/>
  <c r="O158" i="1"/>
  <c r="O157" i="1"/>
  <c r="O156" i="1"/>
  <c r="O155" i="1"/>
  <c r="O154" i="1"/>
  <c r="O153" i="1"/>
  <c r="O152" i="1"/>
  <c r="O151" i="1"/>
  <c r="O150" i="1"/>
  <c r="O149" i="1"/>
  <c r="O148" i="1"/>
  <c r="O147" i="1"/>
  <c r="O146" i="1"/>
  <c r="O145" i="1"/>
  <c r="O144" i="1"/>
  <c r="O143" i="1"/>
  <c r="O142" i="1"/>
  <c r="O141" i="1"/>
  <c r="O140" i="1"/>
  <c r="O139" i="1"/>
  <c r="O138" i="1"/>
  <c r="O137" i="1"/>
  <c r="O133" i="1"/>
  <c r="O132" i="1"/>
  <c r="O131" i="1"/>
  <c r="O130" i="1"/>
  <c r="O129" i="1"/>
  <c r="O128" i="1"/>
  <c r="O127" i="1"/>
  <c r="O126" i="1"/>
  <c r="O125" i="1"/>
  <c r="O124" i="1"/>
  <c r="O123" i="1"/>
  <c r="O122" i="1"/>
  <c r="O121" i="1"/>
  <c r="O120" i="1"/>
  <c r="O119" i="1"/>
  <c r="O118" i="1"/>
  <c r="O117" i="1"/>
  <c r="O116" i="1"/>
  <c r="O115" i="1"/>
  <c r="O114" i="1"/>
  <c r="O113" i="1"/>
  <c r="O112" i="1"/>
  <c r="O111" i="1"/>
  <c r="O110" i="1"/>
  <c r="O109" i="1"/>
  <c r="O108" i="1"/>
  <c r="O107" i="1"/>
  <c r="O106" i="1"/>
  <c r="O105" i="1"/>
  <c r="O104" i="1"/>
  <c r="O102" i="1"/>
  <c r="O101" i="1"/>
  <c r="O100" i="1"/>
  <c r="O99" i="1"/>
  <c r="O98" i="1"/>
  <c r="O97" i="1"/>
  <c r="O96" i="1"/>
  <c r="O95" i="1"/>
  <c r="O94" i="1"/>
  <c r="O93" i="1"/>
  <c r="O92" i="1"/>
  <c r="O91" i="1"/>
  <c r="O90" i="1"/>
  <c r="O89" i="1"/>
  <c r="O88" i="1"/>
  <c r="O87" i="1"/>
  <c r="O86" i="1"/>
  <c r="O85" i="1"/>
  <c r="O84" i="1"/>
  <c r="O83" i="1"/>
  <c r="O82" i="1"/>
  <c r="O81" i="1"/>
  <c r="O80" i="1"/>
  <c r="O79" i="1"/>
  <c r="O78" i="1"/>
  <c r="O77" i="1"/>
  <c r="O76" i="1"/>
  <c r="O75" i="1"/>
  <c r="O74" i="1"/>
  <c r="O73" i="1"/>
  <c r="O72" i="1"/>
  <c r="O66" i="1"/>
  <c r="O65" i="1"/>
  <c r="O64" i="1"/>
  <c r="O63" i="1"/>
  <c r="O62" i="1"/>
  <c r="O61" i="1"/>
  <c r="O60" i="1"/>
  <c r="O59" i="1"/>
  <c r="O58" i="1"/>
  <c r="O57" i="1"/>
  <c r="O56" i="1"/>
  <c r="O55" i="1"/>
  <c r="O54" i="1"/>
  <c r="O53" i="1"/>
  <c r="O52" i="1"/>
  <c r="O51" i="1"/>
  <c r="O50" i="1"/>
  <c r="O49" i="1"/>
  <c r="O48" i="1"/>
  <c r="O47" i="1"/>
  <c r="O46" i="1"/>
  <c r="O45" i="1"/>
  <c r="O44" i="1"/>
  <c r="O43" i="1"/>
  <c r="O42" i="1"/>
  <c r="O41" i="1"/>
  <c r="O40" i="1"/>
  <c r="O39" i="1"/>
  <c r="O38" i="1"/>
  <c r="O33" i="1"/>
  <c r="O32" i="1"/>
  <c r="O31" i="1"/>
  <c r="O30" i="1"/>
  <c r="O29" i="1"/>
  <c r="O28" i="1"/>
  <c r="O27" i="1"/>
  <c r="O26" i="1"/>
  <c r="O25" i="1"/>
  <c r="O24" i="1"/>
  <c r="O23" i="1"/>
  <c r="O22" i="1"/>
  <c r="O21" i="1"/>
  <c r="O20" i="1"/>
  <c r="O19" i="1"/>
  <c r="O18" i="1"/>
  <c r="O17" i="1"/>
  <c r="O16" i="1"/>
  <c r="O15" i="1"/>
  <c r="O14" i="1"/>
  <c r="O13" i="1"/>
  <c r="O12" i="1"/>
  <c r="O11" i="1"/>
  <c r="O10" i="1"/>
  <c r="O9" i="1"/>
  <c r="O8" i="1"/>
  <c r="O7" i="1"/>
  <c r="O6" i="1"/>
  <c r="O5" i="1"/>
  <c r="O4" i="1"/>
  <c r="O3" i="1"/>
  <c r="H399" i="1"/>
  <c r="I399" i="1"/>
  <c r="L399" i="1"/>
  <c r="H398" i="1"/>
  <c r="I398" i="1"/>
  <c r="L398" i="1"/>
  <c r="H397" i="1"/>
  <c r="I397" i="1"/>
  <c r="L397" i="1"/>
  <c r="H396" i="1"/>
  <c r="I396" i="1"/>
  <c r="L396" i="1"/>
  <c r="H395" i="1"/>
  <c r="I395" i="1"/>
  <c r="L395" i="1"/>
  <c r="H394" i="1"/>
  <c r="I394" i="1"/>
  <c r="L394" i="1"/>
  <c r="H393" i="1"/>
  <c r="I393" i="1"/>
  <c r="L393" i="1"/>
  <c r="H392" i="1"/>
  <c r="I392" i="1"/>
  <c r="L392" i="1"/>
  <c r="H391" i="1"/>
  <c r="I391" i="1"/>
  <c r="L391" i="1"/>
  <c r="H390" i="1"/>
  <c r="I390" i="1"/>
  <c r="L390" i="1"/>
  <c r="H389" i="1"/>
  <c r="I389" i="1"/>
  <c r="L389" i="1"/>
  <c r="H388" i="1"/>
  <c r="I388" i="1"/>
  <c r="L388" i="1"/>
  <c r="H387" i="1"/>
  <c r="I387" i="1"/>
  <c r="L387" i="1"/>
  <c r="H386" i="1"/>
  <c r="I386" i="1"/>
  <c r="L386" i="1"/>
  <c r="H385" i="1"/>
  <c r="I385" i="1"/>
  <c r="L385" i="1"/>
  <c r="H384" i="1"/>
  <c r="I384" i="1"/>
  <c r="L384" i="1"/>
  <c r="H383" i="1"/>
  <c r="I383" i="1"/>
  <c r="L383" i="1"/>
  <c r="H382" i="1"/>
  <c r="I382" i="1"/>
  <c r="L382" i="1"/>
  <c r="H381" i="1"/>
  <c r="I381" i="1"/>
  <c r="L381" i="1"/>
  <c r="H380" i="1"/>
  <c r="I380" i="1"/>
  <c r="L380" i="1"/>
  <c r="H379" i="1"/>
  <c r="I379" i="1"/>
  <c r="L379" i="1"/>
  <c r="H378" i="1"/>
  <c r="I378" i="1"/>
  <c r="L378" i="1"/>
  <c r="H377" i="1"/>
  <c r="I377" i="1"/>
  <c r="L377" i="1"/>
  <c r="H376" i="1"/>
  <c r="I376" i="1"/>
  <c r="L376" i="1"/>
  <c r="H375" i="1"/>
  <c r="I375" i="1"/>
  <c r="L375" i="1"/>
  <c r="H374" i="1"/>
  <c r="I374" i="1"/>
  <c r="L374" i="1"/>
  <c r="H373" i="1"/>
  <c r="I373" i="1"/>
  <c r="L373" i="1"/>
  <c r="H372" i="1"/>
  <c r="I372" i="1"/>
  <c r="L372" i="1"/>
  <c r="H371" i="1"/>
  <c r="I371" i="1"/>
  <c r="L371" i="1"/>
  <c r="H370" i="1"/>
  <c r="I370" i="1"/>
  <c r="L370" i="1"/>
  <c r="H369" i="1"/>
  <c r="I369" i="1"/>
  <c r="L369" i="1"/>
  <c r="H368" i="1"/>
  <c r="I368" i="1"/>
  <c r="L368" i="1"/>
  <c r="H367" i="1"/>
  <c r="I367" i="1"/>
  <c r="L367" i="1"/>
  <c r="H366" i="1"/>
  <c r="I366" i="1"/>
  <c r="L366" i="1"/>
  <c r="H365" i="1"/>
  <c r="I365" i="1"/>
  <c r="L365" i="1"/>
  <c r="H364" i="1"/>
  <c r="I364" i="1"/>
  <c r="L364" i="1"/>
  <c r="H363" i="1"/>
  <c r="I363" i="1"/>
  <c r="L363" i="1"/>
  <c r="H362" i="1"/>
  <c r="I362" i="1"/>
  <c r="L362" i="1"/>
  <c r="H361" i="1"/>
  <c r="I361" i="1"/>
  <c r="L361" i="1"/>
  <c r="H360" i="1"/>
  <c r="I360" i="1"/>
  <c r="L360" i="1"/>
  <c r="H359" i="1"/>
  <c r="I359" i="1"/>
  <c r="L359" i="1"/>
  <c r="H358" i="1"/>
  <c r="I358" i="1"/>
  <c r="L358" i="1"/>
  <c r="H357" i="1"/>
  <c r="I357" i="1"/>
  <c r="L357" i="1"/>
  <c r="H356" i="1"/>
  <c r="I356" i="1"/>
  <c r="L356" i="1"/>
  <c r="H355" i="1"/>
  <c r="I355" i="1"/>
  <c r="L355" i="1"/>
  <c r="H354" i="1"/>
  <c r="I354" i="1"/>
  <c r="L354" i="1"/>
  <c r="H353" i="1"/>
  <c r="I353" i="1"/>
  <c r="L353" i="1"/>
  <c r="H352" i="1"/>
  <c r="I352" i="1"/>
  <c r="L352" i="1"/>
  <c r="H351" i="1"/>
  <c r="I351" i="1"/>
  <c r="L351" i="1"/>
  <c r="H350" i="1"/>
  <c r="I350" i="1"/>
  <c r="L350" i="1"/>
  <c r="H349" i="1"/>
  <c r="I349" i="1"/>
  <c r="L349" i="1"/>
  <c r="H348" i="1"/>
  <c r="I348" i="1"/>
  <c r="L348" i="1"/>
  <c r="H347" i="1"/>
  <c r="I347" i="1"/>
  <c r="L347" i="1"/>
  <c r="H346" i="1"/>
  <c r="I346" i="1"/>
  <c r="L346" i="1"/>
  <c r="H345" i="1"/>
  <c r="I345" i="1"/>
  <c r="L345" i="1"/>
  <c r="H344" i="1"/>
  <c r="I344" i="1"/>
  <c r="L344" i="1"/>
  <c r="H343" i="1"/>
  <c r="I343" i="1"/>
  <c r="L343" i="1"/>
  <c r="H342" i="1"/>
  <c r="I342" i="1"/>
  <c r="L342" i="1"/>
  <c r="H341" i="1"/>
  <c r="I341" i="1"/>
  <c r="L341" i="1"/>
  <c r="H340" i="1"/>
  <c r="I340" i="1"/>
  <c r="L340" i="1"/>
  <c r="H339" i="1"/>
  <c r="I339" i="1"/>
  <c r="L339" i="1"/>
  <c r="H338" i="1"/>
  <c r="I338" i="1"/>
  <c r="L338" i="1"/>
  <c r="H337" i="1"/>
  <c r="I337" i="1"/>
  <c r="L337" i="1"/>
  <c r="H336" i="1"/>
  <c r="I336" i="1"/>
  <c r="L336" i="1"/>
  <c r="H335" i="1"/>
  <c r="I335" i="1"/>
  <c r="L335" i="1"/>
  <c r="H334" i="1"/>
  <c r="I334" i="1"/>
  <c r="L334" i="1"/>
  <c r="H333" i="1"/>
  <c r="L333" i="1"/>
  <c r="H332" i="1"/>
  <c r="L332" i="1"/>
  <c r="H331" i="1"/>
  <c r="L331" i="1"/>
  <c r="H330" i="1"/>
  <c r="L330" i="1"/>
  <c r="H329" i="1"/>
  <c r="L329" i="1"/>
  <c r="H328" i="1"/>
  <c r="L328" i="1"/>
  <c r="H327" i="1"/>
  <c r="L327" i="1"/>
  <c r="H326" i="1"/>
  <c r="L326" i="1"/>
  <c r="H325" i="1"/>
  <c r="L325" i="1"/>
  <c r="H324" i="1"/>
  <c r="L324" i="1"/>
  <c r="H323" i="1"/>
  <c r="L323" i="1"/>
  <c r="H322" i="1"/>
  <c r="L322" i="1"/>
  <c r="H321" i="1"/>
  <c r="L321" i="1"/>
  <c r="H320" i="1"/>
  <c r="L320" i="1"/>
  <c r="H319" i="1"/>
  <c r="L319" i="1"/>
  <c r="H318" i="1"/>
  <c r="L318" i="1"/>
  <c r="H317" i="1"/>
  <c r="L317" i="1"/>
  <c r="H316" i="1"/>
  <c r="L316" i="1"/>
  <c r="H315" i="1"/>
  <c r="L315" i="1"/>
  <c r="H314" i="1"/>
  <c r="L314" i="1"/>
  <c r="H313" i="1"/>
  <c r="L313" i="1"/>
  <c r="H312" i="1"/>
  <c r="L312" i="1"/>
  <c r="H311" i="1"/>
  <c r="L311" i="1"/>
  <c r="H310" i="1"/>
  <c r="L310" i="1"/>
  <c r="H309" i="1"/>
  <c r="L309" i="1"/>
  <c r="H308" i="1"/>
  <c r="L308" i="1"/>
  <c r="H307" i="1"/>
  <c r="L307" i="1"/>
  <c r="H306" i="1"/>
  <c r="L306" i="1"/>
  <c r="H305" i="1"/>
  <c r="L305" i="1"/>
  <c r="H304" i="1"/>
  <c r="L304" i="1"/>
  <c r="H303" i="1"/>
  <c r="L303" i="1"/>
  <c r="H302" i="1"/>
  <c r="I302" i="1"/>
  <c r="L302" i="1"/>
  <c r="H301" i="1"/>
  <c r="I301" i="1"/>
  <c r="L301" i="1"/>
  <c r="I300" i="1"/>
  <c r="L300" i="1"/>
  <c r="I299" i="1"/>
  <c r="L299" i="1"/>
  <c r="I298" i="1"/>
  <c r="L298" i="1"/>
  <c r="I297" i="1"/>
  <c r="L297" i="1"/>
  <c r="I296" i="1"/>
  <c r="L296" i="1"/>
  <c r="I295" i="1"/>
  <c r="L295" i="1"/>
  <c r="I294" i="1"/>
  <c r="L294" i="1"/>
  <c r="I293" i="1"/>
  <c r="L293" i="1"/>
  <c r="I292" i="1"/>
  <c r="L292" i="1"/>
  <c r="I291" i="1"/>
  <c r="L291" i="1"/>
  <c r="I290" i="1"/>
  <c r="L290" i="1"/>
  <c r="I289" i="1"/>
  <c r="L289" i="1"/>
  <c r="I288" i="1"/>
  <c r="L288" i="1"/>
  <c r="I287" i="1"/>
  <c r="L287" i="1"/>
  <c r="I286" i="1"/>
  <c r="L286" i="1"/>
  <c r="I285" i="1"/>
  <c r="L285" i="1"/>
  <c r="I284" i="1"/>
  <c r="L284" i="1"/>
  <c r="I283" i="1"/>
  <c r="L283" i="1"/>
  <c r="I282" i="1"/>
  <c r="L282" i="1"/>
  <c r="I281" i="1"/>
  <c r="L281" i="1"/>
  <c r="I280" i="1"/>
  <c r="L280" i="1"/>
  <c r="I279" i="1"/>
  <c r="L279" i="1"/>
  <c r="I278" i="1"/>
  <c r="L278" i="1"/>
  <c r="I277" i="1"/>
  <c r="L277" i="1"/>
  <c r="I276" i="1"/>
  <c r="L276" i="1"/>
  <c r="I275" i="1"/>
  <c r="L275" i="1"/>
  <c r="I274" i="1"/>
  <c r="L274" i="1"/>
  <c r="I273" i="1"/>
  <c r="L273" i="1"/>
  <c r="I272" i="1"/>
  <c r="L272" i="1"/>
  <c r="I271" i="1"/>
  <c r="L271" i="1"/>
  <c r="H270" i="1"/>
  <c r="I270" i="1"/>
  <c r="L270" i="1"/>
  <c r="H269" i="1"/>
  <c r="I269" i="1"/>
  <c r="L269" i="1"/>
  <c r="H268" i="1"/>
  <c r="I268" i="1"/>
  <c r="L268" i="1"/>
  <c r="H267" i="1"/>
  <c r="I267" i="1"/>
  <c r="L267" i="1"/>
  <c r="H266" i="1"/>
  <c r="I266" i="1"/>
  <c r="L266" i="1"/>
  <c r="H265" i="1"/>
  <c r="I265" i="1"/>
  <c r="L265" i="1"/>
  <c r="H264" i="1"/>
  <c r="I264" i="1"/>
  <c r="L264" i="1"/>
  <c r="H263" i="1"/>
  <c r="I263" i="1"/>
  <c r="L263" i="1"/>
  <c r="H262" i="1"/>
  <c r="I262" i="1"/>
  <c r="L262" i="1"/>
  <c r="H261" i="1"/>
  <c r="I261" i="1"/>
  <c r="L261" i="1"/>
  <c r="H260" i="1"/>
  <c r="I260" i="1"/>
  <c r="L260" i="1"/>
  <c r="H259" i="1"/>
  <c r="I259" i="1"/>
  <c r="L259" i="1"/>
  <c r="H258" i="1"/>
  <c r="I258" i="1"/>
  <c r="L258" i="1"/>
  <c r="H257" i="1"/>
  <c r="I257" i="1"/>
  <c r="L257" i="1"/>
  <c r="H256" i="1"/>
  <c r="I256" i="1"/>
  <c r="L256" i="1"/>
  <c r="H255" i="1"/>
  <c r="I255" i="1"/>
  <c r="L255" i="1"/>
  <c r="H254" i="1"/>
  <c r="I254" i="1"/>
  <c r="L254" i="1"/>
  <c r="H253" i="1"/>
  <c r="I253" i="1"/>
  <c r="L253" i="1"/>
  <c r="H252" i="1"/>
  <c r="I252" i="1"/>
  <c r="L252" i="1"/>
  <c r="H251" i="1"/>
  <c r="I251" i="1"/>
  <c r="L251" i="1"/>
  <c r="H250" i="1"/>
  <c r="I250" i="1"/>
  <c r="L250" i="1"/>
  <c r="H249" i="1"/>
  <c r="I249" i="1"/>
  <c r="L249" i="1"/>
  <c r="H248" i="1"/>
  <c r="I248" i="1"/>
  <c r="L248" i="1"/>
  <c r="H247" i="1"/>
  <c r="I247" i="1"/>
  <c r="L247" i="1"/>
  <c r="H246" i="1"/>
  <c r="I246" i="1"/>
  <c r="L246" i="1"/>
  <c r="H245" i="1"/>
  <c r="I245" i="1"/>
  <c r="L245" i="1"/>
  <c r="H244" i="1"/>
  <c r="I244" i="1"/>
  <c r="L244" i="1"/>
  <c r="H243" i="1"/>
  <c r="I243" i="1"/>
  <c r="L243" i="1"/>
  <c r="H242" i="1"/>
  <c r="I242" i="1"/>
  <c r="L242" i="1"/>
  <c r="H241" i="1"/>
  <c r="I241" i="1"/>
  <c r="L241" i="1"/>
  <c r="H240" i="1"/>
  <c r="I240" i="1"/>
  <c r="L240" i="1"/>
  <c r="H239" i="1"/>
  <c r="I239" i="1"/>
  <c r="L239" i="1"/>
  <c r="H238" i="1"/>
  <c r="I238" i="1"/>
  <c r="L238" i="1"/>
  <c r="H237" i="1"/>
  <c r="I237" i="1"/>
  <c r="L237" i="1"/>
  <c r="H236" i="1"/>
  <c r="I236" i="1"/>
  <c r="L236" i="1"/>
  <c r="H235" i="1"/>
  <c r="I235" i="1"/>
  <c r="L235" i="1"/>
  <c r="H234" i="1"/>
  <c r="I234" i="1"/>
  <c r="L234" i="1"/>
  <c r="H233" i="1"/>
  <c r="I233" i="1"/>
  <c r="L233" i="1"/>
  <c r="H232" i="1"/>
  <c r="I232" i="1"/>
  <c r="L232" i="1"/>
  <c r="H231" i="1"/>
  <c r="I231" i="1"/>
  <c r="L231" i="1"/>
  <c r="H230" i="1"/>
  <c r="I230" i="1"/>
  <c r="L230" i="1"/>
  <c r="H229" i="1"/>
  <c r="I229" i="1"/>
  <c r="L229" i="1"/>
  <c r="H228" i="1"/>
  <c r="I228" i="1"/>
  <c r="L228" i="1"/>
  <c r="H227" i="1"/>
  <c r="I227" i="1"/>
  <c r="L227" i="1"/>
  <c r="H226" i="1"/>
  <c r="I226" i="1"/>
  <c r="L226" i="1"/>
  <c r="H225" i="1"/>
  <c r="I225" i="1"/>
  <c r="L225" i="1"/>
  <c r="H224" i="1"/>
  <c r="I224" i="1"/>
  <c r="L224" i="1"/>
  <c r="H223" i="1"/>
  <c r="I223" i="1"/>
  <c r="L223" i="1"/>
  <c r="H222" i="1"/>
  <c r="I222" i="1"/>
  <c r="L222" i="1"/>
  <c r="H221" i="1"/>
  <c r="I221" i="1"/>
  <c r="L221" i="1"/>
  <c r="H220" i="1"/>
  <c r="I220" i="1"/>
  <c r="L220" i="1"/>
  <c r="H219" i="1"/>
  <c r="I219" i="1"/>
  <c r="L219" i="1"/>
  <c r="H218" i="1"/>
  <c r="I218" i="1"/>
  <c r="L218" i="1"/>
  <c r="H217" i="1"/>
  <c r="I217" i="1"/>
  <c r="L217" i="1"/>
  <c r="H216" i="1"/>
  <c r="I216" i="1"/>
  <c r="L216" i="1"/>
  <c r="H215" i="1"/>
  <c r="I215" i="1"/>
  <c r="L215" i="1"/>
  <c r="H214" i="1"/>
  <c r="I214" i="1"/>
  <c r="L214" i="1"/>
  <c r="H213" i="1"/>
  <c r="I213" i="1"/>
  <c r="L213" i="1"/>
  <c r="H212" i="1"/>
  <c r="I212" i="1"/>
  <c r="L212" i="1"/>
  <c r="H211" i="1"/>
  <c r="I211" i="1"/>
  <c r="L211" i="1"/>
  <c r="H210" i="1"/>
  <c r="I210" i="1"/>
  <c r="L210" i="1"/>
  <c r="H209" i="1"/>
  <c r="I209" i="1"/>
  <c r="L209" i="1"/>
  <c r="H208" i="1"/>
  <c r="I208" i="1"/>
  <c r="L208" i="1"/>
  <c r="H207" i="1"/>
  <c r="I207" i="1"/>
  <c r="L207" i="1"/>
  <c r="H206" i="1"/>
  <c r="I206" i="1"/>
  <c r="L206" i="1"/>
  <c r="H205" i="1"/>
  <c r="I205" i="1"/>
  <c r="L205" i="1"/>
  <c r="H204" i="1"/>
  <c r="I204" i="1"/>
  <c r="L204" i="1"/>
  <c r="H203" i="1"/>
  <c r="I203" i="1"/>
  <c r="L203" i="1"/>
  <c r="H202" i="1"/>
  <c r="I202" i="1"/>
  <c r="L202" i="1"/>
  <c r="H201" i="1"/>
  <c r="I201" i="1"/>
  <c r="L201" i="1"/>
  <c r="H200" i="1"/>
  <c r="I200" i="1"/>
  <c r="L200" i="1"/>
  <c r="H199" i="1"/>
  <c r="I199" i="1"/>
  <c r="L199" i="1"/>
  <c r="H198" i="1"/>
  <c r="I198" i="1"/>
  <c r="L198" i="1"/>
  <c r="H197" i="1"/>
  <c r="I197" i="1"/>
  <c r="L197" i="1"/>
  <c r="H196" i="1"/>
  <c r="I196" i="1"/>
  <c r="L196" i="1"/>
  <c r="H195" i="1"/>
  <c r="I195" i="1"/>
  <c r="L195" i="1"/>
  <c r="H194" i="1"/>
  <c r="I194" i="1"/>
  <c r="L194" i="1"/>
  <c r="H193" i="1"/>
  <c r="I193" i="1"/>
  <c r="L193" i="1"/>
  <c r="H192" i="1"/>
  <c r="I192" i="1"/>
  <c r="L192" i="1"/>
  <c r="H191" i="1"/>
  <c r="I191" i="1"/>
  <c r="L191" i="1"/>
  <c r="H190" i="1"/>
  <c r="I190" i="1"/>
  <c r="L190" i="1"/>
  <c r="H189" i="1"/>
  <c r="I189" i="1"/>
  <c r="L189" i="1"/>
  <c r="H188" i="1"/>
  <c r="I188" i="1"/>
  <c r="L188" i="1"/>
  <c r="H187" i="1"/>
  <c r="I187" i="1"/>
  <c r="L187" i="1"/>
  <c r="H186" i="1"/>
  <c r="I186" i="1"/>
  <c r="L186" i="1"/>
  <c r="H185" i="1"/>
  <c r="I185" i="1"/>
  <c r="L185" i="1"/>
  <c r="H184" i="1"/>
  <c r="I184" i="1"/>
  <c r="L184" i="1"/>
  <c r="H183" i="1"/>
  <c r="I183" i="1"/>
  <c r="L183" i="1"/>
  <c r="H182" i="1"/>
  <c r="I182" i="1"/>
  <c r="L182" i="1"/>
  <c r="H181" i="1"/>
  <c r="I181" i="1"/>
  <c r="L181" i="1"/>
  <c r="H180" i="1"/>
  <c r="I180" i="1"/>
  <c r="L180" i="1"/>
  <c r="H179" i="1"/>
  <c r="I179" i="1"/>
  <c r="L179" i="1"/>
  <c r="H178" i="1"/>
  <c r="I178" i="1"/>
  <c r="L178" i="1"/>
  <c r="H177" i="1"/>
  <c r="I177" i="1"/>
  <c r="L177" i="1"/>
  <c r="H176" i="1"/>
  <c r="I176" i="1"/>
  <c r="L176" i="1"/>
  <c r="H175" i="1"/>
  <c r="I175" i="1"/>
  <c r="L175" i="1"/>
  <c r="H174" i="1"/>
  <c r="I174" i="1"/>
  <c r="L174" i="1"/>
  <c r="H173" i="1"/>
  <c r="I173" i="1"/>
  <c r="L173" i="1"/>
  <c r="H172" i="1"/>
  <c r="I172" i="1"/>
  <c r="L172" i="1"/>
  <c r="H171" i="1"/>
  <c r="I171" i="1"/>
  <c r="L171" i="1"/>
  <c r="H170" i="1"/>
  <c r="I170" i="1"/>
  <c r="L170" i="1"/>
  <c r="H169" i="1"/>
  <c r="I169" i="1"/>
  <c r="L169" i="1"/>
  <c r="H168" i="1"/>
  <c r="I168" i="1"/>
  <c r="L168" i="1"/>
  <c r="H167" i="1"/>
  <c r="L167" i="1"/>
  <c r="H166" i="1"/>
  <c r="L166" i="1"/>
  <c r="H165" i="1"/>
  <c r="L165" i="1"/>
  <c r="H164" i="1"/>
  <c r="L164" i="1"/>
  <c r="H163" i="1"/>
  <c r="L163" i="1"/>
  <c r="H162" i="1"/>
  <c r="L162" i="1"/>
  <c r="H161" i="1"/>
  <c r="L161" i="1"/>
  <c r="H160" i="1"/>
  <c r="L160" i="1"/>
  <c r="H159" i="1"/>
  <c r="L159" i="1"/>
  <c r="H158" i="1"/>
  <c r="L158" i="1"/>
  <c r="H157" i="1"/>
  <c r="L157" i="1"/>
  <c r="H156" i="1"/>
  <c r="L156" i="1"/>
  <c r="H155" i="1"/>
  <c r="L155" i="1"/>
  <c r="H154" i="1"/>
  <c r="L154" i="1"/>
  <c r="H153" i="1"/>
  <c r="L153" i="1"/>
  <c r="H152" i="1"/>
  <c r="L152" i="1"/>
  <c r="H151" i="1"/>
  <c r="L151" i="1"/>
  <c r="H150" i="1"/>
  <c r="L150" i="1"/>
  <c r="H149" i="1"/>
  <c r="L149" i="1"/>
  <c r="H148" i="1"/>
  <c r="L148" i="1"/>
  <c r="H147" i="1"/>
  <c r="L147" i="1"/>
  <c r="H146" i="1"/>
  <c r="L146" i="1"/>
  <c r="H145" i="1"/>
  <c r="L145" i="1"/>
  <c r="H144" i="1"/>
  <c r="L144" i="1"/>
  <c r="H143" i="1"/>
  <c r="L143" i="1"/>
  <c r="H142" i="1"/>
  <c r="L142" i="1"/>
  <c r="H141" i="1"/>
  <c r="L141" i="1"/>
  <c r="H140" i="1"/>
  <c r="L140" i="1"/>
  <c r="H139" i="1"/>
  <c r="L139" i="1"/>
  <c r="H138" i="1"/>
  <c r="L138" i="1"/>
  <c r="H137" i="1"/>
  <c r="L137" i="1"/>
  <c r="H136" i="1"/>
  <c r="I136" i="1"/>
  <c r="L136" i="1"/>
  <c r="H135" i="1"/>
  <c r="I135" i="1"/>
  <c r="L135" i="1"/>
  <c r="H134" i="1"/>
  <c r="I134" i="1"/>
  <c r="L134" i="1"/>
  <c r="I133" i="1"/>
  <c r="L133" i="1"/>
  <c r="I132" i="1"/>
  <c r="L132" i="1"/>
  <c r="I131" i="1"/>
  <c r="L131" i="1"/>
  <c r="I130" i="1"/>
  <c r="L130" i="1"/>
  <c r="I129" i="1"/>
  <c r="L129" i="1"/>
  <c r="I128" i="1"/>
  <c r="L128" i="1"/>
  <c r="I127" i="1"/>
  <c r="L127" i="1"/>
  <c r="I126" i="1"/>
  <c r="L126" i="1"/>
  <c r="I125" i="1"/>
  <c r="L125" i="1"/>
  <c r="I124" i="1"/>
  <c r="L124" i="1"/>
  <c r="I123" i="1"/>
  <c r="L123" i="1"/>
  <c r="I122" i="1"/>
  <c r="L122" i="1"/>
  <c r="I121" i="1"/>
  <c r="L121" i="1"/>
  <c r="I120" i="1"/>
  <c r="L120" i="1"/>
  <c r="I119" i="1"/>
  <c r="L119" i="1"/>
  <c r="I118" i="1"/>
  <c r="L118" i="1"/>
  <c r="I117" i="1"/>
  <c r="L117" i="1"/>
  <c r="I116" i="1"/>
  <c r="L116" i="1"/>
  <c r="I115" i="1"/>
  <c r="L115" i="1"/>
  <c r="I114" i="1"/>
  <c r="L114" i="1"/>
  <c r="I113" i="1"/>
  <c r="L113" i="1"/>
  <c r="I112" i="1"/>
  <c r="L112" i="1"/>
  <c r="I111" i="1"/>
  <c r="L111" i="1"/>
  <c r="I110" i="1"/>
  <c r="L110" i="1"/>
  <c r="I109" i="1"/>
  <c r="L109" i="1"/>
  <c r="I108" i="1"/>
  <c r="L108" i="1"/>
  <c r="I107" i="1"/>
  <c r="L107" i="1"/>
  <c r="I106" i="1"/>
  <c r="L106" i="1"/>
  <c r="I105" i="1"/>
  <c r="L105" i="1"/>
  <c r="I104" i="1"/>
  <c r="L104" i="1"/>
  <c r="H103" i="1"/>
  <c r="I103" i="1"/>
  <c r="L103" i="1"/>
  <c r="H102" i="1"/>
  <c r="I102" i="1"/>
  <c r="L102" i="1"/>
  <c r="H101" i="1"/>
  <c r="I101" i="1"/>
  <c r="L101" i="1"/>
  <c r="H100" i="1"/>
  <c r="I100" i="1"/>
  <c r="L100" i="1"/>
  <c r="H99" i="1"/>
  <c r="I99" i="1"/>
  <c r="L99" i="1"/>
  <c r="H98" i="1"/>
  <c r="I98" i="1"/>
  <c r="L98" i="1"/>
  <c r="H97" i="1"/>
  <c r="I97" i="1"/>
  <c r="L97" i="1"/>
  <c r="H96" i="1"/>
  <c r="I96" i="1"/>
  <c r="L96" i="1"/>
  <c r="H95" i="1"/>
  <c r="I95" i="1"/>
  <c r="L95" i="1"/>
  <c r="H94" i="1"/>
  <c r="I94" i="1"/>
  <c r="L94" i="1"/>
  <c r="H93" i="1"/>
  <c r="I93" i="1"/>
  <c r="L93" i="1"/>
  <c r="H92" i="1"/>
  <c r="I92" i="1"/>
  <c r="L92" i="1"/>
  <c r="H91" i="1"/>
  <c r="I91" i="1"/>
  <c r="L91" i="1"/>
  <c r="H90" i="1"/>
  <c r="I90" i="1"/>
  <c r="L90" i="1"/>
  <c r="H89" i="1"/>
  <c r="I89" i="1"/>
  <c r="L89" i="1"/>
  <c r="H88" i="1"/>
  <c r="I88" i="1"/>
  <c r="L88" i="1"/>
  <c r="H87" i="1"/>
  <c r="I87" i="1"/>
  <c r="L87" i="1"/>
  <c r="H86" i="1"/>
  <c r="I86" i="1"/>
  <c r="L86" i="1"/>
  <c r="H85" i="1"/>
  <c r="I85" i="1"/>
  <c r="L85" i="1"/>
  <c r="H84" i="1"/>
  <c r="I84" i="1"/>
  <c r="L84" i="1"/>
  <c r="H83" i="1"/>
  <c r="I83" i="1"/>
  <c r="L83" i="1"/>
  <c r="H82" i="1"/>
  <c r="I82" i="1"/>
  <c r="L82" i="1"/>
  <c r="H81" i="1"/>
  <c r="I81" i="1"/>
  <c r="L81" i="1"/>
  <c r="H80" i="1"/>
  <c r="I80" i="1"/>
  <c r="L80" i="1"/>
  <c r="H79" i="1"/>
  <c r="I79" i="1"/>
  <c r="L79" i="1"/>
  <c r="H78" i="1"/>
  <c r="I78" i="1"/>
  <c r="L78" i="1"/>
  <c r="H77" i="1"/>
  <c r="I77" i="1"/>
  <c r="L77" i="1"/>
  <c r="H76" i="1"/>
  <c r="I76" i="1"/>
  <c r="L76" i="1"/>
  <c r="H75" i="1"/>
  <c r="I75" i="1"/>
  <c r="L75" i="1"/>
  <c r="H74" i="1"/>
  <c r="I74" i="1"/>
  <c r="L74" i="1"/>
  <c r="H73" i="1"/>
  <c r="I73" i="1"/>
  <c r="L73" i="1"/>
  <c r="H72" i="1"/>
  <c r="I72" i="1"/>
  <c r="L72" i="1"/>
  <c r="H71" i="1"/>
  <c r="I71" i="1"/>
  <c r="L71" i="1"/>
  <c r="H70" i="1"/>
  <c r="I70" i="1"/>
  <c r="L70" i="1"/>
  <c r="H69" i="1"/>
  <c r="I69" i="1"/>
  <c r="L69" i="1"/>
  <c r="H68" i="1"/>
  <c r="I68" i="1"/>
  <c r="L68" i="1"/>
  <c r="H67" i="1"/>
  <c r="I67" i="1"/>
  <c r="L67" i="1"/>
  <c r="H66" i="1"/>
  <c r="I66" i="1"/>
  <c r="L66" i="1"/>
  <c r="H65" i="1"/>
  <c r="I65" i="1"/>
  <c r="L65" i="1"/>
  <c r="H64" i="1"/>
  <c r="I64" i="1"/>
  <c r="L64" i="1"/>
  <c r="H63" i="1"/>
  <c r="I63" i="1"/>
  <c r="L63" i="1"/>
  <c r="H62" i="1"/>
  <c r="I62" i="1"/>
  <c r="L62" i="1"/>
  <c r="H61" i="1"/>
  <c r="I61" i="1"/>
  <c r="L61" i="1"/>
  <c r="H60" i="1"/>
  <c r="I60" i="1"/>
  <c r="L60" i="1"/>
  <c r="H59" i="1"/>
  <c r="I59" i="1"/>
  <c r="L59" i="1"/>
  <c r="H58" i="1"/>
  <c r="I58" i="1"/>
  <c r="L58" i="1"/>
  <c r="H57" i="1"/>
  <c r="I57" i="1"/>
  <c r="L57" i="1"/>
  <c r="H56" i="1"/>
  <c r="I56" i="1"/>
  <c r="L56" i="1"/>
  <c r="H55" i="1"/>
  <c r="I55" i="1"/>
  <c r="L55" i="1"/>
  <c r="H54" i="1"/>
  <c r="I54" i="1"/>
  <c r="L54" i="1"/>
  <c r="H53" i="1"/>
  <c r="I53" i="1"/>
  <c r="L53" i="1"/>
  <c r="H52" i="1"/>
  <c r="I52" i="1"/>
  <c r="L52" i="1"/>
  <c r="H51" i="1"/>
  <c r="I51" i="1"/>
  <c r="L51" i="1"/>
  <c r="H50" i="1"/>
  <c r="I50" i="1"/>
  <c r="L50" i="1"/>
  <c r="H49" i="1"/>
  <c r="I49" i="1"/>
  <c r="L49" i="1"/>
  <c r="H48" i="1"/>
  <c r="I48" i="1"/>
  <c r="L48" i="1"/>
  <c r="H47" i="1"/>
  <c r="I47" i="1"/>
  <c r="L47" i="1"/>
  <c r="H46" i="1"/>
  <c r="I46" i="1"/>
  <c r="L46" i="1"/>
  <c r="H45" i="1"/>
  <c r="I45" i="1"/>
  <c r="L45" i="1"/>
  <c r="H44" i="1"/>
  <c r="I44" i="1"/>
  <c r="L44" i="1"/>
  <c r="H43" i="1"/>
  <c r="I43" i="1"/>
  <c r="L43" i="1"/>
  <c r="H42" i="1"/>
  <c r="I42" i="1"/>
  <c r="L42" i="1"/>
  <c r="H41" i="1"/>
  <c r="I41" i="1"/>
  <c r="L41" i="1"/>
  <c r="H40" i="1"/>
  <c r="I40" i="1"/>
  <c r="L40" i="1"/>
  <c r="H39" i="1"/>
  <c r="I39" i="1"/>
  <c r="L39" i="1"/>
  <c r="H38" i="1"/>
  <c r="I38" i="1"/>
  <c r="L38" i="1"/>
  <c r="H37" i="1"/>
  <c r="I37" i="1"/>
  <c r="L37" i="1"/>
  <c r="H36" i="1"/>
  <c r="I36" i="1"/>
  <c r="L36" i="1"/>
  <c r="H35" i="1"/>
  <c r="I35" i="1"/>
  <c r="L35" i="1"/>
  <c r="H34" i="1"/>
  <c r="I34" i="1"/>
  <c r="L34" i="1"/>
  <c r="H33" i="1"/>
  <c r="I33" i="1"/>
  <c r="L33" i="1"/>
  <c r="H32" i="1"/>
  <c r="I32" i="1"/>
  <c r="L32" i="1"/>
  <c r="H31" i="1"/>
  <c r="I31" i="1"/>
  <c r="L31" i="1"/>
  <c r="H30" i="1"/>
  <c r="I30" i="1"/>
  <c r="L30" i="1"/>
  <c r="H29" i="1"/>
  <c r="I29" i="1"/>
  <c r="L29" i="1"/>
  <c r="H28" i="1"/>
  <c r="I28" i="1"/>
  <c r="L28" i="1"/>
  <c r="H27" i="1"/>
  <c r="I27" i="1"/>
  <c r="L27" i="1"/>
  <c r="H26" i="1"/>
  <c r="I26" i="1"/>
  <c r="L26" i="1"/>
  <c r="H25" i="1"/>
  <c r="I25" i="1"/>
  <c r="L25" i="1"/>
  <c r="H24" i="1"/>
  <c r="I24" i="1"/>
  <c r="L24" i="1"/>
  <c r="H23" i="1"/>
  <c r="I23" i="1"/>
  <c r="L23" i="1"/>
  <c r="H22" i="1"/>
  <c r="I22" i="1"/>
  <c r="L22" i="1"/>
  <c r="H21" i="1"/>
  <c r="I21" i="1"/>
  <c r="L21" i="1"/>
  <c r="H20" i="1"/>
  <c r="I20" i="1"/>
  <c r="L20" i="1"/>
  <c r="H19" i="1"/>
  <c r="I19" i="1"/>
  <c r="L19" i="1"/>
  <c r="H18" i="1"/>
  <c r="I18" i="1"/>
  <c r="L18" i="1"/>
  <c r="H17" i="1"/>
  <c r="I17" i="1"/>
  <c r="L17" i="1"/>
  <c r="H16" i="1"/>
  <c r="I16" i="1"/>
  <c r="L16" i="1"/>
  <c r="H15" i="1"/>
  <c r="I15" i="1"/>
  <c r="L15" i="1"/>
  <c r="H14" i="1"/>
  <c r="I14" i="1"/>
  <c r="L14" i="1"/>
  <c r="H13" i="1"/>
  <c r="I13" i="1"/>
  <c r="L13" i="1"/>
  <c r="H12" i="1"/>
  <c r="I12" i="1"/>
  <c r="L12" i="1"/>
  <c r="H11" i="1"/>
  <c r="I11" i="1"/>
  <c r="L11" i="1"/>
  <c r="H10" i="1"/>
  <c r="I10" i="1"/>
  <c r="L10" i="1"/>
  <c r="H9" i="1"/>
  <c r="I9" i="1"/>
  <c r="L9" i="1"/>
  <c r="H8" i="1"/>
  <c r="I8" i="1"/>
  <c r="L8" i="1"/>
  <c r="H7" i="1"/>
  <c r="I7" i="1"/>
  <c r="L7" i="1"/>
  <c r="H6" i="1"/>
  <c r="I6" i="1"/>
  <c r="L6" i="1"/>
  <c r="H5" i="1"/>
  <c r="I5" i="1"/>
  <c r="L5" i="1"/>
  <c r="H4" i="1"/>
  <c r="I4" i="1"/>
  <c r="L4" i="1"/>
  <c r="H3" i="1"/>
  <c r="I3" i="1"/>
  <c r="L3" i="1"/>
  <c r="H2" i="1"/>
  <c r="I2" i="1"/>
  <c r="L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Fatima Ali Raza</author>
  </authors>
  <commentList>
    <comment ref="AE1" authorId="0" shapeId="0" xr:uid="{E5E9CBAF-565F-40A2-9BD6-747AE3702D30}">
      <text>
        <r>
          <rPr>
            <b/>
            <sz val="9"/>
            <color indexed="81"/>
            <rFont val="Tahoma"/>
            <family val="2"/>
          </rPr>
          <t>Fatima Ali Raza:</t>
        </r>
        <r>
          <rPr>
            <sz val="9"/>
            <color indexed="81"/>
            <rFont val="Tahoma"/>
            <family val="2"/>
          </rPr>
          <t xml:space="preserve">
the amount of money a company spends to get a new customer.</t>
        </r>
      </text>
    </comment>
    <comment ref="AF1" authorId="0" shapeId="0" xr:uid="{CDDD62A7-637F-4025-9A6D-2B489CD015A6}">
      <text>
        <r>
          <rPr>
            <b/>
            <sz val="9"/>
            <color indexed="81"/>
            <rFont val="Tahoma"/>
            <family val="2"/>
          </rPr>
          <t>Fatima Ali Raza:</t>
        </r>
        <r>
          <rPr>
            <sz val="9"/>
            <color indexed="81"/>
            <rFont val="Tahoma"/>
            <family val="2"/>
          </rPr>
          <t xml:space="preserve">
measures the aggregate cost to acquire one paying customer on a campaign or channel level. </t>
        </r>
      </text>
    </comment>
    <comment ref="AG1" authorId="0" shapeId="0" xr:uid="{EC3B9198-A702-4383-8845-9B5FF1476DDA}">
      <text>
        <r>
          <rPr>
            <b/>
            <sz val="9"/>
            <color indexed="81"/>
            <rFont val="Tahoma"/>
            <family val="2"/>
          </rPr>
          <t>Fatima Ali Raza:</t>
        </r>
        <r>
          <rPr>
            <sz val="9"/>
            <color indexed="81"/>
            <rFont val="Tahoma"/>
            <family val="2"/>
          </rPr>
          <t xml:space="preserve">
shows the average amount of revenue you earn each time someone clicks on your affiliate links.</t>
        </r>
      </text>
    </comment>
    <comment ref="AH1" authorId="0" shapeId="0" xr:uid="{C43D2CE1-9095-4B40-A505-753F1B3D00D7}">
      <text>
        <r>
          <rPr>
            <b/>
            <sz val="9"/>
            <color indexed="81"/>
            <rFont val="Tahoma"/>
            <family val="2"/>
          </rPr>
          <t>Fatima Ali Raza:</t>
        </r>
        <r>
          <rPr>
            <sz val="9"/>
            <color indexed="81"/>
            <rFont val="Tahoma"/>
            <family val="2"/>
          </rPr>
          <t xml:space="preserve">
the cost an advertiser pays each time an online user clicks on his or her digital ad</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<sst xmlns="http://schemas.openxmlformats.org/spreadsheetml/2006/main" count="530" uniqueCount="109">
  <si>
    <t>Date</t>
  </si>
  <si>
    <t>Year</t>
  </si>
  <si>
    <t>Month</t>
  </si>
  <si>
    <t>Day</t>
  </si>
  <si>
    <t>Budget</t>
  </si>
  <si>
    <t>Google Ads</t>
  </si>
  <si>
    <t>Youtube</t>
  </si>
  <si>
    <t>Twetter</t>
  </si>
  <si>
    <t>WhatsApp</t>
  </si>
  <si>
    <t>Instagram</t>
  </si>
  <si>
    <t>Facebook</t>
  </si>
  <si>
    <t>Total Adv Costs</t>
  </si>
  <si>
    <t>Creative Costs</t>
  </si>
  <si>
    <t>Other Costs</t>
  </si>
  <si>
    <t>Leads</t>
  </si>
  <si>
    <t>Views</t>
  </si>
  <si>
    <t>Users</t>
  </si>
  <si>
    <t>Orders</t>
  </si>
  <si>
    <t>Sales</t>
  </si>
  <si>
    <t>Expenses</t>
  </si>
  <si>
    <t>Cost price</t>
  </si>
  <si>
    <t>JANUARY</t>
  </si>
  <si>
    <t>FEBRUARY</t>
  </si>
  <si>
    <t>MARCH</t>
  </si>
  <si>
    <t>APRIL</t>
  </si>
  <si>
    <t>MAY</t>
  </si>
  <si>
    <t>JUNE</t>
  </si>
  <si>
    <t>JULY</t>
  </si>
  <si>
    <t>AUGUST</t>
  </si>
  <si>
    <t>SEPTEMBER</t>
  </si>
  <si>
    <t>OCTOBER</t>
  </si>
  <si>
    <t>NOVEMBER</t>
  </si>
  <si>
    <t>DECEMBER</t>
  </si>
  <si>
    <t>Sr #</t>
  </si>
  <si>
    <t>KPI</t>
  </si>
  <si>
    <t xml:space="preserve">Total Budget monthly </t>
  </si>
  <si>
    <t>Description</t>
  </si>
  <si>
    <t>Slicer keh sath change hona chahiyay</t>
  </si>
  <si>
    <t>Sum of Budget</t>
  </si>
  <si>
    <t xml:space="preserve">Total Budget </t>
  </si>
  <si>
    <t>Pie chart of costs %</t>
  </si>
  <si>
    <t>Total costs used % monthly</t>
  </si>
  <si>
    <t>#1</t>
  </si>
  <si>
    <t>Sum of Total Adv Costs</t>
  </si>
  <si>
    <t>Sum of Creative Costs</t>
  </si>
  <si>
    <t>Sum of Other Costs</t>
  </si>
  <si>
    <t>Not Used</t>
  </si>
  <si>
    <t>Sum of Not Used</t>
  </si>
  <si>
    <t>#3</t>
  </si>
  <si>
    <t>#2</t>
  </si>
  <si>
    <t xml:space="preserve">Advertising </t>
  </si>
  <si>
    <t>Creative</t>
  </si>
  <si>
    <t>Others</t>
  </si>
  <si>
    <t>Total cost %</t>
  </si>
  <si>
    <t>Sales report</t>
  </si>
  <si>
    <t>#4</t>
  </si>
  <si>
    <t>Margin</t>
  </si>
  <si>
    <t>E</t>
  </si>
  <si>
    <t>C</t>
  </si>
  <si>
    <t>M</t>
  </si>
  <si>
    <t>Problem</t>
  </si>
  <si>
    <t>Sales bar</t>
  </si>
  <si>
    <t>Margin 2</t>
  </si>
  <si>
    <t>#5</t>
  </si>
  <si>
    <t>Sum of Orders</t>
  </si>
  <si>
    <t>Sum of Leads</t>
  </si>
  <si>
    <t>Success</t>
  </si>
  <si>
    <t>Success %</t>
  </si>
  <si>
    <t>Sales area</t>
  </si>
  <si>
    <t>Expenses area</t>
  </si>
  <si>
    <t>Cost area</t>
  </si>
  <si>
    <t>Margin area</t>
  </si>
  <si>
    <t>Sum of Sales</t>
  </si>
  <si>
    <t>Sum of Sales area</t>
  </si>
  <si>
    <t>Sum of Expenses</t>
  </si>
  <si>
    <t>Sum of Expenses area</t>
  </si>
  <si>
    <t>Sum of Cost price</t>
  </si>
  <si>
    <t>Sum of Cost area</t>
  </si>
  <si>
    <t>Row Labels</t>
  </si>
  <si>
    <t>Count of Margin area</t>
  </si>
  <si>
    <t>Sum of Margin</t>
  </si>
  <si>
    <t>s</t>
  </si>
  <si>
    <t>#6</t>
  </si>
  <si>
    <t>None</t>
  </si>
  <si>
    <t>Values</t>
  </si>
  <si>
    <t>Sum of Google Ads</t>
  </si>
  <si>
    <t>Sum of Youtube</t>
  </si>
  <si>
    <t>Sum of Twetter</t>
  </si>
  <si>
    <t>Sum of WhatsApp</t>
  </si>
  <si>
    <t>Sum of Instagram</t>
  </si>
  <si>
    <t>Sum of Facebook</t>
  </si>
  <si>
    <t>Channels sum</t>
  </si>
  <si>
    <t>YT</t>
  </si>
  <si>
    <t>Twitter</t>
  </si>
  <si>
    <t>WA</t>
  </si>
  <si>
    <t>Insta</t>
  </si>
  <si>
    <t>FB</t>
  </si>
  <si>
    <t>Channels</t>
  </si>
  <si>
    <t>Sum of channels</t>
  </si>
  <si>
    <t>Sum of Sum of channels</t>
  </si>
  <si>
    <t>#7</t>
  </si>
  <si>
    <t>Channels distribution</t>
  </si>
  <si>
    <t>Google</t>
  </si>
  <si>
    <t xml:space="preserve">Total </t>
  </si>
  <si>
    <t xml:space="preserve">Line </t>
  </si>
  <si>
    <t>Customer Acquisition cost (Total ad cost/orders)</t>
  </si>
  <si>
    <t>Cost per acquisition (Total ad cost/leads)</t>
  </si>
  <si>
    <t>Earning per click (sales/users)</t>
  </si>
  <si>
    <t>Cost per click (Total ad cost/users)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</si>
</sst>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7" formatCode="[$$-409]#,##0.00"/>
  </numFmts>
  <fonts count="18" x14ac:knownFonts="1">
    <font>
      <sz val="11"/>
      <color theme="1"/>
      <name val="Calibri"/>
      <family val="2"/>
      <scheme val="minor"/>
    </font>
    <font>
      <sz val="11"/>
      <color theme="1"/>
      <name val="Calibri"/>
      <family val="2"/>
      <scheme val="minor"/>
    </font>
    <font>
      <b/>
      <sz val="11"/>
      <color theme="1"/>
      <name val="Calibri"/>
      <family val="2"/>
      <charset val="204"/>
      <scheme val="minor"/>
    </font>
    <font>
      <sz val="11"/>
      <color rgb="FF000000"/>
      <name val="Calibri"/>
      <family val="2"/>
      <charset val="204"/>
      <scheme val="minor"/>
    </font>
    <font>
      <b/>
      <sz val="22"/>
      <color theme="1"/>
      <name val="Aparajita"/>
      <family val="1"/>
    </font>
    <font>
      <sz val="12"/>
      <color theme="1"/>
      <name val="Aparajita"/>
      <family val="1"/>
    </font>
    <font>
      <sz val="14"/>
      <color theme="1"/>
      <name val="Aparajita"/>
      <family val="1"/>
    </font>
    <font>
      <sz val="16"/>
      <color theme="1"/>
      <name val="Aparajita"/>
      <family val="1"/>
    </font>
    <font>
      <sz val="18"/>
      <color theme="1"/>
      <name val="Aparajita"/>
      <family val="1"/>
    </font>
    <font>
      <sz val="26"/>
      <color theme="1"/>
      <name val="Aparajita"/>
      <family val="1"/>
    </font>
    <font>
      <b/>
      <sz val="12"/>
      <color theme="1"/>
      <name val="Aparajita"/>
      <family val="1"/>
    </font>
    <font>
      <sz val="11"/>
      <color theme="4" tint="-0.499984740745262"/>
      <name val="Calibri"/>
      <family val="2"/>
      <scheme val="minor"/>
    </font>
    <font>
      <sz val="11"/>
      <color theme="2"/>
      <name val="Calibri"/>
      <family val="2"/>
      <scheme val="minor"/>
    </font>
    <font>
      <sz val="14"/>
      <color theme="2"/>
      <name val="Calibri"/>
      <family val="2"/>
      <scheme val="minor"/>
    </font>
    <font>
      <sz val="16"/>
      <color theme="2"/>
      <name val="Aparajita"/>
      <family val="1"/>
    </font>
    <font>
      <sz val="16"/>
      <color theme="4" tint="-0.499984740745262"/>
      <name val="Calibri"/>
      <family val="2"/>
      <scheme val="minor"/>
    </font>
    <font>
      <sz val="9"/>
      <color indexed="81"/>
      <name val="Tahoma"/>
      <family val="2"/>
    </font>
    <font>
      <b/>
      <sz val="9"/>
      <color indexed="81"/>
      <name val="Tahoma"/>
      <family val="2"/>
    </font>
  </fonts>
  <fills count="10">
    <fill>
      <patternFill patternType="none"/>
    </fill>
    <fill>
      <patternFill patternType="gray125"/>
    </fill>
    <fill>
      <patternFill patternType="solid">
        <fgColor theme="4" tint="-0.499984740745262"/>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3" tint="0.59999389629810485"/>
        <bgColor indexed="64"/>
      </patternFill>
    </fill>
    <fill>
      <patternFill patternType="solid">
        <fgColor theme="4"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9" fontId="1" fillId="0" borderId="0" applyFont="0" applyFill="0" applyBorder="0" applyAlignment="0" applyProtection="0"/>
  </cellStyleXfs>
  <cellXfs count="43">
    <xf numFmtId="0" fontId="0" fillId="0" borderId="0" xfId="0"/>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1" xfId="0" applyFont="1" applyBorder="1" applyAlignment="1">
      <alignment horizontal="center" vertical="center" wrapText="1"/>
    </xf>
    <xf numFmtId="14" fontId="0" fillId="0" borderId="0" xfId="0" applyNumberFormat="1"/>
    <xf numFmtId="0" fontId="0" fillId="0" borderId="0" xfId="0" applyAlignment="1">
      <alignment horizontal="center"/>
    </xf>
    <xf numFmtId="0" fontId="0" fillId="0" borderId="0" xfId="0" pivotButton="1"/>
    <xf numFmtId="0" fontId="0" fillId="0" borderId="0" xfId="0" applyAlignment="1">
      <alignment horizontal="left"/>
    </xf>
    <xf numFmtId="0" fontId="0" fillId="2" borderId="0" xfId="0" applyFill="1"/>
    <xf numFmtId="0" fontId="4" fillId="2" borderId="0" xfId="0" applyFont="1" applyFill="1" applyAlignment="1">
      <alignment vertical="center"/>
    </xf>
    <xf numFmtId="0" fontId="0" fillId="4" borderId="0" xfId="0" applyFill="1"/>
    <xf numFmtId="0" fontId="6" fillId="2" borderId="0" xfId="0" applyFont="1" applyFill="1" applyAlignment="1">
      <alignment horizontal="center" vertical="center"/>
    </xf>
    <xf numFmtId="9" fontId="6" fillId="2" borderId="0" xfId="0" applyNumberFormat="1" applyFont="1" applyFill="1" applyAlignment="1">
      <alignment horizontal="center" vertical="center"/>
    </xf>
    <xf numFmtId="9" fontId="9" fillId="2" borderId="0" xfId="0" applyNumberFormat="1" applyFont="1" applyFill="1" applyAlignment="1">
      <alignment horizontal="center"/>
    </xf>
    <xf numFmtId="0" fontId="7" fillId="2" borderId="0" xfId="0" applyFont="1" applyFill="1" applyAlignment="1">
      <alignment horizontal="center"/>
    </xf>
    <xf numFmtId="0" fontId="8" fillId="2" borderId="0" xfId="0" applyFont="1" applyFill="1" applyAlignment="1">
      <alignment horizontal="center"/>
    </xf>
    <xf numFmtId="0" fontId="5" fillId="6" borderId="1" xfId="0" applyFont="1" applyFill="1" applyBorder="1" applyAlignment="1">
      <alignment horizontal="center" vertical="center"/>
    </xf>
    <xf numFmtId="0" fontId="10" fillId="0" borderId="0" xfId="0" applyFont="1" applyAlignment="1">
      <alignment horizontal="center" vertical="center"/>
    </xf>
    <xf numFmtId="0" fontId="5" fillId="0" borderId="0" xfId="0" applyFont="1" applyAlignment="1">
      <alignment horizontal="center" vertical="center"/>
    </xf>
    <xf numFmtId="0" fontId="5" fillId="3" borderId="1" xfId="0" applyFont="1" applyFill="1" applyBorder="1" applyAlignment="1">
      <alignment horizontal="center" vertical="center"/>
    </xf>
    <xf numFmtId="0" fontId="5" fillId="4" borderId="1" xfId="0" applyFont="1" applyFill="1" applyBorder="1" applyAlignment="1">
      <alignment horizontal="center" vertical="center"/>
    </xf>
    <xf numFmtId="0" fontId="5" fillId="5" borderId="1" xfId="0" applyFont="1" applyFill="1" applyBorder="1" applyAlignment="1">
      <alignment horizontal="center" vertical="center"/>
    </xf>
    <xf numFmtId="9" fontId="5" fillId="5" borderId="1" xfId="0" applyNumberFormat="1" applyFont="1" applyFill="1" applyBorder="1" applyAlignment="1">
      <alignment horizontal="center" vertical="center"/>
    </xf>
    <xf numFmtId="9" fontId="5" fillId="4" borderId="1" xfId="1" applyFont="1" applyFill="1" applyBorder="1" applyAlignment="1">
      <alignment horizontal="center" vertical="center"/>
    </xf>
    <xf numFmtId="0" fontId="8" fillId="2" borderId="0" xfId="0" applyFont="1" applyFill="1"/>
    <xf numFmtId="0" fontId="10" fillId="6" borderId="1" xfId="0" applyFont="1" applyFill="1" applyBorder="1" applyAlignment="1">
      <alignment horizontal="center" vertical="center"/>
    </xf>
    <xf numFmtId="0" fontId="5" fillId="7" borderId="1" xfId="0" applyFont="1" applyFill="1" applyBorder="1" applyAlignment="1">
      <alignment horizontal="center" vertical="center"/>
    </xf>
    <xf numFmtId="9" fontId="5" fillId="8" borderId="1" xfId="1" applyFont="1" applyFill="1" applyBorder="1" applyAlignment="1">
      <alignment horizontal="center" vertical="center"/>
    </xf>
    <xf numFmtId="9" fontId="5" fillId="8" borderId="1" xfId="0" applyNumberFormat="1" applyFont="1" applyFill="1" applyBorder="1" applyAlignment="1">
      <alignment horizontal="center" vertical="center"/>
    </xf>
    <xf numFmtId="0" fontId="10" fillId="0" borderId="0" xfId="0" applyFont="1" applyAlignment="1">
      <alignment horizontal="center" vertical="center"/>
    </xf>
    <xf numFmtId="0" fontId="10" fillId="0" borderId="2" xfId="0" applyFont="1" applyBorder="1" applyAlignment="1">
      <alignment horizontal="center" vertical="center"/>
    </xf>
    <xf numFmtId="0" fontId="0" fillId="0" borderId="0" xfId="0" applyNumberFormat="1"/>
    <xf numFmtId="167" fontId="0" fillId="0" borderId="0" xfId="0" applyNumberFormat="1" applyAlignment="1">
      <alignment horizontal="center"/>
    </xf>
    <xf numFmtId="167" fontId="3" fillId="0" borderId="0" xfId="0" applyNumberFormat="1" applyFont="1" applyAlignment="1">
      <alignment horizontal="center"/>
    </xf>
    <xf numFmtId="0" fontId="11" fillId="2" borderId="0" xfId="0" applyFont="1" applyFill="1"/>
    <xf numFmtId="0" fontId="0" fillId="0" borderId="0" xfId="0" applyFill="1"/>
    <xf numFmtId="0" fontId="12" fillId="2" borderId="0" xfId="0" applyFont="1" applyFill="1"/>
    <xf numFmtId="167" fontId="0" fillId="0" borderId="0" xfId="0" applyNumberFormat="1"/>
    <xf numFmtId="0" fontId="5" fillId="9" borderId="1" xfId="0" applyFont="1" applyFill="1" applyBorder="1" applyAlignment="1">
      <alignment horizontal="center" vertical="center"/>
    </xf>
    <xf numFmtId="0" fontId="13" fillId="2" borderId="0" xfId="0" applyFont="1" applyFill="1" applyAlignment="1">
      <alignment horizontal="center"/>
    </xf>
    <xf numFmtId="0" fontId="13" fillId="2" borderId="0" xfId="0" applyFont="1" applyFill="1"/>
    <xf numFmtId="0" fontId="14" fillId="2" borderId="0" xfId="0" applyFont="1" applyFill="1" applyAlignment="1">
      <alignment horizontal="center"/>
    </xf>
    <xf numFmtId="0" fontId="15" fillId="2" borderId="0" xfId="0" applyFont="1" applyFill="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2.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ivotCacheDefinition" Target="pivotCache/pivotCacheDefinition3.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23" Type="http://schemas.openxmlformats.org/officeDocument/2006/relationships/sheetMetadata" Target="metadata.xml"/><Relationship Id="rId10" Type="http://schemas.openxmlformats.org/officeDocument/2006/relationships/worksheet" Target="worksheets/sheet10.xml"/><Relationship Id="rId19" Type="http://schemas.microsoft.com/office/2007/relationships/slicerCache" Target="slicerCaches/slicerCache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[Project 4.xlsx]4th final!PivotTable1</c:name>
    <c:fmtId val="4"/>
  </c:pivotSource>
  <c:chart>
    <c:autoTitleDeleted val="0"/>
    <c:pivotFmts>
      <c:pivotFmt>
        <c:idx val="0"/>
        <c:spPr>
          <a:ln w="38100" cap="rnd">
            <a:solidFill>
              <a:schemeClr val="accent5"/>
            </a:solidFill>
            <a:round/>
          </a:ln>
          <a:effectLst/>
        </c:spPr>
        <c:marker>
          <c:symbol val="circle"/>
          <c:size val="8"/>
          <c:spPr>
            <a:solidFill>
              <a:schemeClr val="accent5">
                <a:shade val="4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circle"/>
          <c:size val="8"/>
          <c:spPr>
            <a:solidFill>
              <a:schemeClr val="accent5">
                <a:shade val="61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2"/>
        <c:spPr>
          <a:ln w="38100" cap="rnd">
            <a:solidFill>
              <a:schemeClr val="accent5"/>
            </a:solidFill>
            <a:round/>
          </a:ln>
          <a:effectLst/>
        </c:spPr>
        <c:marker>
          <c:symbol val="circle"/>
          <c:size val="8"/>
          <c:spPr>
            <a:solidFill>
              <a:schemeClr val="accent5">
                <a:shade val="76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marker>
          <c:symbol val="circle"/>
          <c:size val="8"/>
          <c:spPr>
            <a:solidFill>
              <a:schemeClr val="accent5">
                <a:shade val="92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4"/>
        <c:spPr>
          <a:ln w="38100" cap="rnd">
            <a:solidFill>
              <a:schemeClr val="accent5"/>
            </a:solidFill>
            <a:round/>
          </a:ln>
          <a:effectLst/>
        </c:spPr>
        <c:marker>
          <c:symbol val="circle"/>
          <c:size val="8"/>
          <c:spPr>
            <a:solidFill>
              <a:schemeClr val="accent5">
                <a:tint val="93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5"/>
          </a:solidFill>
          <a:ln>
            <a:noFill/>
          </a:ln>
          <a:effectLst/>
        </c:spPr>
        <c:marker>
          <c:symbol val="circle"/>
          <c:size val="8"/>
          <c:spPr>
            <a:solidFill>
              <a:schemeClr val="accent5">
                <a:tint val="77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6"/>
        <c:spPr>
          <a:ln w="38100" cap="rnd">
            <a:solidFill>
              <a:schemeClr val="accent5"/>
            </a:solidFill>
            <a:round/>
          </a:ln>
          <a:effectLst/>
        </c:spPr>
        <c:marker>
          <c:symbol val="circle"/>
          <c:size val="8"/>
          <c:spPr>
            <a:solidFill>
              <a:schemeClr val="accent5">
                <a:tint val="62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5"/>
          </a:solidFill>
          <a:ln>
            <a:noFill/>
          </a:ln>
          <a:effectLst/>
        </c:spPr>
        <c:marker>
          <c:symbol val="circle"/>
          <c:size val="8"/>
          <c:spPr>
            <a:solidFill>
              <a:schemeClr val="accent5">
                <a:tint val="46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'4th final'!$C$3</c:f>
              <c:strCache>
                <c:ptCount val="1"/>
                <c:pt idx="0">
                  <c:v>Sum of Sales area</c:v>
                </c:pt>
              </c:strCache>
            </c:strRef>
          </c:tx>
          <c:spPr>
            <a:solidFill>
              <a:schemeClr val="accent5">
                <a:shade val="61000"/>
              </a:schemeClr>
            </a:solidFill>
            <a:ln>
              <a:noFill/>
            </a:ln>
            <a:effectLst/>
          </c:spPr>
          <c:cat>
            <c:strRef>
              <c:f>'4th final'!$A$4:$A$34</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'4th final'!$C$4:$C$34</c:f>
              <c:numCache>
                <c:formatCode>General</c:formatCode>
                <c:ptCount val="31"/>
                <c:pt idx="0">
                  <c:v>496</c:v>
                </c:pt>
                <c:pt idx="1">
                  <c:v>516</c:v>
                </c:pt>
                <c:pt idx="2">
                  <c:v>539</c:v>
                </c:pt>
                <c:pt idx="3">
                  <c:v>557</c:v>
                </c:pt>
                <c:pt idx="4">
                  <c:v>575</c:v>
                </c:pt>
                <c:pt idx="5">
                  <c:v>586</c:v>
                </c:pt>
                <c:pt idx="6">
                  <c:v>597</c:v>
                </c:pt>
                <c:pt idx="7">
                  <c:v>604</c:v>
                </c:pt>
                <c:pt idx="8">
                  <c:v>606</c:v>
                </c:pt>
                <c:pt idx="9">
                  <c:v>602</c:v>
                </c:pt>
                <c:pt idx="10">
                  <c:v>584</c:v>
                </c:pt>
                <c:pt idx="11">
                  <c:v>560</c:v>
                </c:pt>
                <c:pt idx="12">
                  <c:v>535</c:v>
                </c:pt>
                <c:pt idx="13">
                  <c:v>523</c:v>
                </c:pt>
                <c:pt idx="14">
                  <c:v>521</c:v>
                </c:pt>
                <c:pt idx="15">
                  <c:v>526</c:v>
                </c:pt>
                <c:pt idx="16">
                  <c:v>536</c:v>
                </c:pt>
                <c:pt idx="17">
                  <c:v>553</c:v>
                </c:pt>
                <c:pt idx="18">
                  <c:v>573</c:v>
                </c:pt>
                <c:pt idx="19">
                  <c:v>599</c:v>
                </c:pt>
                <c:pt idx="20">
                  <c:v>625</c:v>
                </c:pt>
                <c:pt idx="21">
                  <c:v>644</c:v>
                </c:pt>
                <c:pt idx="22">
                  <c:v>658</c:v>
                </c:pt>
                <c:pt idx="23">
                  <c:v>666</c:v>
                </c:pt>
                <c:pt idx="24">
                  <c:v>668</c:v>
                </c:pt>
                <c:pt idx="25">
                  <c:v>665</c:v>
                </c:pt>
                <c:pt idx="26">
                  <c:v>654</c:v>
                </c:pt>
                <c:pt idx="27">
                  <c:v>629</c:v>
                </c:pt>
                <c:pt idx="28">
                  <c:v>605</c:v>
                </c:pt>
                <c:pt idx="29">
                  <c:v>586</c:v>
                </c:pt>
                <c:pt idx="30">
                  <c:v>578</c:v>
                </c:pt>
              </c:numCache>
            </c:numRef>
          </c:val>
          <c:extLst>
            <c:ext xmlns:c16="http://schemas.microsoft.com/office/drawing/2014/chart" uri="{C3380CC4-5D6E-409C-BE32-E72D297353CC}">
              <c16:uniqueId val="{00000001-238F-46BE-864D-8267038AEE9B}"/>
            </c:ext>
          </c:extLst>
        </c:ser>
        <c:ser>
          <c:idx val="3"/>
          <c:order val="3"/>
          <c:tx>
            <c:strRef>
              <c:f>'4th final'!$E$3</c:f>
              <c:strCache>
                <c:ptCount val="1"/>
                <c:pt idx="0">
                  <c:v>Sum of Expenses area</c:v>
                </c:pt>
              </c:strCache>
            </c:strRef>
          </c:tx>
          <c:spPr>
            <a:solidFill>
              <a:schemeClr val="accent5">
                <a:shade val="92000"/>
              </a:schemeClr>
            </a:solidFill>
            <a:ln>
              <a:noFill/>
            </a:ln>
            <a:effectLst/>
          </c:spPr>
          <c:cat>
            <c:strRef>
              <c:f>'4th final'!$A$4:$A$34</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'4th final'!$E$4:$E$34</c:f>
              <c:numCache>
                <c:formatCode>General</c:formatCode>
                <c:ptCount val="31"/>
                <c:pt idx="0">
                  <c:v>475</c:v>
                </c:pt>
                <c:pt idx="1">
                  <c:v>485</c:v>
                </c:pt>
                <c:pt idx="2">
                  <c:v>510</c:v>
                </c:pt>
                <c:pt idx="3">
                  <c:v>541</c:v>
                </c:pt>
                <c:pt idx="4">
                  <c:v>567</c:v>
                </c:pt>
                <c:pt idx="5">
                  <c:v>585</c:v>
                </c:pt>
                <c:pt idx="6">
                  <c:v>590</c:v>
                </c:pt>
                <c:pt idx="7">
                  <c:v>584</c:v>
                </c:pt>
                <c:pt idx="8">
                  <c:v>564</c:v>
                </c:pt>
                <c:pt idx="9">
                  <c:v>525</c:v>
                </c:pt>
                <c:pt idx="10">
                  <c:v>488</c:v>
                </c:pt>
                <c:pt idx="11">
                  <c:v>475</c:v>
                </c:pt>
                <c:pt idx="12">
                  <c:v>470</c:v>
                </c:pt>
                <c:pt idx="13">
                  <c:v>471</c:v>
                </c:pt>
                <c:pt idx="14">
                  <c:v>485</c:v>
                </c:pt>
                <c:pt idx="15">
                  <c:v>514</c:v>
                </c:pt>
                <c:pt idx="16">
                  <c:v>588</c:v>
                </c:pt>
                <c:pt idx="17">
                  <c:v>652</c:v>
                </c:pt>
                <c:pt idx="18">
                  <c:v>681</c:v>
                </c:pt>
                <c:pt idx="19">
                  <c:v>691</c:v>
                </c:pt>
                <c:pt idx="20">
                  <c:v>691</c:v>
                </c:pt>
                <c:pt idx="21">
                  <c:v>682</c:v>
                </c:pt>
                <c:pt idx="22">
                  <c:v>654</c:v>
                </c:pt>
                <c:pt idx="23">
                  <c:v>607</c:v>
                </c:pt>
                <c:pt idx="24">
                  <c:v>557</c:v>
                </c:pt>
                <c:pt idx="25">
                  <c:v>528</c:v>
                </c:pt>
                <c:pt idx="26">
                  <c:v>515</c:v>
                </c:pt>
                <c:pt idx="27">
                  <c:v>514</c:v>
                </c:pt>
                <c:pt idx="28">
                  <c:v>520</c:v>
                </c:pt>
                <c:pt idx="29">
                  <c:v>534</c:v>
                </c:pt>
                <c:pt idx="30">
                  <c:v>554</c:v>
                </c:pt>
              </c:numCache>
            </c:numRef>
          </c:val>
          <c:extLst>
            <c:ext xmlns:c16="http://schemas.microsoft.com/office/drawing/2014/chart" uri="{C3380CC4-5D6E-409C-BE32-E72D297353CC}">
              <c16:uniqueId val="{00000003-238F-46BE-864D-8267038AEE9B}"/>
            </c:ext>
          </c:extLst>
        </c:ser>
        <c:ser>
          <c:idx val="5"/>
          <c:order val="5"/>
          <c:tx>
            <c:strRef>
              <c:f>'4th final'!$G$3</c:f>
              <c:strCache>
                <c:ptCount val="1"/>
                <c:pt idx="0">
                  <c:v>Sum of Cost area</c:v>
                </c:pt>
              </c:strCache>
            </c:strRef>
          </c:tx>
          <c:spPr>
            <a:solidFill>
              <a:schemeClr val="accent5">
                <a:tint val="77000"/>
              </a:schemeClr>
            </a:solidFill>
            <a:ln>
              <a:noFill/>
            </a:ln>
            <a:effectLst/>
          </c:spPr>
          <c:cat>
            <c:strRef>
              <c:f>'4th final'!$A$4:$A$34</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'4th final'!$G$4:$G$34</c:f>
              <c:numCache>
                <c:formatCode>General</c:formatCode>
                <c:ptCount val="31"/>
                <c:pt idx="0">
                  <c:v>498</c:v>
                </c:pt>
                <c:pt idx="1">
                  <c:v>492</c:v>
                </c:pt>
                <c:pt idx="2">
                  <c:v>484</c:v>
                </c:pt>
                <c:pt idx="3">
                  <c:v>479</c:v>
                </c:pt>
                <c:pt idx="4">
                  <c:v>472</c:v>
                </c:pt>
                <c:pt idx="5">
                  <c:v>465</c:v>
                </c:pt>
                <c:pt idx="6">
                  <c:v>458</c:v>
                </c:pt>
                <c:pt idx="7">
                  <c:v>452</c:v>
                </c:pt>
                <c:pt idx="8">
                  <c:v>446</c:v>
                </c:pt>
                <c:pt idx="9">
                  <c:v>439</c:v>
                </c:pt>
                <c:pt idx="10">
                  <c:v>434</c:v>
                </c:pt>
                <c:pt idx="11">
                  <c:v>428</c:v>
                </c:pt>
                <c:pt idx="12">
                  <c:v>422</c:v>
                </c:pt>
                <c:pt idx="13">
                  <c:v>417</c:v>
                </c:pt>
                <c:pt idx="14">
                  <c:v>411</c:v>
                </c:pt>
                <c:pt idx="15">
                  <c:v>406</c:v>
                </c:pt>
                <c:pt idx="16">
                  <c:v>400</c:v>
                </c:pt>
                <c:pt idx="17">
                  <c:v>395</c:v>
                </c:pt>
                <c:pt idx="18">
                  <c:v>390</c:v>
                </c:pt>
                <c:pt idx="19">
                  <c:v>385</c:v>
                </c:pt>
                <c:pt idx="20">
                  <c:v>380</c:v>
                </c:pt>
                <c:pt idx="21">
                  <c:v>374</c:v>
                </c:pt>
                <c:pt idx="22">
                  <c:v>371</c:v>
                </c:pt>
                <c:pt idx="23">
                  <c:v>365</c:v>
                </c:pt>
                <c:pt idx="24">
                  <c:v>362</c:v>
                </c:pt>
                <c:pt idx="25">
                  <c:v>357</c:v>
                </c:pt>
                <c:pt idx="26">
                  <c:v>354</c:v>
                </c:pt>
                <c:pt idx="27">
                  <c:v>349</c:v>
                </c:pt>
                <c:pt idx="28">
                  <c:v>347</c:v>
                </c:pt>
                <c:pt idx="29">
                  <c:v>342</c:v>
                </c:pt>
                <c:pt idx="30">
                  <c:v>338</c:v>
                </c:pt>
              </c:numCache>
            </c:numRef>
          </c:val>
          <c:extLst>
            <c:ext xmlns:c16="http://schemas.microsoft.com/office/drawing/2014/chart" uri="{C3380CC4-5D6E-409C-BE32-E72D297353CC}">
              <c16:uniqueId val="{00000005-238F-46BE-864D-8267038AEE9B}"/>
            </c:ext>
          </c:extLst>
        </c:ser>
        <c:ser>
          <c:idx val="7"/>
          <c:order val="7"/>
          <c:tx>
            <c:strRef>
              <c:f>'4th final'!$I$3</c:f>
              <c:strCache>
                <c:ptCount val="1"/>
                <c:pt idx="0">
                  <c:v>Count of Margin area</c:v>
                </c:pt>
              </c:strCache>
            </c:strRef>
          </c:tx>
          <c:spPr>
            <a:solidFill>
              <a:schemeClr val="accent5">
                <a:tint val="46000"/>
              </a:schemeClr>
            </a:solidFill>
            <a:ln>
              <a:noFill/>
            </a:ln>
            <a:effectLst/>
          </c:spPr>
          <c:cat>
            <c:strRef>
              <c:f>'4th final'!$A$4:$A$34</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'4th final'!$I$4:$I$34</c:f>
              <c:numCache>
                <c:formatCode>General</c:formatCode>
                <c:ptCount val="31"/>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numCache>
            </c:numRef>
          </c:val>
          <c:extLst>
            <c:ext xmlns:c16="http://schemas.microsoft.com/office/drawing/2014/chart" uri="{C3380CC4-5D6E-409C-BE32-E72D297353CC}">
              <c16:uniqueId val="{00000007-238F-46BE-864D-8267038AEE9B}"/>
            </c:ext>
          </c:extLst>
        </c:ser>
        <c:dLbls>
          <c:showLegendKey val="0"/>
          <c:showVal val="0"/>
          <c:showCatName val="0"/>
          <c:showSerName val="0"/>
          <c:showPercent val="0"/>
          <c:showBubbleSize val="0"/>
        </c:dLbls>
        <c:axId val="58417951"/>
        <c:axId val="58432351"/>
      </c:areaChart>
      <c:lineChart>
        <c:grouping val="standard"/>
        <c:varyColors val="0"/>
        <c:ser>
          <c:idx val="0"/>
          <c:order val="0"/>
          <c:tx>
            <c:strRef>
              <c:f>'4th final'!$B$3</c:f>
              <c:strCache>
                <c:ptCount val="1"/>
                <c:pt idx="0">
                  <c:v>Sum of Sales</c:v>
                </c:pt>
              </c:strCache>
            </c:strRef>
          </c:tx>
          <c:spPr>
            <a:ln w="38100" cap="rnd">
              <a:solidFill>
                <a:schemeClr val="accent5">
                  <a:shade val="45000"/>
                </a:schemeClr>
              </a:solidFill>
              <a:round/>
            </a:ln>
            <a:effectLst/>
          </c:spPr>
          <c:marker>
            <c:symbol val="circle"/>
            <c:size val="8"/>
            <c:spPr>
              <a:solidFill>
                <a:schemeClr val="accent5">
                  <a:shade val="45000"/>
                </a:schemeClr>
              </a:solidFill>
              <a:ln>
                <a:noFill/>
              </a:ln>
              <a:effectLst/>
            </c:spPr>
          </c:marker>
          <c:cat>
            <c:strRef>
              <c:f>'4th final'!$A$4:$A$34</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'4th final'!$B$4:$B$34</c:f>
              <c:numCache>
                <c:formatCode>General</c:formatCode>
                <c:ptCount val="31"/>
                <c:pt idx="0">
                  <c:v>496</c:v>
                </c:pt>
                <c:pt idx="1">
                  <c:v>516</c:v>
                </c:pt>
                <c:pt idx="2">
                  <c:v>539</c:v>
                </c:pt>
                <c:pt idx="3">
                  <c:v>557</c:v>
                </c:pt>
                <c:pt idx="4">
                  <c:v>575</c:v>
                </c:pt>
                <c:pt idx="5">
                  <c:v>586</c:v>
                </c:pt>
                <c:pt idx="6">
                  <c:v>597</c:v>
                </c:pt>
                <c:pt idx="7">
                  <c:v>604</c:v>
                </c:pt>
                <c:pt idx="8">
                  <c:v>606</c:v>
                </c:pt>
                <c:pt idx="9">
                  <c:v>602</c:v>
                </c:pt>
                <c:pt idx="10">
                  <c:v>584</c:v>
                </c:pt>
                <c:pt idx="11">
                  <c:v>560</c:v>
                </c:pt>
                <c:pt idx="12">
                  <c:v>535</c:v>
                </c:pt>
                <c:pt idx="13">
                  <c:v>523</c:v>
                </c:pt>
                <c:pt idx="14">
                  <c:v>521</c:v>
                </c:pt>
                <c:pt idx="15">
                  <c:v>526</c:v>
                </c:pt>
                <c:pt idx="16">
                  <c:v>536</c:v>
                </c:pt>
                <c:pt idx="17">
                  <c:v>553</c:v>
                </c:pt>
                <c:pt idx="18">
                  <c:v>573</c:v>
                </c:pt>
                <c:pt idx="19">
                  <c:v>599</c:v>
                </c:pt>
                <c:pt idx="20">
                  <c:v>625</c:v>
                </c:pt>
                <c:pt idx="21">
                  <c:v>644</c:v>
                </c:pt>
                <c:pt idx="22">
                  <c:v>658</c:v>
                </c:pt>
                <c:pt idx="23">
                  <c:v>666</c:v>
                </c:pt>
                <c:pt idx="24">
                  <c:v>668</c:v>
                </c:pt>
                <c:pt idx="25">
                  <c:v>665</c:v>
                </c:pt>
                <c:pt idx="26">
                  <c:v>654</c:v>
                </c:pt>
                <c:pt idx="27">
                  <c:v>629</c:v>
                </c:pt>
                <c:pt idx="28">
                  <c:v>605</c:v>
                </c:pt>
                <c:pt idx="29">
                  <c:v>586</c:v>
                </c:pt>
                <c:pt idx="30">
                  <c:v>578</c:v>
                </c:pt>
              </c:numCache>
            </c:numRef>
          </c:val>
          <c:smooth val="0"/>
          <c:extLst>
            <c:ext xmlns:c16="http://schemas.microsoft.com/office/drawing/2014/chart" uri="{C3380CC4-5D6E-409C-BE32-E72D297353CC}">
              <c16:uniqueId val="{00000000-238F-46BE-864D-8267038AEE9B}"/>
            </c:ext>
          </c:extLst>
        </c:ser>
        <c:ser>
          <c:idx val="2"/>
          <c:order val="2"/>
          <c:tx>
            <c:strRef>
              <c:f>'4th final'!$D$3</c:f>
              <c:strCache>
                <c:ptCount val="1"/>
                <c:pt idx="0">
                  <c:v>Sum of Expenses</c:v>
                </c:pt>
              </c:strCache>
            </c:strRef>
          </c:tx>
          <c:spPr>
            <a:ln w="38100" cap="rnd">
              <a:solidFill>
                <a:schemeClr val="accent5">
                  <a:shade val="76000"/>
                </a:schemeClr>
              </a:solidFill>
              <a:round/>
            </a:ln>
            <a:effectLst/>
          </c:spPr>
          <c:marker>
            <c:symbol val="circle"/>
            <c:size val="8"/>
            <c:spPr>
              <a:solidFill>
                <a:schemeClr val="accent5">
                  <a:shade val="76000"/>
                </a:schemeClr>
              </a:solidFill>
              <a:ln>
                <a:noFill/>
              </a:ln>
              <a:effectLst/>
            </c:spPr>
          </c:marker>
          <c:cat>
            <c:strRef>
              <c:f>'4th final'!$A$4:$A$34</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'4th final'!$D$4:$D$34</c:f>
              <c:numCache>
                <c:formatCode>General</c:formatCode>
                <c:ptCount val="31"/>
                <c:pt idx="0">
                  <c:v>475</c:v>
                </c:pt>
                <c:pt idx="1">
                  <c:v>485</c:v>
                </c:pt>
                <c:pt idx="2">
                  <c:v>510</c:v>
                </c:pt>
                <c:pt idx="3">
                  <c:v>541</c:v>
                </c:pt>
                <c:pt idx="4">
                  <c:v>567</c:v>
                </c:pt>
                <c:pt idx="5">
                  <c:v>585</c:v>
                </c:pt>
                <c:pt idx="6">
                  <c:v>590</c:v>
                </c:pt>
                <c:pt idx="7">
                  <c:v>584</c:v>
                </c:pt>
                <c:pt idx="8">
                  <c:v>564</c:v>
                </c:pt>
                <c:pt idx="9">
                  <c:v>525</c:v>
                </c:pt>
                <c:pt idx="10">
                  <c:v>488</c:v>
                </c:pt>
                <c:pt idx="11">
                  <c:v>475</c:v>
                </c:pt>
                <c:pt idx="12">
                  <c:v>470</c:v>
                </c:pt>
                <c:pt idx="13">
                  <c:v>471</c:v>
                </c:pt>
                <c:pt idx="14">
                  <c:v>485</c:v>
                </c:pt>
                <c:pt idx="15">
                  <c:v>514</c:v>
                </c:pt>
                <c:pt idx="16">
                  <c:v>588</c:v>
                </c:pt>
                <c:pt idx="17">
                  <c:v>652</c:v>
                </c:pt>
                <c:pt idx="18">
                  <c:v>681</c:v>
                </c:pt>
                <c:pt idx="19">
                  <c:v>691</c:v>
                </c:pt>
                <c:pt idx="20">
                  <c:v>691</c:v>
                </c:pt>
                <c:pt idx="21">
                  <c:v>682</c:v>
                </c:pt>
                <c:pt idx="22">
                  <c:v>654</c:v>
                </c:pt>
                <c:pt idx="23">
                  <c:v>607</c:v>
                </c:pt>
                <c:pt idx="24">
                  <c:v>557</c:v>
                </c:pt>
                <c:pt idx="25">
                  <c:v>528</c:v>
                </c:pt>
                <c:pt idx="26">
                  <c:v>515</c:v>
                </c:pt>
                <c:pt idx="27">
                  <c:v>514</c:v>
                </c:pt>
                <c:pt idx="28">
                  <c:v>520</c:v>
                </c:pt>
                <c:pt idx="29">
                  <c:v>534</c:v>
                </c:pt>
                <c:pt idx="30">
                  <c:v>554</c:v>
                </c:pt>
              </c:numCache>
            </c:numRef>
          </c:val>
          <c:smooth val="0"/>
          <c:extLst>
            <c:ext xmlns:c16="http://schemas.microsoft.com/office/drawing/2014/chart" uri="{C3380CC4-5D6E-409C-BE32-E72D297353CC}">
              <c16:uniqueId val="{00000002-238F-46BE-864D-8267038AEE9B}"/>
            </c:ext>
          </c:extLst>
        </c:ser>
        <c:ser>
          <c:idx val="4"/>
          <c:order val="4"/>
          <c:tx>
            <c:strRef>
              <c:f>'4th final'!$F$3</c:f>
              <c:strCache>
                <c:ptCount val="1"/>
                <c:pt idx="0">
                  <c:v>Sum of Cost price</c:v>
                </c:pt>
              </c:strCache>
            </c:strRef>
          </c:tx>
          <c:spPr>
            <a:ln w="38100" cap="rnd">
              <a:solidFill>
                <a:schemeClr val="accent5">
                  <a:tint val="93000"/>
                </a:schemeClr>
              </a:solidFill>
              <a:round/>
            </a:ln>
            <a:effectLst/>
          </c:spPr>
          <c:marker>
            <c:symbol val="circle"/>
            <c:size val="8"/>
            <c:spPr>
              <a:solidFill>
                <a:schemeClr val="accent5">
                  <a:tint val="93000"/>
                </a:schemeClr>
              </a:solidFill>
              <a:ln>
                <a:noFill/>
              </a:ln>
              <a:effectLst/>
            </c:spPr>
          </c:marker>
          <c:cat>
            <c:strRef>
              <c:f>'4th final'!$A$4:$A$34</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'4th final'!$F$4:$F$34</c:f>
              <c:numCache>
                <c:formatCode>General</c:formatCode>
                <c:ptCount val="31"/>
                <c:pt idx="0">
                  <c:v>498</c:v>
                </c:pt>
                <c:pt idx="1">
                  <c:v>492</c:v>
                </c:pt>
                <c:pt idx="2">
                  <c:v>484</c:v>
                </c:pt>
                <c:pt idx="3">
                  <c:v>479</c:v>
                </c:pt>
                <c:pt idx="4">
                  <c:v>472</c:v>
                </c:pt>
                <c:pt idx="5">
                  <c:v>465</c:v>
                </c:pt>
                <c:pt idx="6">
                  <c:v>458</c:v>
                </c:pt>
                <c:pt idx="7">
                  <c:v>452</c:v>
                </c:pt>
                <c:pt idx="8">
                  <c:v>446</c:v>
                </c:pt>
                <c:pt idx="9">
                  <c:v>439</c:v>
                </c:pt>
                <c:pt idx="10">
                  <c:v>434</c:v>
                </c:pt>
                <c:pt idx="11">
                  <c:v>428</c:v>
                </c:pt>
                <c:pt idx="12">
                  <c:v>422</c:v>
                </c:pt>
                <c:pt idx="13">
                  <c:v>417</c:v>
                </c:pt>
                <c:pt idx="14">
                  <c:v>411</c:v>
                </c:pt>
                <c:pt idx="15">
                  <c:v>406</c:v>
                </c:pt>
                <c:pt idx="16">
                  <c:v>400</c:v>
                </c:pt>
                <c:pt idx="17">
                  <c:v>395</c:v>
                </c:pt>
                <c:pt idx="18">
                  <c:v>390</c:v>
                </c:pt>
                <c:pt idx="19">
                  <c:v>385</c:v>
                </c:pt>
                <c:pt idx="20">
                  <c:v>380</c:v>
                </c:pt>
                <c:pt idx="21">
                  <c:v>374</c:v>
                </c:pt>
                <c:pt idx="22">
                  <c:v>371</c:v>
                </c:pt>
                <c:pt idx="23">
                  <c:v>365</c:v>
                </c:pt>
                <c:pt idx="24">
                  <c:v>362</c:v>
                </c:pt>
                <c:pt idx="25">
                  <c:v>357</c:v>
                </c:pt>
                <c:pt idx="26">
                  <c:v>354</c:v>
                </c:pt>
                <c:pt idx="27">
                  <c:v>349</c:v>
                </c:pt>
                <c:pt idx="28">
                  <c:v>347</c:v>
                </c:pt>
                <c:pt idx="29">
                  <c:v>342</c:v>
                </c:pt>
                <c:pt idx="30">
                  <c:v>338</c:v>
                </c:pt>
              </c:numCache>
            </c:numRef>
          </c:val>
          <c:smooth val="0"/>
          <c:extLst>
            <c:ext xmlns:c16="http://schemas.microsoft.com/office/drawing/2014/chart" uri="{C3380CC4-5D6E-409C-BE32-E72D297353CC}">
              <c16:uniqueId val="{00000004-238F-46BE-864D-8267038AEE9B}"/>
            </c:ext>
          </c:extLst>
        </c:ser>
        <c:ser>
          <c:idx val="6"/>
          <c:order val="6"/>
          <c:tx>
            <c:strRef>
              <c:f>'4th final'!$H$3</c:f>
              <c:strCache>
                <c:ptCount val="1"/>
                <c:pt idx="0">
                  <c:v>Sum of Margin</c:v>
                </c:pt>
              </c:strCache>
            </c:strRef>
          </c:tx>
          <c:spPr>
            <a:ln w="38100" cap="rnd">
              <a:solidFill>
                <a:schemeClr val="accent5">
                  <a:tint val="62000"/>
                </a:schemeClr>
              </a:solidFill>
              <a:round/>
            </a:ln>
            <a:effectLst/>
          </c:spPr>
          <c:marker>
            <c:symbol val="circle"/>
            <c:size val="8"/>
            <c:spPr>
              <a:solidFill>
                <a:schemeClr val="accent5">
                  <a:tint val="62000"/>
                </a:schemeClr>
              </a:solidFill>
              <a:ln>
                <a:noFill/>
              </a:ln>
              <a:effectLst/>
            </c:spPr>
          </c:marker>
          <c:cat>
            <c:strRef>
              <c:f>'4th final'!$A$4:$A$34</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'4th final'!$H$4:$H$34</c:f>
              <c:numCache>
                <c:formatCode>General</c:formatCode>
                <c:ptCount val="31"/>
                <c:pt idx="0">
                  <c:v>21</c:v>
                </c:pt>
                <c:pt idx="1">
                  <c:v>31</c:v>
                </c:pt>
                <c:pt idx="2">
                  <c:v>29</c:v>
                </c:pt>
                <c:pt idx="3">
                  <c:v>16</c:v>
                </c:pt>
                <c:pt idx="4">
                  <c:v>8</c:v>
                </c:pt>
                <c:pt idx="5">
                  <c:v>1</c:v>
                </c:pt>
                <c:pt idx="6">
                  <c:v>7</c:v>
                </c:pt>
                <c:pt idx="7">
                  <c:v>20</c:v>
                </c:pt>
                <c:pt idx="8">
                  <c:v>42</c:v>
                </c:pt>
                <c:pt idx="9">
                  <c:v>77</c:v>
                </c:pt>
                <c:pt idx="10">
                  <c:v>96</c:v>
                </c:pt>
                <c:pt idx="11">
                  <c:v>85</c:v>
                </c:pt>
                <c:pt idx="12">
                  <c:v>65</c:v>
                </c:pt>
                <c:pt idx="13">
                  <c:v>52</c:v>
                </c:pt>
                <c:pt idx="14">
                  <c:v>36</c:v>
                </c:pt>
                <c:pt idx="15">
                  <c:v>12</c:v>
                </c:pt>
                <c:pt idx="16">
                  <c:v>#N/A</c:v>
                </c:pt>
                <c:pt idx="17">
                  <c:v>#N/A</c:v>
                </c:pt>
                <c:pt idx="18">
                  <c:v>#N/A</c:v>
                </c:pt>
                <c:pt idx="19">
                  <c:v>#N/A</c:v>
                </c:pt>
                <c:pt idx="20">
                  <c:v>#N/A</c:v>
                </c:pt>
                <c:pt idx="21">
                  <c:v>#N/A</c:v>
                </c:pt>
                <c:pt idx="22">
                  <c:v>4</c:v>
                </c:pt>
                <c:pt idx="23">
                  <c:v>59</c:v>
                </c:pt>
                <c:pt idx="24">
                  <c:v>111</c:v>
                </c:pt>
                <c:pt idx="25">
                  <c:v>137</c:v>
                </c:pt>
                <c:pt idx="26">
                  <c:v>139</c:v>
                </c:pt>
                <c:pt idx="27">
                  <c:v>115</c:v>
                </c:pt>
                <c:pt idx="28">
                  <c:v>85</c:v>
                </c:pt>
                <c:pt idx="29">
                  <c:v>52</c:v>
                </c:pt>
                <c:pt idx="30">
                  <c:v>24</c:v>
                </c:pt>
              </c:numCache>
            </c:numRef>
          </c:val>
          <c:smooth val="0"/>
          <c:extLst>
            <c:ext xmlns:c16="http://schemas.microsoft.com/office/drawing/2014/chart" uri="{C3380CC4-5D6E-409C-BE32-E72D297353CC}">
              <c16:uniqueId val="{00000006-238F-46BE-864D-8267038AEE9B}"/>
            </c:ext>
          </c:extLst>
        </c:ser>
        <c:dLbls>
          <c:showLegendKey val="0"/>
          <c:showVal val="0"/>
          <c:showCatName val="0"/>
          <c:showSerName val="0"/>
          <c:showPercent val="0"/>
          <c:showBubbleSize val="0"/>
        </c:dLbls>
        <c:marker val="1"/>
        <c:smooth val="0"/>
        <c:axId val="58417951"/>
        <c:axId val="58432351"/>
      </c:lineChart>
      <c:catAx>
        <c:axId val="5841795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PK"/>
          </a:p>
        </c:txPr>
        <c:crossAx val="58432351"/>
        <c:crosses val="autoZero"/>
        <c:auto val="1"/>
        <c:lblAlgn val="ctr"/>
        <c:lblOffset val="100"/>
        <c:noMultiLvlLbl val="0"/>
      </c:catAx>
      <c:valAx>
        <c:axId val="58432351"/>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584179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4.xlsx]5th final!PivotTable4</c:name>
    <c:fmtId val="0"/>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1"/>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1"/>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1"/>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1"/>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'5th final'!$A$3</c:f>
              <c:strCache>
                <c:ptCount val="1"/>
                <c:pt idx="0">
                  <c:v>s</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'5th final'!$A$4</c:f>
              <c:strCache>
                <c:ptCount val="1"/>
                <c:pt idx="0">
                  <c:v>Total</c:v>
                </c:pt>
              </c:strCache>
            </c:strRef>
          </c:cat>
          <c:val>
            <c:numRef>
              <c:f>'5th final'!$A$4</c:f>
              <c:numCache>
                <c:formatCode>General</c:formatCode>
                <c:ptCount val="1"/>
                <c:pt idx="0">
                  <c:v>18166</c:v>
                </c:pt>
              </c:numCache>
            </c:numRef>
          </c:val>
          <c:extLst>
            <c:ext xmlns:c16="http://schemas.microsoft.com/office/drawing/2014/chart" uri="{C3380CC4-5D6E-409C-BE32-E72D297353CC}">
              <c16:uniqueId val="{00000000-7F94-4F0F-8E74-969DDE296213}"/>
            </c:ext>
          </c:extLst>
        </c:ser>
        <c:ser>
          <c:idx val="1"/>
          <c:order val="1"/>
          <c:tx>
            <c:strRef>
              <c:f>'5th final'!$B$3</c:f>
              <c:strCache>
                <c:ptCount val="1"/>
                <c:pt idx="0">
                  <c:v>E</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'5th final'!$A$4</c:f>
              <c:strCache>
                <c:ptCount val="1"/>
                <c:pt idx="0">
                  <c:v>Total</c:v>
                </c:pt>
              </c:strCache>
            </c:strRef>
          </c:cat>
          <c:val>
            <c:numRef>
              <c:f>'5th final'!$B$4</c:f>
              <c:numCache>
                <c:formatCode>General</c:formatCode>
                <c:ptCount val="1"/>
                <c:pt idx="0">
                  <c:v>17297</c:v>
                </c:pt>
              </c:numCache>
            </c:numRef>
          </c:val>
          <c:extLst>
            <c:ext xmlns:c16="http://schemas.microsoft.com/office/drawing/2014/chart" uri="{C3380CC4-5D6E-409C-BE32-E72D297353CC}">
              <c16:uniqueId val="{00000001-7F94-4F0F-8E74-969DDE296213}"/>
            </c:ext>
          </c:extLst>
        </c:ser>
        <c:ser>
          <c:idx val="2"/>
          <c:order val="2"/>
          <c:tx>
            <c:strRef>
              <c:f>'5th final'!$C$3</c:f>
              <c:strCache>
                <c:ptCount val="1"/>
                <c:pt idx="0">
                  <c:v>C</c:v>
                </c:pt>
              </c:strCache>
            </c:strRef>
          </c:tx>
          <c:spPr>
            <a:solidFill>
              <a:schemeClr val="accent3"/>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'5th final'!$A$4</c:f>
              <c:strCache>
                <c:ptCount val="1"/>
                <c:pt idx="0">
                  <c:v>Total</c:v>
                </c:pt>
              </c:strCache>
            </c:strRef>
          </c:cat>
          <c:val>
            <c:numRef>
              <c:f>'5th final'!$C$4</c:f>
              <c:numCache>
                <c:formatCode>General</c:formatCode>
                <c:ptCount val="1"/>
                <c:pt idx="0">
                  <c:v>12712</c:v>
                </c:pt>
              </c:numCache>
            </c:numRef>
          </c:val>
          <c:extLst>
            <c:ext xmlns:c16="http://schemas.microsoft.com/office/drawing/2014/chart" uri="{C3380CC4-5D6E-409C-BE32-E72D297353CC}">
              <c16:uniqueId val="{00000002-7F94-4F0F-8E74-969DDE296213}"/>
            </c:ext>
          </c:extLst>
        </c:ser>
        <c:ser>
          <c:idx val="3"/>
          <c:order val="3"/>
          <c:tx>
            <c:strRef>
              <c:f>'5th final'!$D$3</c:f>
              <c:strCache>
                <c:ptCount val="1"/>
                <c:pt idx="0">
                  <c:v>M</c:v>
                </c:pt>
              </c:strCache>
            </c:strRef>
          </c:tx>
          <c:spPr>
            <a:solidFill>
              <a:schemeClr val="accent4"/>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'5th final'!$A$4</c:f>
              <c:strCache>
                <c:ptCount val="1"/>
                <c:pt idx="0">
                  <c:v>Total</c:v>
                </c:pt>
              </c:strCache>
            </c:strRef>
          </c:cat>
          <c:val>
            <c:numRef>
              <c:f>'5th final'!$D$4</c:f>
              <c:numCache>
                <c:formatCode>General</c:formatCode>
                <c:ptCount val="1"/>
                <c:pt idx="0">
                  <c:v>1324</c:v>
                </c:pt>
              </c:numCache>
            </c:numRef>
          </c:val>
          <c:extLst>
            <c:ext xmlns:c16="http://schemas.microsoft.com/office/drawing/2014/chart" uri="{C3380CC4-5D6E-409C-BE32-E72D297353CC}">
              <c16:uniqueId val="{00000003-7F94-4F0F-8E74-969DDE296213}"/>
            </c:ext>
          </c:extLst>
        </c:ser>
        <c:dLbls>
          <c:showLegendKey val="0"/>
          <c:showVal val="1"/>
          <c:showCatName val="0"/>
          <c:showSerName val="0"/>
          <c:showPercent val="0"/>
          <c:showBubbleSize val="0"/>
        </c:dLbls>
        <c:gapWidth val="150"/>
        <c:shape val="box"/>
        <c:axId val="55647568"/>
        <c:axId val="55646608"/>
        <c:axId val="0"/>
      </c:bar3DChart>
      <c:catAx>
        <c:axId val="55647568"/>
        <c:scaling>
          <c:orientation val="minMax"/>
        </c:scaling>
        <c:delete val="1"/>
        <c:axPos val="l"/>
        <c:numFmt formatCode="General" sourceLinked="1"/>
        <c:majorTickMark val="none"/>
        <c:minorTickMark val="none"/>
        <c:tickLblPos val="nextTo"/>
        <c:crossAx val="55646608"/>
        <c:crosses val="autoZero"/>
        <c:auto val="1"/>
        <c:lblAlgn val="ctr"/>
        <c:lblOffset val="100"/>
        <c:noMultiLvlLbl val="0"/>
      </c:catAx>
      <c:valAx>
        <c:axId val="55646608"/>
        <c:scaling>
          <c:orientation val="minMax"/>
        </c:scaling>
        <c:delete val="1"/>
        <c:axPos val="b"/>
        <c:numFmt formatCode="General" sourceLinked="1"/>
        <c:majorTickMark val="none"/>
        <c:minorTickMark val="none"/>
        <c:tickLblPos val="nextTo"/>
        <c:crossAx val="556475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4.xlsx]8th final!PivotTable3</c:name>
    <c:fmtId val="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plotArea>
      <c:layout/>
      <c:radarChart>
        <c:radarStyle val="filled"/>
        <c:varyColors val="0"/>
        <c:ser>
          <c:idx val="0"/>
          <c:order val="0"/>
          <c:tx>
            <c:strRef>
              <c:f>'8th final'!$B$3</c:f>
              <c:strCache>
                <c:ptCount val="1"/>
                <c:pt idx="0">
                  <c:v>Total</c:v>
                </c:pt>
              </c:strCache>
            </c:strRef>
          </c:tx>
          <c:spPr>
            <a:solidFill>
              <a:schemeClr val="accent1"/>
            </a:solidFill>
            <a:ln>
              <a:noFill/>
            </a:ln>
            <a:effectLst/>
          </c:spPr>
          <c:cat>
            <c:strRef>
              <c:f>'8th final'!$A$4:$A$9</c:f>
              <c:strCache>
                <c:ptCount val="6"/>
                <c:pt idx="0">
                  <c:v>Google</c:v>
                </c:pt>
                <c:pt idx="1">
                  <c:v>YT</c:v>
                </c:pt>
                <c:pt idx="2">
                  <c:v>Twitter</c:v>
                </c:pt>
                <c:pt idx="3">
                  <c:v>WA</c:v>
                </c:pt>
                <c:pt idx="4">
                  <c:v>Insta</c:v>
                </c:pt>
                <c:pt idx="5">
                  <c:v>FB</c:v>
                </c:pt>
              </c:strCache>
            </c:strRef>
          </c:cat>
          <c:val>
            <c:numRef>
              <c:f>'8th final'!$B$4:$B$9</c:f>
              <c:numCache>
                <c:formatCode>General</c:formatCode>
                <c:ptCount val="6"/>
                <c:pt idx="0">
                  <c:v>5306.19</c:v>
                </c:pt>
                <c:pt idx="1">
                  <c:v>4537.3300000000008</c:v>
                </c:pt>
                <c:pt idx="2">
                  <c:v>1326.57</c:v>
                </c:pt>
                <c:pt idx="3">
                  <c:v>1134.3699999999999</c:v>
                </c:pt>
                <c:pt idx="4">
                  <c:v>2777.7000000000003</c:v>
                </c:pt>
                <c:pt idx="5">
                  <c:v>4300.62</c:v>
                </c:pt>
              </c:numCache>
            </c:numRef>
          </c:val>
          <c:extLst>
            <c:ext xmlns:c16="http://schemas.microsoft.com/office/drawing/2014/chart" uri="{C3380CC4-5D6E-409C-BE32-E72D297353CC}">
              <c16:uniqueId val="{00000000-EB04-49A9-B02A-1F4766F2A579}"/>
            </c:ext>
          </c:extLst>
        </c:ser>
        <c:dLbls>
          <c:showLegendKey val="0"/>
          <c:showVal val="0"/>
          <c:showCatName val="0"/>
          <c:showSerName val="0"/>
          <c:showPercent val="0"/>
          <c:showBubbleSize val="0"/>
        </c:dLbls>
        <c:axId val="91037871"/>
        <c:axId val="91039311"/>
      </c:radarChart>
      <c:catAx>
        <c:axId val="91037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91039311"/>
        <c:crosses val="autoZero"/>
        <c:auto val="1"/>
        <c:lblAlgn val="ctr"/>
        <c:lblOffset val="100"/>
        <c:noMultiLvlLbl val="0"/>
      </c:catAx>
      <c:valAx>
        <c:axId val="91039311"/>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910378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4.xlsx]8th final!PivotTable3</c:name>
    <c:fmtId val="4"/>
  </c:pivotSource>
  <c:chart>
    <c:autoTitleDeleted val="1"/>
    <c:pivotFmts>
      <c:pivotFmt>
        <c:idx val="0"/>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circle"/>
          <c:size val="6"/>
          <c:spPr>
            <a:solidFill>
              <a:schemeClr val="accent1"/>
            </a:solidFill>
            <a:ln w="9525">
              <a:solidFill>
                <a:schemeClr val="dk1">
                  <a:lumMod val="75000"/>
                  <a:lumOff val="25000"/>
                </a:schemeClr>
              </a:solidFill>
            </a:ln>
            <a:effectLst/>
          </c:spPr>
        </c:marker>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'8th final'!$B$3</c:f>
              <c:strCache>
                <c:ptCount val="1"/>
                <c:pt idx="0">
                  <c:v>Total</c:v>
                </c:pt>
              </c:strCache>
            </c:strRef>
          </c:tx>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invertIfNegative val="0"/>
          <c:dLbls>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'8th final'!$A$4:$A$9</c:f>
              <c:strCache>
                <c:ptCount val="6"/>
                <c:pt idx="0">
                  <c:v>Google</c:v>
                </c:pt>
                <c:pt idx="1">
                  <c:v>YT</c:v>
                </c:pt>
                <c:pt idx="2">
                  <c:v>Twitter</c:v>
                </c:pt>
                <c:pt idx="3">
                  <c:v>WA</c:v>
                </c:pt>
                <c:pt idx="4">
                  <c:v>Insta</c:v>
                </c:pt>
                <c:pt idx="5">
                  <c:v>FB</c:v>
                </c:pt>
              </c:strCache>
            </c:strRef>
          </c:cat>
          <c:val>
            <c:numRef>
              <c:f>'8th final'!$B$4:$B$9</c:f>
              <c:numCache>
                <c:formatCode>General</c:formatCode>
                <c:ptCount val="6"/>
                <c:pt idx="0">
                  <c:v>5306.19</c:v>
                </c:pt>
                <c:pt idx="1">
                  <c:v>4537.3300000000008</c:v>
                </c:pt>
                <c:pt idx="2">
                  <c:v>1326.57</c:v>
                </c:pt>
                <c:pt idx="3">
                  <c:v>1134.3699999999999</c:v>
                </c:pt>
                <c:pt idx="4">
                  <c:v>2777.7000000000003</c:v>
                </c:pt>
                <c:pt idx="5">
                  <c:v>4300.62</c:v>
                </c:pt>
              </c:numCache>
            </c:numRef>
          </c:val>
          <c:extLst>
            <c:ext xmlns:c16="http://schemas.microsoft.com/office/drawing/2014/chart" uri="{C3380CC4-5D6E-409C-BE32-E72D297353CC}">
              <c16:uniqueId val="{00000000-DD9C-4ACD-A633-F5A399508603}"/>
            </c:ext>
          </c:extLst>
        </c:ser>
        <c:dLbls>
          <c:showLegendKey val="0"/>
          <c:showVal val="1"/>
          <c:showCatName val="0"/>
          <c:showSerName val="0"/>
          <c:showPercent val="0"/>
          <c:showBubbleSize val="0"/>
        </c:dLbls>
        <c:gapWidth val="84"/>
        <c:gapDepth val="53"/>
        <c:shape val="box"/>
        <c:axId val="90427039"/>
        <c:axId val="90436159"/>
        <c:axId val="65891167"/>
      </c:bar3DChart>
      <c:catAx>
        <c:axId val="90427039"/>
        <c:scaling>
          <c:orientation val="minMax"/>
        </c:scaling>
        <c:delete val="1"/>
        <c:axPos val="b"/>
        <c:numFmt formatCode="General" sourceLinked="1"/>
        <c:majorTickMark val="none"/>
        <c:minorTickMark val="none"/>
        <c:tickLblPos val="nextTo"/>
        <c:crossAx val="90436159"/>
        <c:crosses val="autoZero"/>
        <c:auto val="1"/>
        <c:lblAlgn val="ctr"/>
        <c:lblOffset val="100"/>
        <c:noMultiLvlLbl val="0"/>
      </c:catAx>
      <c:valAx>
        <c:axId val="90436159"/>
        <c:scaling>
          <c:orientation val="minMax"/>
        </c:scaling>
        <c:delete val="1"/>
        <c:axPos val="l"/>
        <c:numFmt formatCode="General" sourceLinked="1"/>
        <c:majorTickMark val="out"/>
        <c:minorTickMark val="none"/>
        <c:tickLblPos val="nextTo"/>
        <c:crossAx val="90427039"/>
        <c:crosses val="autoZero"/>
        <c:crossBetween val="between"/>
      </c:valAx>
      <c:serAx>
        <c:axId val="65891167"/>
        <c:scaling>
          <c:orientation val="minMax"/>
        </c:scaling>
        <c:delete val="1"/>
        <c:axPos val="b"/>
        <c:majorTickMark val="none"/>
        <c:minorTickMark val="none"/>
        <c:tickLblPos val="nextTo"/>
        <c:crossAx val="90436159"/>
        <c:crosses val="autoZero"/>
      </c:ser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6350" cap="flat" cmpd="sng" algn="ctr">
      <a:solidFill>
        <a:schemeClr val="dk1">
          <a:tint val="7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autoTitleDeleted val="1"/>
    <c:pivotFmts>
      <c:pivotFmt>
        <c:idx val="0"/>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5"/>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6"/>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7"/>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8"/>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9"/>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0"/>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1"/>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2"/>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3"/>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4"/>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5"/>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6"/>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7"/>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8"/>
      </c:pivotFmt>
      <c:pivotFmt>
        <c:idx val="19"/>
      </c:pivotFmt>
      <c:pivotFmt>
        <c:idx val="20"/>
      </c:pivotFmt>
      <c:pivotFmt>
        <c:idx val="21"/>
      </c:pivotFmt>
      <c:pivotFmt>
        <c:idx val="22"/>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3"/>
      </c:pivotFmt>
      <c:pivotFmt>
        <c:idx val="24"/>
      </c:pivotFmt>
      <c:pivotFmt>
        <c:idx val="25"/>
      </c:pivotFmt>
      <c:pivotFmt>
        <c:idx val="26"/>
      </c:pivotFmt>
      <c:pivotFmt>
        <c:idx val="27"/>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8"/>
      </c:pivotFmt>
      <c:pivotFmt>
        <c:idx val="29"/>
      </c:pivotFmt>
      <c:pivotFmt>
        <c:idx val="30"/>
      </c:pivotFmt>
      <c:pivotFmt>
        <c:idx val="31"/>
      </c:pivotFmt>
      <c:pivotFmt>
        <c:idx val="32"/>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33"/>
      </c:pivotFmt>
      <c:pivotFmt>
        <c:idx val="34"/>
      </c:pivotFmt>
      <c:pivotFmt>
        <c:idx val="35"/>
      </c:pivotFmt>
      <c:pivotFmt>
        <c:idx val="36"/>
      </c:pivotFmt>
      <c:pivotFmt>
        <c:idx val="37"/>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38"/>
      </c:pivotFmt>
      <c:pivotFmt>
        <c:idx val="39"/>
      </c:pivotFmt>
      <c:pivotFmt>
        <c:idx val="40"/>
      </c:pivotFmt>
      <c:pivotFmt>
        <c:idx val="41"/>
      </c:pivotFmt>
      <c:pivotFmt>
        <c:idx val="42"/>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43"/>
      </c:pivotFmt>
      <c:pivotFmt>
        <c:idx val="44"/>
      </c:pivotFmt>
      <c:pivotFmt>
        <c:idx val="45"/>
      </c:pivotFmt>
      <c:pivotFmt>
        <c:idx val="46"/>
      </c:pivotFmt>
      <c:pivotFmt>
        <c:idx val="47"/>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48"/>
      </c:pivotFmt>
      <c:pivotFmt>
        <c:idx val="49"/>
      </c:pivotFmt>
      <c:pivotFmt>
        <c:idx val="50"/>
      </c:pivotFmt>
      <c:pivotFmt>
        <c:idx val="51"/>
      </c:pivotFmt>
      <c:pivotFmt>
        <c:idx val="52"/>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53"/>
      </c:pivotFmt>
      <c:pivotFmt>
        <c:idx val="54"/>
      </c:pivotFmt>
      <c:pivotFmt>
        <c:idx val="55"/>
      </c:pivotFmt>
      <c:pivotFmt>
        <c:idx val="56"/>
      </c:pivotFmt>
      <c:pivotFmt>
        <c:idx val="57"/>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58"/>
      </c:pivotFmt>
      <c:pivotFmt>
        <c:idx val="59"/>
      </c:pivotFmt>
      <c:pivotFmt>
        <c:idx val="60"/>
      </c:pivotFmt>
      <c:pivotFmt>
        <c:idx val="61"/>
      </c:pivotFmt>
      <c:pivotFmt>
        <c:idx val="62"/>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63"/>
      </c:pivotFmt>
      <c:pivotFmt>
        <c:idx val="64"/>
      </c:pivotFmt>
      <c:pivotFmt>
        <c:idx val="65"/>
      </c:pivotFmt>
      <c:pivotFmt>
        <c:idx val="66"/>
      </c:pivotFmt>
      <c:pivotFmt>
        <c:idx val="67"/>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68"/>
      </c:pivotFmt>
      <c:pivotFmt>
        <c:idx val="69"/>
      </c:pivotFmt>
      <c:pivotFmt>
        <c:idx val="70"/>
      </c:pivotFmt>
      <c:pivotFmt>
        <c:idx val="71"/>
      </c:pivotFmt>
      <c:pivotFmt>
        <c:idx val="72"/>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73"/>
      </c:pivotFmt>
      <c:pivotFmt>
        <c:idx val="74"/>
      </c:pivotFmt>
      <c:pivotFmt>
        <c:idx val="75"/>
      </c:pivotFmt>
      <c:pivotFmt>
        <c:idx val="76"/>
      </c:pivotFmt>
      <c:pivotFmt>
        <c:idx val="77"/>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78"/>
      </c:pivotFmt>
      <c:pivotFmt>
        <c:idx val="79"/>
      </c:pivotFmt>
      <c:pivotFmt>
        <c:idx val="80"/>
      </c:pivotFmt>
      <c:pivotFmt>
        <c:idx val="81"/>
      </c:pivotFmt>
      <c:pivotFmt>
        <c:idx val="82"/>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
      </c:pivotFmt>
      <c:pivotFmt>
        <c:idx val="84"/>
      </c:pivotFmt>
      <c:pivotFmt>
        <c:idx val="85"/>
      </c:pivotFmt>
      <c:pivotFmt>
        <c:idx val="86"/>
      </c:pivotFmt>
      <c:pivotFmt>
        <c:idx val="87"/>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8"/>
      </c:pivotFmt>
      <c:pivotFmt>
        <c:idx val="89"/>
      </c:pivotFmt>
      <c:pivotFmt>
        <c:idx val="90"/>
      </c:pivotFmt>
      <c:pivotFmt>
        <c:idx val="91"/>
      </c:pivotFmt>
      <c:pivotFmt>
        <c:idx val="92"/>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3"/>
      </c:pivotFmt>
      <c:pivotFmt>
        <c:idx val="94"/>
      </c:pivotFmt>
      <c:pivotFmt>
        <c:idx val="95"/>
      </c:pivotFmt>
      <c:pivotFmt>
        <c:idx val="96"/>
      </c:pivotFmt>
      <c:pivotFmt>
        <c:idx val="97"/>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8"/>
      </c:pivotFmt>
      <c:pivotFmt>
        <c:idx val="99"/>
      </c:pivotFmt>
      <c:pivotFmt>
        <c:idx val="100"/>
      </c:pivotFmt>
      <c:pivotFmt>
        <c:idx val="101"/>
      </c:pivotFmt>
      <c:pivotFmt>
        <c:idx val="102"/>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03"/>
      </c:pivotFmt>
      <c:pivotFmt>
        <c:idx val="104"/>
      </c:pivotFmt>
      <c:pivotFmt>
        <c:idx val="105"/>
      </c:pivotFmt>
      <c:pivotFmt>
        <c:idx val="106"/>
      </c:pivotFmt>
      <c:pivotFmt>
        <c:idx val="107"/>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8"/>
      </c:pivotFmt>
      <c:pivotFmt>
        <c:idx val="109"/>
      </c:pivotFmt>
      <c:pivotFmt>
        <c:idx val="110"/>
      </c:pivotFmt>
      <c:pivotFmt>
        <c:idx val="111"/>
      </c:pivotFmt>
      <c:pivotFmt>
        <c:idx val="112"/>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3"/>
      </c:pivotFmt>
      <c:pivotFmt>
        <c:idx val="114"/>
      </c:pivotFmt>
      <c:pivotFmt>
        <c:idx val="115"/>
      </c:pivotFmt>
      <c:pivotFmt>
        <c:idx val="116"/>
      </c:pivotFmt>
      <c:pivotFmt>
        <c:idx val="117"/>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8"/>
      </c:pivotFmt>
      <c:pivotFmt>
        <c:idx val="119"/>
      </c:pivotFmt>
      <c:pivotFmt>
        <c:idx val="120"/>
      </c:pivotFmt>
      <c:pivotFmt>
        <c:idx val="121"/>
      </c:pivotFmt>
      <c:pivotFmt>
        <c:idx val="122"/>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23"/>
      </c:pivotFmt>
      <c:pivotFmt>
        <c:idx val="124"/>
      </c:pivotFmt>
      <c:pivotFmt>
        <c:idx val="125"/>
      </c:pivotFmt>
      <c:pivotFmt>
        <c:idx val="126"/>
      </c:pivotFmt>
      <c:pivotFmt>
        <c:idx val="127"/>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28"/>
      </c:pivotFmt>
      <c:pivotFmt>
        <c:idx val="129"/>
      </c:pivotFmt>
      <c:pivotFmt>
        <c:idx val="130"/>
      </c:pivotFmt>
      <c:pivotFmt>
        <c:idx val="131"/>
      </c:pivotFmt>
      <c:pivotFmt>
        <c:idx val="132"/>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33"/>
      </c:pivotFmt>
      <c:pivotFmt>
        <c:idx val="134"/>
      </c:pivotFmt>
      <c:pivotFmt>
        <c:idx val="135"/>
      </c:pivotFmt>
      <c:pivotFmt>
        <c:idx val="136"/>
      </c:pivotFmt>
      <c:pivotFmt>
        <c:idx val="137"/>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38"/>
      </c:pivotFmt>
      <c:pivotFmt>
        <c:idx val="139"/>
      </c:pivotFmt>
      <c:pivotFmt>
        <c:idx val="140"/>
      </c:pivotFmt>
      <c:pivotFmt>
        <c:idx val="141"/>
      </c:pivotFmt>
      <c:pivotFmt>
        <c:idx val="142"/>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43"/>
      </c:pivotFmt>
      <c:pivotFmt>
        <c:idx val="144"/>
      </c:pivotFmt>
      <c:pivotFmt>
        <c:idx val="145"/>
      </c:pivotFmt>
      <c:pivotFmt>
        <c:idx val="146"/>
      </c:pivotFmt>
      <c:pivotFmt>
        <c:idx val="147"/>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48"/>
        <c:spPr>
          <a:gradFill rotWithShape="1">
            <a:gsLst>
              <a:gs pos="0">
                <a:schemeClr val="accent5">
                  <a:shade val="58000"/>
                  <a:satMod val="103000"/>
                  <a:lumMod val="102000"/>
                  <a:tint val="94000"/>
                </a:schemeClr>
              </a:gs>
              <a:gs pos="50000">
                <a:schemeClr val="accent5">
                  <a:shade val="58000"/>
                  <a:satMod val="110000"/>
                  <a:lumMod val="100000"/>
                  <a:shade val="100000"/>
                </a:schemeClr>
              </a:gs>
              <a:gs pos="100000">
                <a:schemeClr val="accent5">
                  <a:shade val="58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49"/>
        <c:spPr>
          <a:gradFill rotWithShape="1">
            <a:gsLst>
              <a:gs pos="0">
                <a:schemeClr val="accent5">
                  <a:shade val="86000"/>
                  <a:satMod val="103000"/>
                  <a:lumMod val="102000"/>
                  <a:tint val="94000"/>
                </a:schemeClr>
              </a:gs>
              <a:gs pos="50000">
                <a:schemeClr val="accent5">
                  <a:shade val="86000"/>
                  <a:satMod val="110000"/>
                  <a:lumMod val="100000"/>
                  <a:shade val="100000"/>
                </a:schemeClr>
              </a:gs>
              <a:gs pos="100000">
                <a:schemeClr val="accent5">
                  <a:shade val="86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50"/>
        <c:spPr>
          <a:gradFill rotWithShape="1">
            <a:gsLst>
              <a:gs pos="0">
                <a:schemeClr val="accent5">
                  <a:tint val="86000"/>
                  <a:satMod val="103000"/>
                  <a:lumMod val="102000"/>
                  <a:tint val="94000"/>
                </a:schemeClr>
              </a:gs>
              <a:gs pos="50000">
                <a:schemeClr val="accent5">
                  <a:tint val="86000"/>
                  <a:satMod val="110000"/>
                  <a:lumMod val="100000"/>
                  <a:shade val="100000"/>
                </a:schemeClr>
              </a:gs>
              <a:gs pos="100000">
                <a:schemeClr val="accent5">
                  <a:tint val="86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51"/>
        <c:spPr>
          <a:gradFill rotWithShape="1">
            <a:gsLst>
              <a:gs pos="0">
                <a:schemeClr val="accent5">
                  <a:tint val="58000"/>
                  <a:satMod val="103000"/>
                  <a:lumMod val="102000"/>
                  <a:tint val="94000"/>
                </a:schemeClr>
              </a:gs>
              <a:gs pos="50000">
                <a:schemeClr val="accent5">
                  <a:tint val="58000"/>
                  <a:satMod val="110000"/>
                  <a:lumMod val="100000"/>
                  <a:shade val="100000"/>
                </a:schemeClr>
              </a:gs>
              <a:gs pos="100000">
                <a:schemeClr val="accent5">
                  <a:tint val="58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2434149495846375"/>
          <c:y val="0.17995935123494178"/>
          <c:w val="0.87246370990013"/>
          <c:h val="0.82004089979550099"/>
        </c:manualLayout>
      </c:layout>
      <c:pie3DChart>
        <c:varyColors val="1"/>
        <c:ser>
          <c:idx val="0"/>
          <c:order val="0"/>
          <c:tx>
            <c:v>Total</c:v>
          </c:tx>
          <c:dPt>
            <c:idx val="0"/>
            <c:bubble3D val="0"/>
            <c:spPr>
              <a:gradFill rotWithShape="1">
                <a:gsLst>
                  <a:gs pos="0">
                    <a:schemeClr val="accent5">
                      <a:shade val="58000"/>
                      <a:satMod val="103000"/>
                      <a:lumMod val="102000"/>
                      <a:tint val="94000"/>
                    </a:schemeClr>
                  </a:gs>
                  <a:gs pos="50000">
                    <a:schemeClr val="accent5">
                      <a:shade val="58000"/>
                      <a:satMod val="110000"/>
                      <a:lumMod val="100000"/>
                      <a:shade val="100000"/>
                    </a:schemeClr>
                  </a:gs>
                  <a:gs pos="100000">
                    <a:schemeClr val="accent5">
                      <a:shade val="58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4600-4B0F-A59E-BAEC470D53B4}"/>
              </c:ext>
            </c:extLst>
          </c:dPt>
          <c:dPt>
            <c:idx val="1"/>
            <c:bubble3D val="0"/>
            <c:spPr>
              <a:gradFill rotWithShape="1">
                <a:gsLst>
                  <a:gs pos="0">
                    <a:schemeClr val="accent5">
                      <a:shade val="86000"/>
                      <a:satMod val="103000"/>
                      <a:lumMod val="102000"/>
                      <a:tint val="94000"/>
                    </a:schemeClr>
                  </a:gs>
                  <a:gs pos="50000">
                    <a:schemeClr val="accent5">
                      <a:shade val="86000"/>
                      <a:satMod val="110000"/>
                      <a:lumMod val="100000"/>
                      <a:shade val="100000"/>
                    </a:schemeClr>
                  </a:gs>
                  <a:gs pos="100000">
                    <a:schemeClr val="accent5">
                      <a:shade val="86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4600-4B0F-A59E-BAEC470D53B4}"/>
              </c:ext>
            </c:extLst>
          </c:dPt>
          <c:dPt>
            <c:idx val="2"/>
            <c:bubble3D val="0"/>
            <c:spPr>
              <a:gradFill rotWithShape="1">
                <a:gsLst>
                  <a:gs pos="0">
                    <a:schemeClr val="accent5">
                      <a:tint val="86000"/>
                      <a:satMod val="103000"/>
                      <a:lumMod val="102000"/>
                      <a:tint val="94000"/>
                    </a:schemeClr>
                  </a:gs>
                  <a:gs pos="50000">
                    <a:schemeClr val="accent5">
                      <a:tint val="86000"/>
                      <a:satMod val="110000"/>
                      <a:lumMod val="100000"/>
                      <a:shade val="100000"/>
                    </a:schemeClr>
                  </a:gs>
                  <a:gs pos="100000">
                    <a:schemeClr val="accent5">
                      <a:tint val="86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4600-4B0F-A59E-BAEC470D53B4}"/>
              </c:ext>
            </c:extLst>
          </c:dPt>
          <c:dPt>
            <c:idx val="3"/>
            <c:bubble3D val="0"/>
            <c:spPr>
              <a:gradFill rotWithShape="1">
                <a:gsLst>
                  <a:gs pos="0">
                    <a:schemeClr val="accent5">
                      <a:tint val="58000"/>
                      <a:satMod val="103000"/>
                      <a:lumMod val="102000"/>
                      <a:tint val="94000"/>
                    </a:schemeClr>
                  </a:gs>
                  <a:gs pos="50000">
                    <a:schemeClr val="accent5">
                      <a:tint val="58000"/>
                      <a:satMod val="110000"/>
                      <a:lumMod val="100000"/>
                      <a:shade val="100000"/>
                    </a:schemeClr>
                  </a:gs>
                  <a:gs pos="100000">
                    <a:schemeClr val="accent5">
                      <a:tint val="58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4600-4B0F-A59E-BAEC470D53B4}"/>
              </c:ext>
            </c:extLst>
          </c:dPt>
          <c:cat>
            <c:strLit>
              <c:ptCount val="4"/>
              <c:pt idx="0">
                <c:v>Sum of Total Adv Costs</c:v>
              </c:pt>
              <c:pt idx="1">
                <c:v>Sum of Creative Costs</c:v>
              </c:pt>
              <c:pt idx="2">
                <c:v>Sum of Other Costs</c:v>
              </c:pt>
              <c:pt idx="3">
                <c:v>Sum of Not Used</c:v>
              </c:pt>
            </c:strLit>
          </c:cat>
          <c:val>
            <c:numLit>
              <c:formatCode>General</c:formatCode>
              <c:ptCount val="4"/>
              <c:pt idx="0">
                <c:v>10381.449999999999</c:v>
              </c:pt>
              <c:pt idx="1">
                <c:v>3293.75</c:v>
              </c:pt>
              <c:pt idx="2">
                <c:v>4618.04</c:v>
              </c:pt>
              <c:pt idx="3">
                <c:v>6506.76</c:v>
              </c:pt>
            </c:numLit>
          </c:val>
          <c:extLst>
            <c:ext xmlns:c16="http://schemas.microsoft.com/office/drawing/2014/chart" uri="{C3380CC4-5D6E-409C-BE32-E72D297353CC}">
              <c16:uniqueId val="{00000008-4600-4B0F-A59E-BAEC470D53B4}"/>
            </c:ext>
          </c:extLst>
        </c:ser>
        <c:dLbls>
          <c:showLegendKey val="0"/>
          <c:showVal val="0"/>
          <c:showCatName val="0"/>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PK"/>
    </a:p>
  </c:txPr>
  <c:printSettings>
    <c:headerFooter/>
    <c:pageMargins b="0.75" l="0.7" r="0.7" t="0.75" header="0.3" footer="0.3"/>
    <c:pageSetup/>
  </c:printSettings>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plotArea>
      <c:layout>
        <c:manualLayout>
          <c:layoutTarget val="inner"/>
          <c:xMode val="edge"/>
          <c:yMode val="edge"/>
          <c:x val="8.4336071535896603E-2"/>
          <c:y val="0.14657450825576335"/>
          <c:w val="0.78143918983947236"/>
          <c:h val="0.81031534225724744"/>
        </c:manualLayout>
      </c:layout>
      <c:doughnutChart>
        <c:varyColors val="1"/>
        <c:ser>
          <c:idx val="0"/>
          <c:order val="0"/>
          <c:dPt>
            <c:idx val="0"/>
            <c:bubble3D val="0"/>
            <c:spPr>
              <a:solidFill>
                <a:schemeClr val="accent1">
                  <a:shade val="76000"/>
                </a:schemeClr>
              </a:solidFill>
              <a:ln>
                <a:noFill/>
              </a:ln>
              <a:effectLst/>
            </c:spPr>
            <c:extLst>
              <c:ext xmlns:c16="http://schemas.microsoft.com/office/drawing/2014/chart" uri="{C3380CC4-5D6E-409C-BE32-E72D297353CC}">
                <c16:uniqueId val="{00000006-31F5-4F6F-AB6B-01773BBEA9CC}"/>
              </c:ext>
            </c:extLst>
          </c:dPt>
          <c:dPt>
            <c:idx val="1"/>
            <c:bubble3D val="0"/>
            <c:spPr>
              <a:solidFill>
                <a:schemeClr val="accent1">
                  <a:tint val="77000"/>
                </a:schemeClr>
              </a:solidFill>
              <a:ln>
                <a:noFill/>
              </a:ln>
              <a:effectLst/>
            </c:spPr>
            <c:extLst>
              <c:ext xmlns:c16="http://schemas.microsoft.com/office/drawing/2014/chart" uri="{C3380CC4-5D6E-409C-BE32-E72D297353CC}">
                <c16:uniqueId val="{00000008-31F5-4F6F-AB6B-01773BBEA9CC}"/>
              </c:ext>
            </c:extLst>
          </c:dPt>
          <c:val>
            <c:numRef>
              <c:f>Calculations!$I$8:$J$8</c:f>
              <c:numCache>
                <c:formatCode>0%</c:formatCode>
                <c:ptCount val="2"/>
                <c:pt idx="0">
                  <c:v>0.72568193515182711</c:v>
                </c:pt>
                <c:pt idx="1">
                  <c:v>0.27431806484817289</c:v>
                </c:pt>
              </c:numCache>
            </c:numRef>
          </c:val>
          <c:extLst>
            <c:ext xmlns:c16="http://schemas.microsoft.com/office/drawing/2014/chart" uri="{C3380CC4-5D6E-409C-BE32-E72D297353CC}">
              <c16:uniqueId val="{00000009-31F5-4F6F-AB6B-01773BBEA9CC}"/>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chart>
  <c:spPr>
    <a:noFill/>
    <a:ln w="6350" cap="flat" cmpd="sng" algn="ctr">
      <a:noFill/>
      <a:prstDash val="solid"/>
      <a:round/>
    </a:ln>
    <a:effectLst/>
  </c:spPr>
  <c:txPr>
    <a:bodyPr/>
    <a:lstStyle/>
    <a:p>
      <a:pPr>
        <a:defRPr/>
      </a:pPr>
      <a:endParaRPr lang="en-PK"/>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[Project 4.xlsx]5th final!PivotTable4</c:name>
    <c:fmtId val="2"/>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1"/>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1"/>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1"/>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1"/>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1"/>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1"/>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1"/>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1"/>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bg2"/>
                  </a:solidFill>
                  <a:latin typeface="+mn-lt"/>
                  <a:ea typeface="+mn-ea"/>
                  <a:cs typeface="+mn-cs"/>
                </a:defRPr>
              </a:pPr>
              <a:endParaRPr lang="en-PK"/>
            </a:p>
          </c:txPr>
          <c:showLegendKey val="0"/>
          <c:showVal val="0"/>
          <c:showCatName val="0"/>
          <c:showSerName val="1"/>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bg2"/>
                  </a:solidFill>
                  <a:latin typeface="+mn-lt"/>
                  <a:ea typeface="+mn-ea"/>
                  <a:cs typeface="+mn-cs"/>
                </a:defRPr>
              </a:pPr>
              <a:endParaRPr lang="en-PK"/>
            </a:p>
          </c:txPr>
          <c:showLegendKey val="0"/>
          <c:showVal val="0"/>
          <c:showCatName val="0"/>
          <c:showSerName val="1"/>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bg2"/>
                  </a:solidFill>
                  <a:latin typeface="+mn-lt"/>
                  <a:ea typeface="+mn-ea"/>
                  <a:cs typeface="+mn-cs"/>
                </a:defRPr>
              </a:pPr>
              <a:endParaRPr lang="en-PK"/>
            </a:p>
          </c:txPr>
          <c:showLegendKey val="0"/>
          <c:showVal val="0"/>
          <c:showCatName val="0"/>
          <c:showSerName val="1"/>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bg2"/>
                  </a:solidFill>
                  <a:latin typeface="+mn-lt"/>
                  <a:ea typeface="+mn-ea"/>
                  <a:cs typeface="+mn-cs"/>
                </a:defRPr>
              </a:pPr>
              <a:endParaRPr lang="en-PK"/>
            </a:p>
          </c:txPr>
          <c:showLegendKey val="0"/>
          <c:showVal val="0"/>
          <c:showCatName val="0"/>
          <c:showSerName val="1"/>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'5th final'!$A$3</c:f>
              <c:strCache>
                <c:ptCount val="1"/>
                <c:pt idx="0">
                  <c:v>s</c:v>
                </c:pt>
              </c:strCache>
            </c:strRef>
          </c:tx>
          <c:spPr>
            <a:solidFill>
              <a:schemeClr val="accent1">
                <a:shade val="58000"/>
              </a:schemeClr>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bg2"/>
                    </a:solidFill>
                    <a:latin typeface="+mn-lt"/>
                    <a:ea typeface="+mn-ea"/>
                    <a:cs typeface="+mn-cs"/>
                  </a:defRPr>
                </a:pPr>
                <a:endParaRPr lang="en-PK"/>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'5th final'!$A$4</c:f>
              <c:strCache>
                <c:ptCount val="1"/>
                <c:pt idx="0">
                  <c:v>Total</c:v>
                </c:pt>
              </c:strCache>
            </c:strRef>
          </c:cat>
          <c:val>
            <c:numRef>
              <c:f>'5th final'!$A$4</c:f>
              <c:numCache>
                <c:formatCode>General</c:formatCode>
                <c:ptCount val="1"/>
                <c:pt idx="0">
                  <c:v>18166</c:v>
                </c:pt>
              </c:numCache>
            </c:numRef>
          </c:val>
          <c:extLst>
            <c:ext xmlns:c16="http://schemas.microsoft.com/office/drawing/2014/chart" uri="{C3380CC4-5D6E-409C-BE32-E72D297353CC}">
              <c16:uniqueId val="{00000000-BB0B-4F18-B64D-28310F9B3BD6}"/>
            </c:ext>
          </c:extLst>
        </c:ser>
        <c:ser>
          <c:idx val="1"/>
          <c:order val="1"/>
          <c:tx>
            <c:strRef>
              <c:f>'5th final'!$B$3</c:f>
              <c:strCache>
                <c:ptCount val="1"/>
                <c:pt idx="0">
                  <c:v>E</c:v>
                </c:pt>
              </c:strCache>
            </c:strRef>
          </c:tx>
          <c:spPr>
            <a:solidFill>
              <a:schemeClr val="accent1">
                <a:shade val="86000"/>
              </a:schemeClr>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bg2"/>
                    </a:solidFill>
                    <a:latin typeface="+mn-lt"/>
                    <a:ea typeface="+mn-ea"/>
                    <a:cs typeface="+mn-cs"/>
                  </a:defRPr>
                </a:pPr>
                <a:endParaRPr lang="en-PK"/>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'5th final'!$A$4</c:f>
              <c:strCache>
                <c:ptCount val="1"/>
                <c:pt idx="0">
                  <c:v>Total</c:v>
                </c:pt>
              </c:strCache>
            </c:strRef>
          </c:cat>
          <c:val>
            <c:numRef>
              <c:f>'5th final'!$B$4</c:f>
              <c:numCache>
                <c:formatCode>General</c:formatCode>
                <c:ptCount val="1"/>
                <c:pt idx="0">
                  <c:v>17297</c:v>
                </c:pt>
              </c:numCache>
            </c:numRef>
          </c:val>
          <c:extLst>
            <c:ext xmlns:c16="http://schemas.microsoft.com/office/drawing/2014/chart" uri="{C3380CC4-5D6E-409C-BE32-E72D297353CC}">
              <c16:uniqueId val="{00000001-BB0B-4F18-B64D-28310F9B3BD6}"/>
            </c:ext>
          </c:extLst>
        </c:ser>
        <c:ser>
          <c:idx val="2"/>
          <c:order val="2"/>
          <c:tx>
            <c:strRef>
              <c:f>'5th final'!$C$3</c:f>
              <c:strCache>
                <c:ptCount val="1"/>
                <c:pt idx="0">
                  <c:v>C</c:v>
                </c:pt>
              </c:strCache>
            </c:strRef>
          </c:tx>
          <c:spPr>
            <a:solidFill>
              <a:schemeClr val="accent1">
                <a:tint val="86000"/>
              </a:schemeClr>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bg2"/>
                    </a:solidFill>
                    <a:latin typeface="+mn-lt"/>
                    <a:ea typeface="+mn-ea"/>
                    <a:cs typeface="+mn-cs"/>
                  </a:defRPr>
                </a:pPr>
                <a:endParaRPr lang="en-PK"/>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'5th final'!$A$4</c:f>
              <c:strCache>
                <c:ptCount val="1"/>
                <c:pt idx="0">
                  <c:v>Total</c:v>
                </c:pt>
              </c:strCache>
            </c:strRef>
          </c:cat>
          <c:val>
            <c:numRef>
              <c:f>'5th final'!$C$4</c:f>
              <c:numCache>
                <c:formatCode>General</c:formatCode>
                <c:ptCount val="1"/>
                <c:pt idx="0">
                  <c:v>12712</c:v>
                </c:pt>
              </c:numCache>
            </c:numRef>
          </c:val>
          <c:extLst>
            <c:ext xmlns:c16="http://schemas.microsoft.com/office/drawing/2014/chart" uri="{C3380CC4-5D6E-409C-BE32-E72D297353CC}">
              <c16:uniqueId val="{00000002-BB0B-4F18-B64D-28310F9B3BD6}"/>
            </c:ext>
          </c:extLst>
        </c:ser>
        <c:ser>
          <c:idx val="3"/>
          <c:order val="3"/>
          <c:tx>
            <c:strRef>
              <c:f>'5th final'!$D$3</c:f>
              <c:strCache>
                <c:ptCount val="1"/>
                <c:pt idx="0">
                  <c:v>M</c:v>
                </c:pt>
              </c:strCache>
            </c:strRef>
          </c:tx>
          <c:spPr>
            <a:solidFill>
              <a:schemeClr val="accent1">
                <a:tint val="58000"/>
              </a:schemeClr>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bg2"/>
                    </a:solidFill>
                    <a:latin typeface="+mn-lt"/>
                    <a:ea typeface="+mn-ea"/>
                    <a:cs typeface="+mn-cs"/>
                  </a:defRPr>
                </a:pPr>
                <a:endParaRPr lang="en-PK"/>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'5th final'!$A$4</c:f>
              <c:strCache>
                <c:ptCount val="1"/>
                <c:pt idx="0">
                  <c:v>Total</c:v>
                </c:pt>
              </c:strCache>
            </c:strRef>
          </c:cat>
          <c:val>
            <c:numRef>
              <c:f>'5th final'!$D$4</c:f>
              <c:numCache>
                <c:formatCode>General</c:formatCode>
                <c:ptCount val="1"/>
                <c:pt idx="0">
                  <c:v>1324</c:v>
                </c:pt>
              </c:numCache>
            </c:numRef>
          </c:val>
          <c:extLst>
            <c:ext xmlns:c16="http://schemas.microsoft.com/office/drawing/2014/chart" uri="{C3380CC4-5D6E-409C-BE32-E72D297353CC}">
              <c16:uniqueId val="{00000003-BB0B-4F18-B64D-28310F9B3BD6}"/>
            </c:ext>
          </c:extLst>
        </c:ser>
        <c:dLbls>
          <c:showLegendKey val="0"/>
          <c:showVal val="1"/>
          <c:showCatName val="0"/>
          <c:showSerName val="0"/>
          <c:showPercent val="0"/>
          <c:showBubbleSize val="0"/>
        </c:dLbls>
        <c:gapWidth val="150"/>
        <c:shape val="box"/>
        <c:axId val="55647568"/>
        <c:axId val="55646608"/>
        <c:axId val="0"/>
      </c:bar3DChart>
      <c:catAx>
        <c:axId val="55647568"/>
        <c:scaling>
          <c:orientation val="minMax"/>
        </c:scaling>
        <c:delete val="1"/>
        <c:axPos val="l"/>
        <c:numFmt formatCode="General" sourceLinked="1"/>
        <c:majorTickMark val="none"/>
        <c:minorTickMark val="none"/>
        <c:tickLblPos val="nextTo"/>
        <c:crossAx val="55646608"/>
        <c:crosses val="autoZero"/>
        <c:auto val="1"/>
        <c:lblAlgn val="ctr"/>
        <c:lblOffset val="100"/>
        <c:noMultiLvlLbl val="0"/>
      </c:catAx>
      <c:valAx>
        <c:axId val="55646608"/>
        <c:scaling>
          <c:orientation val="minMax"/>
        </c:scaling>
        <c:delete val="1"/>
        <c:axPos val="b"/>
        <c:numFmt formatCode="General" sourceLinked="1"/>
        <c:majorTickMark val="none"/>
        <c:minorTickMark val="none"/>
        <c:tickLblPos val="nextTo"/>
        <c:crossAx val="556475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[Project 4.xlsx]4th final!PivotTable1</c:name>
    <c:fmtId val="6"/>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marker>
          <c:symbol val="circle"/>
          <c:size val="5"/>
          <c:spPr>
            <a:gradFill rotWithShape="1">
              <a:gsLst>
                <a:gs pos="0">
                  <a:schemeClr val="accent5">
                    <a:shade val="61000"/>
                    <a:lumMod val="110000"/>
                    <a:satMod val="105000"/>
                    <a:tint val="67000"/>
                  </a:schemeClr>
                </a:gs>
                <a:gs pos="50000">
                  <a:schemeClr val="accent5">
                    <a:shade val="61000"/>
                    <a:lumMod val="105000"/>
                    <a:satMod val="103000"/>
                    <a:tint val="73000"/>
                  </a:schemeClr>
                </a:gs>
                <a:gs pos="100000">
                  <a:schemeClr val="accent5">
                    <a:shade val="61000"/>
                    <a:lumMod val="105000"/>
                    <a:satMod val="109000"/>
                    <a:tint val="81000"/>
                  </a:schemeClr>
                </a:gs>
              </a:gsLst>
              <a:lin ang="5400000" scaled="0"/>
            </a:gradFill>
            <a:ln w="9525" cap="flat" cmpd="sng" algn="ctr">
              <a:solidFill>
                <a:schemeClr val="accent5">
                  <a:shade val="61000"/>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marker>
          <c:symbol val="circle"/>
          <c:size val="5"/>
          <c:spPr>
            <a:gradFill rotWithShape="1">
              <a:gsLst>
                <a:gs pos="0">
                  <a:schemeClr val="accent5">
                    <a:shade val="92000"/>
                    <a:lumMod val="110000"/>
                    <a:satMod val="105000"/>
                    <a:tint val="67000"/>
                  </a:schemeClr>
                </a:gs>
                <a:gs pos="50000">
                  <a:schemeClr val="accent5">
                    <a:shade val="92000"/>
                    <a:lumMod val="105000"/>
                    <a:satMod val="103000"/>
                    <a:tint val="73000"/>
                  </a:schemeClr>
                </a:gs>
                <a:gs pos="100000">
                  <a:schemeClr val="accent5">
                    <a:shade val="92000"/>
                    <a:lumMod val="105000"/>
                    <a:satMod val="109000"/>
                    <a:tint val="81000"/>
                  </a:schemeClr>
                </a:gs>
              </a:gsLst>
              <a:lin ang="5400000" scaled="0"/>
            </a:gradFill>
            <a:ln w="9525" cap="flat" cmpd="sng" algn="ctr">
              <a:solidFill>
                <a:schemeClr val="accent5">
                  <a:shade val="92000"/>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marker>
          <c:symbol val="circle"/>
          <c:size val="5"/>
          <c:spPr>
            <a:gradFill rotWithShape="1">
              <a:gsLst>
                <a:gs pos="0">
                  <a:schemeClr val="accent5">
                    <a:tint val="77000"/>
                    <a:lumMod val="110000"/>
                    <a:satMod val="105000"/>
                    <a:tint val="67000"/>
                  </a:schemeClr>
                </a:gs>
                <a:gs pos="50000">
                  <a:schemeClr val="accent5">
                    <a:tint val="77000"/>
                    <a:lumMod val="105000"/>
                    <a:satMod val="103000"/>
                    <a:tint val="73000"/>
                  </a:schemeClr>
                </a:gs>
                <a:gs pos="100000">
                  <a:schemeClr val="accent5">
                    <a:tint val="77000"/>
                    <a:lumMod val="105000"/>
                    <a:satMod val="109000"/>
                    <a:tint val="81000"/>
                  </a:schemeClr>
                </a:gs>
              </a:gsLst>
              <a:lin ang="5400000" scaled="0"/>
            </a:gradFill>
            <a:ln w="9525" cap="flat" cmpd="sng" algn="ctr">
              <a:solidFill>
                <a:schemeClr val="accent5">
                  <a:tint val="77000"/>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marker>
          <c:symbol val="circle"/>
          <c:size val="5"/>
          <c:spPr>
            <a:gradFill rotWithShape="1">
              <a:gsLst>
                <a:gs pos="0">
                  <a:schemeClr val="accent5">
                    <a:tint val="46000"/>
                    <a:lumMod val="110000"/>
                    <a:satMod val="105000"/>
                    <a:tint val="67000"/>
                  </a:schemeClr>
                </a:gs>
                <a:gs pos="50000">
                  <a:schemeClr val="accent5">
                    <a:tint val="46000"/>
                    <a:lumMod val="105000"/>
                    <a:satMod val="103000"/>
                    <a:tint val="73000"/>
                  </a:schemeClr>
                </a:gs>
                <a:gs pos="100000">
                  <a:schemeClr val="accent5">
                    <a:tint val="46000"/>
                    <a:lumMod val="105000"/>
                    <a:satMod val="109000"/>
                    <a:tint val="81000"/>
                  </a:schemeClr>
                </a:gs>
              </a:gsLst>
              <a:lin ang="5400000" scaled="0"/>
            </a:gradFill>
            <a:ln w="9525" cap="flat" cmpd="sng" algn="ctr">
              <a:solidFill>
                <a:schemeClr val="accent5">
                  <a:tint val="46000"/>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20"/>
        <c:spPr>
          <a:ln w="15875" cap="rnd">
            <a:solidFill>
              <a:schemeClr val="accent5"/>
            </a:solidFill>
            <a:round/>
          </a:ln>
          <a:effectLst/>
        </c:spPr>
        <c:marker>
          <c:symbol val="circle"/>
          <c:size val="5"/>
          <c:spPr>
            <a:gradFill rotWithShape="1">
              <a:gsLst>
                <a:gs pos="0">
                  <a:schemeClr val="accent5">
                    <a:shade val="45000"/>
                    <a:lumMod val="110000"/>
                    <a:satMod val="105000"/>
                    <a:tint val="67000"/>
                  </a:schemeClr>
                </a:gs>
                <a:gs pos="50000">
                  <a:schemeClr val="accent5">
                    <a:shade val="45000"/>
                    <a:lumMod val="105000"/>
                    <a:satMod val="103000"/>
                    <a:tint val="73000"/>
                  </a:schemeClr>
                </a:gs>
                <a:gs pos="100000">
                  <a:schemeClr val="accent5">
                    <a:shade val="45000"/>
                    <a:lumMod val="105000"/>
                    <a:satMod val="109000"/>
                    <a:tint val="81000"/>
                  </a:schemeClr>
                </a:gs>
              </a:gsLst>
              <a:lin ang="5400000" scaled="0"/>
            </a:gradFill>
            <a:ln w="9525" cap="flat" cmpd="sng" algn="ctr">
              <a:solidFill>
                <a:schemeClr val="accent5">
                  <a:shade val="45000"/>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21"/>
        <c:spPr>
          <a:ln w="15875" cap="rnd">
            <a:solidFill>
              <a:schemeClr val="accent5"/>
            </a:solidFill>
            <a:round/>
          </a:ln>
          <a:effectLst/>
        </c:spPr>
        <c:marker>
          <c:symbol val="circle"/>
          <c:size val="5"/>
          <c:spPr>
            <a:gradFill rotWithShape="1">
              <a:gsLst>
                <a:gs pos="0">
                  <a:schemeClr val="accent5">
                    <a:shade val="76000"/>
                    <a:lumMod val="110000"/>
                    <a:satMod val="105000"/>
                    <a:tint val="67000"/>
                  </a:schemeClr>
                </a:gs>
                <a:gs pos="50000">
                  <a:schemeClr val="accent5">
                    <a:shade val="76000"/>
                    <a:lumMod val="105000"/>
                    <a:satMod val="103000"/>
                    <a:tint val="73000"/>
                  </a:schemeClr>
                </a:gs>
                <a:gs pos="100000">
                  <a:schemeClr val="accent5">
                    <a:shade val="76000"/>
                    <a:lumMod val="105000"/>
                    <a:satMod val="109000"/>
                    <a:tint val="81000"/>
                  </a:schemeClr>
                </a:gs>
              </a:gsLst>
              <a:lin ang="5400000" scaled="0"/>
            </a:gradFill>
            <a:ln w="9525" cap="flat" cmpd="sng" algn="ctr">
              <a:solidFill>
                <a:schemeClr val="accent5">
                  <a:shade val="76000"/>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22"/>
        <c:spPr>
          <a:ln w="15875" cap="rnd">
            <a:solidFill>
              <a:schemeClr val="accent5"/>
            </a:solidFill>
            <a:round/>
          </a:ln>
          <a:effectLst/>
        </c:spPr>
        <c:marker>
          <c:symbol val="circle"/>
          <c:size val="5"/>
          <c:spPr>
            <a:gradFill rotWithShape="1">
              <a:gsLst>
                <a:gs pos="0">
                  <a:schemeClr val="accent5">
                    <a:tint val="93000"/>
                    <a:lumMod val="110000"/>
                    <a:satMod val="105000"/>
                    <a:tint val="67000"/>
                  </a:schemeClr>
                </a:gs>
                <a:gs pos="50000">
                  <a:schemeClr val="accent5">
                    <a:tint val="93000"/>
                    <a:lumMod val="105000"/>
                    <a:satMod val="103000"/>
                    <a:tint val="73000"/>
                  </a:schemeClr>
                </a:gs>
                <a:gs pos="100000">
                  <a:schemeClr val="accent5">
                    <a:tint val="93000"/>
                    <a:lumMod val="105000"/>
                    <a:satMod val="109000"/>
                    <a:tint val="81000"/>
                  </a:schemeClr>
                </a:gs>
              </a:gsLst>
              <a:lin ang="5400000" scaled="0"/>
            </a:gradFill>
            <a:ln w="9525" cap="flat" cmpd="sng" algn="ctr">
              <a:solidFill>
                <a:schemeClr val="accent5">
                  <a:tint val="93000"/>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23"/>
        <c:spPr>
          <a:ln w="15875" cap="rnd">
            <a:solidFill>
              <a:srgbClr val="0070C0"/>
            </a:solidFill>
            <a:round/>
          </a:ln>
          <a:effectLst/>
        </c:spPr>
        <c:marker>
          <c:symbol val="circle"/>
          <c:size val="5"/>
          <c:spPr>
            <a:gradFill rotWithShape="1">
              <a:gsLst>
                <a:gs pos="0">
                  <a:schemeClr val="accent5">
                    <a:tint val="62000"/>
                    <a:lumMod val="110000"/>
                    <a:satMod val="105000"/>
                    <a:tint val="67000"/>
                  </a:schemeClr>
                </a:gs>
                <a:gs pos="50000">
                  <a:schemeClr val="accent5">
                    <a:tint val="62000"/>
                    <a:lumMod val="105000"/>
                    <a:satMod val="103000"/>
                    <a:tint val="73000"/>
                  </a:schemeClr>
                </a:gs>
                <a:gs pos="100000">
                  <a:schemeClr val="accent5">
                    <a:tint val="62000"/>
                    <a:lumMod val="105000"/>
                    <a:satMod val="109000"/>
                    <a:tint val="81000"/>
                  </a:schemeClr>
                </a:gs>
              </a:gsLst>
              <a:lin ang="5400000" scaled="0"/>
            </a:gradFill>
            <a:ln w="9525" cap="flat" cmpd="sng" algn="ctr">
              <a:solidFill>
                <a:schemeClr val="accent5">
                  <a:tint val="62000"/>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'4th final'!$C$3</c:f>
              <c:strCache>
                <c:ptCount val="1"/>
                <c:pt idx="0">
                  <c:v>Sum of Sales area</c:v>
                </c:pt>
              </c:strCache>
            </c:strRef>
          </c:tx>
          <c:spPr>
            <a:gradFill rotWithShape="1">
              <a:gsLst>
                <a:gs pos="0">
                  <a:schemeClr val="accent5">
                    <a:shade val="61000"/>
                    <a:lumMod val="110000"/>
                    <a:satMod val="105000"/>
                    <a:tint val="67000"/>
                  </a:schemeClr>
                </a:gs>
                <a:gs pos="50000">
                  <a:schemeClr val="accent5">
                    <a:shade val="61000"/>
                    <a:lumMod val="105000"/>
                    <a:satMod val="103000"/>
                    <a:tint val="73000"/>
                  </a:schemeClr>
                </a:gs>
                <a:gs pos="100000">
                  <a:schemeClr val="accent5">
                    <a:shade val="61000"/>
                    <a:lumMod val="105000"/>
                    <a:satMod val="109000"/>
                    <a:tint val="81000"/>
                  </a:schemeClr>
                </a:gs>
              </a:gsLst>
              <a:lin ang="5400000" scaled="0"/>
            </a:gradFill>
            <a:ln w="9525" cap="flat" cmpd="sng" algn="ctr">
              <a:solidFill>
                <a:schemeClr val="accent5">
                  <a:shade val="61000"/>
                  <a:shade val="95000"/>
                </a:schemeClr>
              </a:solidFill>
              <a:round/>
            </a:ln>
            <a:effectLst/>
          </c:spPr>
          <c:cat>
            <c:strRef>
              <c:f>'4th final'!$A$4:$A$34</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'4th final'!$C$4:$C$34</c:f>
              <c:numCache>
                <c:formatCode>General</c:formatCode>
                <c:ptCount val="31"/>
                <c:pt idx="0">
                  <c:v>496</c:v>
                </c:pt>
                <c:pt idx="1">
                  <c:v>516</c:v>
                </c:pt>
                <c:pt idx="2">
                  <c:v>539</c:v>
                </c:pt>
                <c:pt idx="3">
                  <c:v>557</c:v>
                </c:pt>
                <c:pt idx="4">
                  <c:v>575</c:v>
                </c:pt>
                <c:pt idx="5">
                  <c:v>586</c:v>
                </c:pt>
                <c:pt idx="6">
                  <c:v>597</c:v>
                </c:pt>
                <c:pt idx="7">
                  <c:v>604</c:v>
                </c:pt>
                <c:pt idx="8">
                  <c:v>606</c:v>
                </c:pt>
                <c:pt idx="9">
                  <c:v>602</c:v>
                </c:pt>
                <c:pt idx="10">
                  <c:v>584</c:v>
                </c:pt>
                <c:pt idx="11">
                  <c:v>560</c:v>
                </c:pt>
                <c:pt idx="12">
                  <c:v>535</c:v>
                </c:pt>
                <c:pt idx="13">
                  <c:v>523</c:v>
                </c:pt>
                <c:pt idx="14">
                  <c:v>521</c:v>
                </c:pt>
                <c:pt idx="15">
                  <c:v>526</c:v>
                </c:pt>
                <c:pt idx="16">
                  <c:v>536</c:v>
                </c:pt>
                <c:pt idx="17">
                  <c:v>553</c:v>
                </c:pt>
                <c:pt idx="18">
                  <c:v>573</c:v>
                </c:pt>
                <c:pt idx="19">
                  <c:v>599</c:v>
                </c:pt>
                <c:pt idx="20">
                  <c:v>625</c:v>
                </c:pt>
                <c:pt idx="21">
                  <c:v>644</c:v>
                </c:pt>
                <c:pt idx="22">
                  <c:v>658</c:v>
                </c:pt>
                <c:pt idx="23">
                  <c:v>666</c:v>
                </c:pt>
                <c:pt idx="24">
                  <c:v>668</c:v>
                </c:pt>
                <c:pt idx="25">
                  <c:v>665</c:v>
                </c:pt>
                <c:pt idx="26">
                  <c:v>654</c:v>
                </c:pt>
                <c:pt idx="27">
                  <c:v>629</c:v>
                </c:pt>
                <c:pt idx="28">
                  <c:v>605</c:v>
                </c:pt>
                <c:pt idx="29">
                  <c:v>586</c:v>
                </c:pt>
                <c:pt idx="30">
                  <c:v>578</c:v>
                </c:pt>
              </c:numCache>
            </c:numRef>
          </c:val>
          <c:extLst>
            <c:ext xmlns:c16="http://schemas.microsoft.com/office/drawing/2014/chart" uri="{C3380CC4-5D6E-409C-BE32-E72D297353CC}">
              <c16:uniqueId val="{00000000-FE9B-47A7-A8E4-4299C48ACEEB}"/>
            </c:ext>
          </c:extLst>
        </c:ser>
        <c:ser>
          <c:idx val="3"/>
          <c:order val="3"/>
          <c:tx>
            <c:strRef>
              <c:f>'4th final'!$E$3</c:f>
              <c:strCache>
                <c:ptCount val="1"/>
                <c:pt idx="0">
                  <c:v>Sum of Expenses area</c:v>
                </c:pt>
              </c:strCache>
            </c:strRef>
          </c:tx>
          <c:spPr>
            <a:gradFill rotWithShape="1">
              <a:gsLst>
                <a:gs pos="0">
                  <a:schemeClr val="accent5">
                    <a:shade val="92000"/>
                    <a:lumMod val="110000"/>
                    <a:satMod val="105000"/>
                    <a:tint val="67000"/>
                  </a:schemeClr>
                </a:gs>
                <a:gs pos="50000">
                  <a:schemeClr val="accent5">
                    <a:shade val="92000"/>
                    <a:lumMod val="105000"/>
                    <a:satMod val="103000"/>
                    <a:tint val="73000"/>
                  </a:schemeClr>
                </a:gs>
                <a:gs pos="100000">
                  <a:schemeClr val="accent5">
                    <a:shade val="92000"/>
                    <a:lumMod val="105000"/>
                    <a:satMod val="109000"/>
                    <a:tint val="81000"/>
                  </a:schemeClr>
                </a:gs>
              </a:gsLst>
              <a:lin ang="5400000" scaled="0"/>
            </a:gradFill>
            <a:ln w="9525" cap="flat" cmpd="sng" algn="ctr">
              <a:solidFill>
                <a:schemeClr val="accent5">
                  <a:shade val="92000"/>
                  <a:shade val="95000"/>
                </a:schemeClr>
              </a:solidFill>
              <a:round/>
            </a:ln>
            <a:effectLst/>
          </c:spPr>
          <c:cat>
            <c:strRef>
              <c:f>'4th final'!$A$4:$A$34</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'4th final'!$E$4:$E$34</c:f>
              <c:numCache>
                <c:formatCode>General</c:formatCode>
                <c:ptCount val="31"/>
                <c:pt idx="0">
                  <c:v>475</c:v>
                </c:pt>
                <c:pt idx="1">
                  <c:v>485</c:v>
                </c:pt>
                <c:pt idx="2">
                  <c:v>510</c:v>
                </c:pt>
                <c:pt idx="3">
                  <c:v>541</c:v>
                </c:pt>
                <c:pt idx="4">
                  <c:v>567</c:v>
                </c:pt>
                <c:pt idx="5">
                  <c:v>585</c:v>
                </c:pt>
                <c:pt idx="6">
                  <c:v>590</c:v>
                </c:pt>
                <c:pt idx="7">
                  <c:v>584</c:v>
                </c:pt>
                <c:pt idx="8">
                  <c:v>564</c:v>
                </c:pt>
                <c:pt idx="9">
                  <c:v>525</c:v>
                </c:pt>
                <c:pt idx="10">
                  <c:v>488</c:v>
                </c:pt>
                <c:pt idx="11">
                  <c:v>475</c:v>
                </c:pt>
                <c:pt idx="12">
                  <c:v>470</c:v>
                </c:pt>
                <c:pt idx="13">
                  <c:v>471</c:v>
                </c:pt>
                <c:pt idx="14">
                  <c:v>485</c:v>
                </c:pt>
                <c:pt idx="15">
                  <c:v>514</c:v>
                </c:pt>
                <c:pt idx="16">
                  <c:v>588</c:v>
                </c:pt>
                <c:pt idx="17">
                  <c:v>652</c:v>
                </c:pt>
                <c:pt idx="18">
                  <c:v>681</c:v>
                </c:pt>
                <c:pt idx="19">
                  <c:v>691</c:v>
                </c:pt>
                <c:pt idx="20">
                  <c:v>691</c:v>
                </c:pt>
                <c:pt idx="21">
                  <c:v>682</c:v>
                </c:pt>
                <c:pt idx="22">
                  <c:v>654</c:v>
                </c:pt>
                <c:pt idx="23">
                  <c:v>607</c:v>
                </c:pt>
                <c:pt idx="24">
                  <c:v>557</c:v>
                </c:pt>
                <c:pt idx="25">
                  <c:v>528</c:v>
                </c:pt>
                <c:pt idx="26">
                  <c:v>515</c:v>
                </c:pt>
                <c:pt idx="27">
                  <c:v>514</c:v>
                </c:pt>
                <c:pt idx="28">
                  <c:v>520</c:v>
                </c:pt>
                <c:pt idx="29">
                  <c:v>534</c:v>
                </c:pt>
                <c:pt idx="30">
                  <c:v>554</c:v>
                </c:pt>
              </c:numCache>
            </c:numRef>
          </c:val>
          <c:extLst>
            <c:ext xmlns:c16="http://schemas.microsoft.com/office/drawing/2014/chart" uri="{C3380CC4-5D6E-409C-BE32-E72D297353CC}">
              <c16:uniqueId val="{00000001-FE9B-47A7-A8E4-4299C48ACEEB}"/>
            </c:ext>
          </c:extLst>
        </c:ser>
        <c:ser>
          <c:idx val="5"/>
          <c:order val="5"/>
          <c:tx>
            <c:strRef>
              <c:f>'4th final'!$G$3</c:f>
              <c:strCache>
                <c:ptCount val="1"/>
                <c:pt idx="0">
                  <c:v>Sum of Cost area</c:v>
                </c:pt>
              </c:strCache>
            </c:strRef>
          </c:tx>
          <c:spPr>
            <a:gradFill rotWithShape="1">
              <a:gsLst>
                <a:gs pos="0">
                  <a:schemeClr val="accent5">
                    <a:tint val="77000"/>
                    <a:lumMod val="110000"/>
                    <a:satMod val="105000"/>
                    <a:tint val="67000"/>
                  </a:schemeClr>
                </a:gs>
                <a:gs pos="50000">
                  <a:schemeClr val="accent5">
                    <a:tint val="77000"/>
                    <a:lumMod val="105000"/>
                    <a:satMod val="103000"/>
                    <a:tint val="73000"/>
                  </a:schemeClr>
                </a:gs>
                <a:gs pos="100000">
                  <a:schemeClr val="accent5">
                    <a:tint val="77000"/>
                    <a:lumMod val="105000"/>
                    <a:satMod val="109000"/>
                    <a:tint val="81000"/>
                  </a:schemeClr>
                </a:gs>
              </a:gsLst>
              <a:lin ang="5400000" scaled="0"/>
            </a:gradFill>
            <a:ln w="9525" cap="flat" cmpd="sng" algn="ctr">
              <a:solidFill>
                <a:schemeClr val="accent5">
                  <a:tint val="77000"/>
                  <a:shade val="95000"/>
                </a:schemeClr>
              </a:solidFill>
              <a:round/>
            </a:ln>
            <a:effectLst/>
          </c:spPr>
          <c:cat>
            <c:strRef>
              <c:f>'4th final'!$A$4:$A$34</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'4th final'!$G$4:$G$34</c:f>
              <c:numCache>
                <c:formatCode>General</c:formatCode>
                <c:ptCount val="31"/>
                <c:pt idx="0">
                  <c:v>498</c:v>
                </c:pt>
                <c:pt idx="1">
                  <c:v>492</c:v>
                </c:pt>
                <c:pt idx="2">
                  <c:v>484</c:v>
                </c:pt>
                <c:pt idx="3">
                  <c:v>479</c:v>
                </c:pt>
                <c:pt idx="4">
                  <c:v>472</c:v>
                </c:pt>
                <c:pt idx="5">
                  <c:v>465</c:v>
                </c:pt>
                <c:pt idx="6">
                  <c:v>458</c:v>
                </c:pt>
                <c:pt idx="7">
                  <c:v>452</c:v>
                </c:pt>
                <c:pt idx="8">
                  <c:v>446</c:v>
                </c:pt>
                <c:pt idx="9">
                  <c:v>439</c:v>
                </c:pt>
                <c:pt idx="10">
                  <c:v>434</c:v>
                </c:pt>
                <c:pt idx="11">
                  <c:v>428</c:v>
                </c:pt>
                <c:pt idx="12">
                  <c:v>422</c:v>
                </c:pt>
                <c:pt idx="13">
                  <c:v>417</c:v>
                </c:pt>
                <c:pt idx="14">
                  <c:v>411</c:v>
                </c:pt>
                <c:pt idx="15">
                  <c:v>406</c:v>
                </c:pt>
                <c:pt idx="16">
                  <c:v>400</c:v>
                </c:pt>
                <c:pt idx="17">
                  <c:v>395</c:v>
                </c:pt>
                <c:pt idx="18">
                  <c:v>390</c:v>
                </c:pt>
                <c:pt idx="19">
                  <c:v>385</c:v>
                </c:pt>
                <c:pt idx="20">
                  <c:v>380</c:v>
                </c:pt>
                <c:pt idx="21">
                  <c:v>374</c:v>
                </c:pt>
                <c:pt idx="22">
                  <c:v>371</c:v>
                </c:pt>
                <c:pt idx="23">
                  <c:v>365</c:v>
                </c:pt>
                <c:pt idx="24">
                  <c:v>362</c:v>
                </c:pt>
                <c:pt idx="25">
                  <c:v>357</c:v>
                </c:pt>
                <c:pt idx="26">
                  <c:v>354</c:v>
                </c:pt>
                <c:pt idx="27">
                  <c:v>349</c:v>
                </c:pt>
                <c:pt idx="28">
                  <c:v>347</c:v>
                </c:pt>
                <c:pt idx="29">
                  <c:v>342</c:v>
                </c:pt>
                <c:pt idx="30">
                  <c:v>338</c:v>
                </c:pt>
              </c:numCache>
            </c:numRef>
          </c:val>
          <c:extLst>
            <c:ext xmlns:c16="http://schemas.microsoft.com/office/drawing/2014/chart" uri="{C3380CC4-5D6E-409C-BE32-E72D297353CC}">
              <c16:uniqueId val="{00000002-FE9B-47A7-A8E4-4299C48ACEEB}"/>
            </c:ext>
          </c:extLst>
        </c:ser>
        <c:ser>
          <c:idx val="7"/>
          <c:order val="7"/>
          <c:tx>
            <c:strRef>
              <c:f>'4th final'!$I$3</c:f>
              <c:strCache>
                <c:ptCount val="1"/>
                <c:pt idx="0">
                  <c:v>Count of Margin area</c:v>
                </c:pt>
              </c:strCache>
            </c:strRef>
          </c:tx>
          <c:spPr>
            <a:gradFill rotWithShape="1">
              <a:gsLst>
                <a:gs pos="0">
                  <a:schemeClr val="accent5">
                    <a:tint val="46000"/>
                    <a:lumMod val="110000"/>
                    <a:satMod val="105000"/>
                    <a:tint val="67000"/>
                  </a:schemeClr>
                </a:gs>
                <a:gs pos="50000">
                  <a:schemeClr val="accent5">
                    <a:tint val="46000"/>
                    <a:lumMod val="105000"/>
                    <a:satMod val="103000"/>
                    <a:tint val="73000"/>
                  </a:schemeClr>
                </a:gs>
                <a:gs pos="100000">
                  <a:schemeClr val="accent5">
                    <a:tint val="46000"/>
                    <a:lumMod val="105000"/>
                    <a:satMod val="109000"/>
                    <a:tint val="81000"/>
                  </a:schemeClr>
                </a:gs>
              </a:gsLst>
              <a:lin ang="5400000" scaled="0"/>
            </a:gradFill>
            <a:ln w="9525" cap="flat" cmpd="sng" algn="ctr">
              <a:solidFill>
                <a:schemeClr val="accent5">
                  <a:tint val="46000"/>
                  <a:shade val="95000"/>
                </a:schemeClr>
              </a:solidFill>
              <a:round/>
            </a:ln>
            <a:effectLst/>
          </c:spPr>
          <c:cat>
            <c:strRef>
              <c:f>'4th final'!$A$4:$A$34</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'4th final'!$I$4:$I$34</c:f>
              <c:numCache>
                <c:formatCode>General</c:formatCode>
                <c:ptCount val="31"/>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numCache>
            </c:numRef>
          </c:val>
          <c:extLst>
            <c:ext xmlns:c16="http://schemas.microsoft.com/office/drawing/2014/chart" uri="{C3380CC4-5D6E-409C-BE32-E72D297353CC}">
              <c16:uniqueId val="{00000003-FE9B-47A7-A8E4-4299C48ACEEB}"/>
            </c:ext>
          </c:extLst>
        </c:ser>
        <c:dLbls>
          <c:showLegendKey val="0"/>
          <c:showVal val="0"/>
          <c:showCatName val="0"/>
          <c:showSerName val="0"/>
          <c:showPercent val="0"/>
          <c:showBubbleSize val="0"/>
        </c:dLbls>
        <c:axId val="58417951"/>
        <c:axId val="58432351"/>
      </c:areaChart>
      <c:lineChart>
        <c:grouping val="standard"/>
        <c:varyColors val="0"/>
        <c:ser>
          <c:idx val="0"/>
          <c:order val="0"/>
          <c:tx>
            <c:strRef>
              <c:f>'4th final'!$B$3</c:f>
              <c:strCache>
                <c:ptCount val="1"/>
                <c:pt idx="0">
                  <c:v>Sum of Sales</c:v>
                </c:pt>
              </c:strCache>
            </c:strRef>
          </c:tx>
          <c:spPr>
            <a:ln w="15875" cap="rnd">
              <a:solidFill>
                <a:schemeClr val="accent5">
                  <a:shade val="45000"/>
                </a:schemeClr>
              </a:solidFill>
              <a:round/>
            </a:ln>
            <a:effectLst/>
          </c:spPr>
          <c:marker>
            <c:symbol val="circle"/>
            <c:size val="5"/>
            <c:spPr>
              <a:gradFill rotWithShape="1">
                <a:gsLst>
                  <a:gs pos="0">
                    <a:schemeClr val="accent5">
                      <a:shade val="45000"/>
                      <a:lumMod val="110000"/>
                      <a:satMod val="105000"/>
                      <a:tint val="67000"/>
                    </a:schemeClr>
                  </a:gs>
                  <a:gs pos="50000">
                    <a:schemeClr val="accent5">
                      <a:shade val="45000"/>
                      <a:lumMod val="105000"/>
                      <a:satMod val="103000"/>
                      <a:tint val="73000"/>
                    </a:schemeClr>
                  </a:gs>
                  <a:gs pos="100000">
                    <a:schemeClr val="accent5">
                      <a:shade val="45000"/>
                      <a:lumMod val="105000"/>
                      <a:satMod val="109000"/>
                      <a:tint val="81000"/>
                    </a:schemeClr>
                  </a:gs>
                </a:gsLst>
                <a:lin ang="5400000" scaled="0"/>
              </a:gradFill>
              <a:ln w="9525" cap="flat" cmpd="sng" algn="ctr">
                <a:solidFill>
                  <a:schemeClr val="accent5">
                    <a:shade val="45000"/>
                    <a:shade val="95000"/>
                  </a:schemeClr>
                </a:solidFill>
                <a:round/>
              </a:ln>
              <a:effectLst/>
            </c:spPr>
          </c:marker>
          <c:cat>
            <c:strRef>
              <c:f>'4th final'!$A$4:$A$34</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'4th final'!$B$4:$B$34</c:f>
              <c:numCache>
                <c:formatCode>General</c:formatCode>
                <c:ptCount val="31"/>
                <c:pt idx="0">
                  <c:v>496</c:v>
                </c:pt>
                <c:pt idx="1">
                  <c:v>516</c:v>
                </c:pt>
                <c:pt idx="2">
                  <c:v>539</c:v>
                </c:pt>
                <c:pt idx="3">
                  <c:v>557</c:v>
                </c:pt>
                <c:pt idx="4">
                  <c:v>575</c:v>
                </c:pt>
                <c:pt idx="5">
                  <c:v>586</c:v>
                </c:pt>
                <c:pt idx="6">
                  <c:v>597</c:v>
                </c:pt>
                <c:pt idx="7">
                  <c:v>604</c:v>
                </c:pt>
                <c:pt idx="8">
                  <c:v>606</c:v>
                </c:pt>
                <c:pt idx="9">
                  <c:v>602</c:v>
                </c:pt>
                <c:pt idx="10">
                  <c:v>584</c:v>
                </c:pt>
                <c:pt idx="11">
                  <c:v>560</c:v>
                </c:pt>
                <c:pt idx="12">
                  <c:v>535</c:v>
                </c:pt>
                <c:pt idx="13">
                  <c:v>523</c:v>
                </c:pt>
                <c:pt idx="14">
                  <c:v>521</c:v>
                </c:pt>
                <c:pt idx="15">
                  <c:v>526</c:v>
                </c:pt>
                <c:pt idx="16">
                  <c:v>536</c:v>
                </c:pt>
                <c:pt idx="17">
                  <c:v>553</c:v>
                </c:pt>
                <c:pt idx="18">
                  <c:v>573</c:v>
                </c:pt>
                <c:pt idx="19">
                  <c:v>599</c:v>
                </c:pt>
                <c:pt idx="20">
                  <c:v>625</c:v>
                </c:pt>
                <c:pt idx="21">
                  <c:v>644</c:v>
                </c:pt>
                <c:pt idx="22">
                  <c:v>658</c:v>
                </c:pt>
                <c:pt idx="23">
                  <c:v>666</c:v>
                </c:pt>
                <c:pt idx="24">
                  <c:v>668</c:v>
                </c:pt>
                <c:pt idx="25">
                  <c:v>665</c:v>
                </c:pt>
                <c:pt idx="26">
                  <c:v>654</c:v>
                </c:pt>
                <c:pt idx="27">
                  <c:v>629</c:v>
                </c:pt>
                <c:pt idx="28">
                  <c:v>605</c:v>
                </c:pt>
                <c:pt idx="29">
                  <c:v>586</c:v>
                </c:pt>
                <c:pt idx="30">
                  <c:v>578</c:v>
                </c:pt>
              </c:numCache>
            </c:numRef>
          </c:val>
          <c:smooth val="0"/>
          <c:extLst>
            <c:ext xmlns:c16="http://schemas.microsoft.com/office/drawing/2014/chart" uri="{C3380CC4-5D6E-409C-BE32-E72D297353CC}">
              <c16:uniqueId val="{00000004-FE9B-47A7-A8E4-4299C48ACEEB}"/>
            </c:ext>
          </c:extLst>
        </c:ser>
        <c:ser>
          <c:idx val="2"/>
          <c:order val="2"/>
          <c:tx>
            <c:strRef>
              <c:f>'4th final'!$D$3</c:f>
              <c:strCache>
                <c:ptCount val="1"/>
                <c:pt idx="0">
                  <c:v>Sum of Expenses</c:v>
                </c:pt>
              </c:strCache>
            </c:strRef>
          </c:tx>
          <c:spPr>
            <a:ln w="15875" cap="rnd">
              <a:solidFill>
                <a:schemeClr val="accent5">
                  <a:shade val="76000"/>
                </a:schemeClr>
              </a:solidFill>
              <a:round/>
            </a:ln>
            <a:effectLst/>
          </c:spPr>
          <c:marker>
            <c:symbol val="circle"/>
            <c:size val="5"/>
            <c:spPr>
              <a:gradFill rotWithShape="1">
                <a:gsLst>
                  <a:gs pos="0">
                    <a:schemeClr val="accent5">
                      <a:shade val="76000"/>
                      <a:lumMod val="110000"/>
                      <a:satMod val="105000"/>
                      <a:tint val="67000"/>
                    </a:schemeClr>
                  </a:gs>
                  <a:gs pos="50000">
                    <a:schemeClr val="accent5">
                      <a:shade val="76000"/>
                      <a:lumMod val="105000"/>
                      <a:satMod val="103000"/>
                      <a:tint val="73000"/>
                    </a:schemeClr>
                  </a:gs>
                  <a:gs pos="100000">
                    <a:schemeClr val="accent5">
                      <a:shade val="76000"/>
                      <a:lumMod val="105000"/>
                      <a:satMod val="109000"/>
                      <a:tint val="81000"/>
                    </a:schemeClr>
                  </a:gs>
                </a:gsLst>
                <a:lin ang="5400000" scaled="0"/>
              </a:gradFill>
              <a:ln w="9525" cap="flat" cmpd="sng" algn="ctr">
                <a:solidFill>
                  <a:schemeClr val="accent5">
                    <a:shade val="76000"/>
                    <a:shade val="95000"/>
                  </a:schemeClr>
                </a:solidFill>
                <a:round/>
              </a:ln>
              <a:effectLst/>
            </c:spPr>
          </c:marker>
          <c:cat>
            <c:strRef>
              <c:f>'4th final'!$A$4:$A$34</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'4th final'!$D$4:$D$34</c:f>
              <c:numCache>
                <c:formatCode>General</c:formatCode>
                <c:ptCount val="31"/>
                <c:pt idx="0">
                  <c:v>475</c:v>
                </c:pt>
                <c:pt idx="1">
                  <c:v>485</c:v>
                </c:pt>
                <c:pt idx="2">
                  <c:v>510</c:v>
                </c:pt>
                <c:pt idx="3">
                  <c:v>541</c:v>
                </c:pt>
                <c:pt idx="4">
                  <c:v>567</c:v>
                </c:pt>
                <c:pt idx="5">
                  <c:v>585</c:v>
                </c:pt>
                <c:pt idx="6">
                  <c:v>590</c:v>
                </c:pt>
                <c:pt idx="7">
                  <c:v>584</c:v>
                </c:pt>
                <c:pt idx="8">
                  <c:v>564</c:v>
                </c:pt>
                <c:pt idx="9">
                  <c:v>525</c:v>
                </c:pt>
                <c:pt idx="10">
                  <c:v>488</c:v>
                </c:pt>
                <c:pt idx="11">
                  <c:v>475</c:v>
                </c:pt>
                <c:pt idx="12">
                  <c:v>470</c:v>
                </c:pt>
                <c:pt idx="13">
                  <c:v>471</c:v>
                </c:pt>
                <c:pt idx="14">
                  <c:v>485</c:v>
                </c:pt>
                <c:pt idx="15">
                  <c:v>514</c:v>
                </c:pt>
                <c:pt idx="16">
                  <c:v>588</c:v>
                </c:pt>
                <c:pt idx="17">
                  <c:v>652</c:v>
                </c:pt>
                <c:pt idx="18">
                  <c:v>681</c:v>
                </c:pt>
                <c:pt idx="19">
                  <c:v>691</c:v>
                </c:pt>
                <c:pt idx="20">
                  <c:v>691</c:v>
                </c:pt>
                <c:pt idx="21">
                  <c:v>682</c:v>
                </c:pt>
                <c:pt idx="22">
                  <c:v>654</c:v>
                </c:pt>
                <c:pt idx="23">
                  <c:v>607</c:v>
                </c:pt>
                <c:pt idx="24">
                  <c:v>557</c:v>
                </c:pt>
                <c:pt idx="25">
                  <c:v>528</c:v>
                </c:pt>
                <c:pt idx="26">
                  <c:v>515</c:v>
                </c:pt>
                <c:pt idx="27">
                  <c:v>514</c:v>
                </c:pt>
                <c:pt idx="28">
                  <c:v>520</c:v>
                </c:pt>
                <c:pt idx="29">
                  <c:v>534</c:v>
                </c:pt>
                <c:pt idx="30">
                  <c:v>554</c:v>
                </c:pt>
              </c:numCache>
            </c:numRef>
          </c:val>
          <c:smooth val="0"/>
          <c:extLst>
            <c:ext xmlns:c16="http://schemas.microsoft.com/office/drawing/2014/chart" uri="{C3380CC4-5D6E-409C-BE32-E72D297353CC}">
              <c16:uniqueId val="{00000005-FE9B-47A7-A8E4-4299C48ACEEB}"/>
            </c:ext>
          </c:extLst>
        </c:ser>
        <c:ser>
          <c:idx val="4"/>
          <c:order val="4"/>
          <c:tx>
            <c:strRef>
              <c:f>'4th final'!$F$3</c:f>
              <c:strCache>
                <c:ptCount val="1"/>
                <c:pt idx="0">
                  <c:v>Sum of Cost price</c:v>
                </c:pt>
              </c:strCache>
            </c:strRef>
          </c:tx>
          <c:spPr>
            <a:ln w="15875" cap="rnd">
              <a:solidFill>
                <a:schemeClr val="accent5">
                  <a:tint val="93000"/>
                </a:schemeClr>
              </a:solidFill>
              <a:round/>
            </a:ln>
            <a:effectLst/>
          </c:spPr>
          <c:marker>
            <c:symbol val="circle"/>
            <c:size val="5"/>
            <c:spPr>
              <a:gradFill rotWithShape="1">
                <a:gsLst>
                  <a:gs pos="0">
                    <a:schemeClr val="accent5">
                      <a:tint val="93000"/>
                      <a:lumMod val="110000"/>
                      <a:satMod val="105000"/>
                      <a:tint val="67000"/>
                    </a:schemeClr>
                  </a:gs>
                  <a:gs pos="50000">
                    <a:schemeClr val="accent5">
                      <a:tint val="93000"/>
                      <a:lumMod val="105000"/>
                      <a:satMod val="103000"/>
                      <a:tint val="73000"/>
                    </a:schemeClr>
                  </a:gs>
                  <a:gs pos="100000">
                    <a:schemeClr val="accent5">
                      <a:tint val="93000"/>
                      <a:lumMod val="105000"/>
                      <a:satMod val="109000"/>
                      <a:tint val="81000"/>
                    </a:schemeClr>
                  </a:gs>
                </a:gsLst>
                <a:lin ang="5400000" scaled="0"/>
              </a:gradFill>
              <a:ln w="9525" cap="flat" cmpd="sng" algn="ctr">
                <a:solidFill>
                  <a:schemeClr val="accent5">
                    <a:tint val="93000"/>
                    <a:shade val="95000"/>
                  </a:schemeClr>
                </a:solidFill>
                <a:round/>
              </a:ln>
              <a:effectLst/>
            </c:spPr>
          </c:marker>
          <c:cat>
            <c:strRef>
              <c:f>'4th final'!$A$4:$A$34</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'4th final'!$F$4:$F$34</c:f>
              <c:numCache>
                <c:formatCode>General</c:formatCode>
                <c:ptCount val="31"/>
                <c:pt idx="0">
                  <c:v>498</c:v>
                </c:pt>
                <c:pt idx="1">
                  <c:v>492</c:v>
                </c:pt>
                <c:pt idx="2">
                  <c:v>484</c:v>
                </c:pt>
                <c:pt idx="3">
                  <c:v>479</c:v>
                </c:pt>
                <c:pt idx="4">
                  <c:v>472</c:v>
                </c:pt>
                <c:pt idx="5">
                  <c:v>465</c:v>
                </c:pt>
                <c:pt idx="6">
                  <c:v>458</c:v>
                </c:pt>
                <c:pt idx="7">
                  <c:v>452</c:v>
                </c:pt>
                <c:pt idx="8">
                  <c:v>446</c:v>
                </c:pt>
                <c:pt idx="9">
                  <c:v>439</c:v>
                </c:pt>
                <c:pt idx="10">
                  <c:v>434</c:v>
                </c:pt>
                <c:pt idx="11">
                  <c:v>428</c:v>
                </c:pt>
                <c:pt idx="12">
                  <c:v>422</c:v>
                </c:pt>
                <c:pt idx="13">
                  <c:v>417</c:v>
                </c:pt>
                <c:pt idx="14">
                  <c:v>411</c:v>
                </c:pt>
                <c:pt idx="15">
                  <c:v>406</c:v>
                </c:pt>
                <c:pt idx="16">
                  <c:v>400</c:v>
                </c:pt>
                <c:pt idx="17">
                  <c:v>395</c:v>
                </c:pt>
                <c:pt idx="18">
                  <c:v>390</c:v>
                </c:pt>
                <c:pt idx="19">
                  <c:v>385</c:v>
                </c:pt>
                <c:pt idx="20">
                  <c:v>380</c:v>
                </c:pt>
                <c:pt idx="21">
                  <c:v>374</c:v>
                </c:pt>
                <c:pt idx="22">
                  <c:v>371</c:v>
                </c:pt>
                <c:pt idx="23">
                  <c:v>365</c:v>
                </c:pt>
                <c:pt idx="24">
                  <c:v>362</c:v>
                </c:pt>
                <c:pt idx="25">
                  <c:v>357</c:v>
                </c:pt>
                <c:pt idx="26">
                  <c:v>354</c:v>
                </c:pt>
                <c:pt idx="27">
                  <c:v>349</c:v>
                </c:pt>
                <c:pt idx="28">
                  <c:v>347</c:v>
                </c:pt>
                <c:pt idx="29">
                  <c:v>342</c:v>
                </c:pt>
                <c:pt idx="30">
                  <c:v>338</c:v>
                </c:pt>
              </c:numCache>
            </c:numRef>
          </c:val>
          <c:smooth val="0"/>
          <c:extLst>
            <c:ext xmlns:c16="http://schemas.microsoft.com/office/drawing/2014/chart" uri="{C3380CC4-5D6E-409C-BE32-E72D297353CC}">
              <c16:uniqueId val="{00000006-FE9B-47A7-A8E4-4299C48ACEEB}"/>
            </c:ext>
          </c:extLst>
        </c:ser>
        <c:ser>
          <c:idx val="6"/>
          <c:order val="6"/>
          <c:tx>
            <c:strRef>
              <c:f>'4th final'!$H$3</c:f>
              <c:strCache>
                <c:ptCount val="1"/>
                <c:pt idx="0">
                  <c:v>Sum of Margin</c:v>
                </c:pt>
              </c:strCache>
            </c:strRef>
          </c:tx>
          <c:spPr>
            <a:ln w="15875" cap="rnd">
              <a:solidFill>
                <a:srgbClr val="0070C0"/>
              </a:solidFill>
              <a:round/>
            </a:ln>
            <a:effectLst/>
          </c:spPr>
          <c:marker>
            <c:symbol val="circle"/>
            <c:size val="5"/>
            <c:spPr>
              <a:gradFill rotWithShape="1">
                <a:gsLst>
                  <a:gs pos="0">
                    <a:schemeClr val="accent5">
                      <a:tint val="62000"/>
                      <a:lumMod val="110000"/>
                      <a:satMod val="105000"/>
                      <a:tint val="67000"/>
                    </a:schemeClr>
                  </a:gs>
                  <a:gs pos="50000">
                    <a:schemeClr val="accent5">
                      <a:tint val="62000"/>
                      <a:lumMod val="105000"/>
                      <a:satMod val="103000"/>
                      <a:tint val="73000"/>
                    </a:schemeClr>
                  </a:gs>
                  <a:gs pos="100000">
                    <a:schemeClr val="accent5">
                      <a:tint val="62000"/>
                      <a:lumMod val="105000"/>
                      <a:satMod val="109000"/>
                      <a:tint val="81000"/>
                    </a:schemeClr>
                  </a:gs>
                </a:gsLst>
                <a:lin ang="5400000" scaled="0"/>
              </a:gradFill>
              <a:ln w="9525" cap="flat" cmpd="sng" algn="ctr">
                <a:solidFill>
                  <a:schemeClr val="accent5">
                    <a:tint val="62000"/>
                    <a:shade val="95000"/>
                  </a:schemeClr>
                </a:solidFill>
                <a:round/>
              </a:ln>
              <a:effectLst/>
            </c:spPr>
          </c:marker>
          <c:cat>
            <c:strRef>
              <c:f>'4th final'!$A$4:$A$34</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'4th final'!$H$4:$H$34</c:f>
              <c:numCache>
                <c:formatCode>General</c:formatCode>
                <c:ptCount val="31"/>
                <c:pt idx="0">
                  <c:v>21</c:v>
                </c:pt>
                <c:pt idx="1">
                  <c:v>31</c:v>
                </c:pt>
                <c:pt idx="2">
                  <c:v>29</c:v>
                </c:pt>
                <c:pt idx="3">
                  <c:v>16</c:v>
                </c:pt>
                <c:pt idx="4">
                  <c:v>8</c:v>
                </c:pt>
                <c:pt idx="5">
                  <c:v>1</c:v>
                </c:pt>
                <c:pt idx="6">
                  <c:v>7</c:v>
                </c:pt>
                <c:pt idx="7">
                  <c:v>20</c:v>
                </c:pt>
                <c:pt idx="8">
                  <c:v>42</c:v>
                </c:pt>
                <c:pt idx="9">
                  <c:v>77</c:v>
                </c:pt>
                <c:pt idx="10">
                  <c:v>96</c:v>
                </c:pt>
                <c:pt idx="11">
                  <c:v>85</c:v>
                </c:pt>
                <c:pt idx="12">
                  <c:v>65</c:v>
                </c:pt>
                <c:pt idx="13">
                  <c:v>52</c:v>
                </c:pt>
                <c:pt idx="14">
                  <c:v>36</c:v>
                </c:pt>
                <c:pt idx="15">
                  <c:v>12</c:v>
                </c:pt>
                <c:pt idx="16">
                  <c:v>#N/A</c:v>
                </c:pt>
                <c:pt idx="17">
                  <c:v>#N/A</c:v>
                </c:pt>
                <c:pt idx="18">
                  <c:v>#N/A</c:v>
                </c:pt>
                <c:pt idx="19">
                  <c:v>#N/A</c:v>
                </c:pt>
                <c:pt idx="20">
                  <c:v>#N/A</c:v>
                </c:pt>
                <c:pt idx="21">
                  <c:v>#N/A</c:v>
                </c:pt>
                <c:pt idx="22">
                  <c:v>4</c:v>
                </c:pt>
                <c:pt idx="23">
                  <c:v>59</c:v>
                </c:pt>
                <c:pt idx="24">
                  <c:v>111</c:v>
                </c:pt>
                <c:pt idx="25">
                  <c:v>137</c:v>
                </c:pt>
                <c:pt idx="26">
                  <c:v>139</c:v>
                </c:pt>
                <c:pt idx="27">
                  <c:v>115</c:v>
                </c:pt>
                <c:pt idx="28">
                  <c:v>85</c:v>
                </c:pt>
                <c:pt idx="29">
                  <c:v>52</c:v>
                </c:pt>
                <c:pt idx="30">
                  <c:v>24</c:v>
                </c:pt>
              </c:numCache>
            </c:numRef>
          </c:val>
          <c:smooth val="0"/>
          <c:extLst>
            <c:ext xmlns:c16="http://schemas.microsoft.com/office/drawing/2014/chart" uri="{C3380CC4-5D6E-409C-BE32-E72D297353CC}">
              <c16:uniqueId val="{00000007-FE9B-47A7-A8E4-4299C48ACEEB}"/>
            </c:ext>
          </c:extLst>
        </c:ser>
        <c:dLbls>
          <c:showLegendKey val="0"/>
          <c:showVal val="0"/>
          <c:showCatName val="0"/>
          <c:showSerName val="0"/>
          <c:showPercent val="0"/>
          <c:showBubbleSize val="0"/>
        </c:dLbls>
        <c:marker val="1"/>
        <c:smooth val="0"/>
        <c:axId val="58417951"/>
        <c:axId val="58432351"/>
      </c:lineChart>
      <c:catAx>
        <c:axId val="58417951"/>
        <c:scaling>
          <c:orientation val="minMax"/>
        </c:scaling>
        <c:delete val="1"/>
        <c:axPos val="b"/>
        <c:numFmt formatCode="General" sourceLinked="1"/>
        <c:majorTickMark val="none"/>
        <c:minorTickMark val="none"/>
        <c:tickLblPos val="nextTo"/>
        <c:crossAx val="58432351"/>
        <c:crosses val="autoZero"/>
        <c:auto val="1"/>
        <c:lblAlgn val="ctr"/>
        <c:lblOffset val="100"/>
        <c:noMultiLvlLbl val="0"/>
      </c:catAx>
      <c:valAx>
        <c:axId val="584323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PK"/>
          </a:p>
        </c:txPr>
        <c:crossAx val="584179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4.xlsx]8th final!PivotTable3</c:name>
    <c:fmtId val="3"/>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alpha val="69804"/>
            </a:schemeClr>
          </a:solidFill>
          <a:ln w="9525" cap="flat" cmpd="sng" algn="ctr">
            <a:solidFill>
              <a:schemeClr val="accent1">
                <a:alpha val="69804"/>
              </a:schemeClr>
            </a:solidFill>
            <a:miter lim="800000"/>
          </a:ln>
          <a:effectLst>
            <a:glow rad="76200">
              <a:schemeClr val="accent1">
                <a:satMod val="175000"/>
                <a:alpha val="3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plotArea>
      <c:layout/>
      <c:radarChart>
        <c:radarStyle val="filled"/>
        <c:varyColors val="0"/>
        <c:ser>
          <c:idx val="0"/>
          <c:order val="0"/>
          <c:tx>
            <c:strRef>
              <c:f>'8th final'!$B$3</c:f>
              <c:strCache>
                <c:ptCount val="1"/>
                <c:pt idx="0">
                  <c:v>Total</c:v>
                </c:pt>
              </c:strCache>
            </c:strRef>
          </c:tx>
          <c:spPr>
            <a:solidFill>
              <a:schemeClr val="accent1">
                <a:alpha val="69804"/>
              </a:schemeClr>
            </a:solidFill>
            <a:ln w="9525" cap="flat" cmpd="sng" algn="ctr">
              <a:solidFill>
                <a:schemeClr val="accent1">
                  <a:alpha val="69804"/>
                </a:schemeClr>
              </a:solidFill>
              <a:miter lim="800000"/>
            </a:ln>
            <a:effectLst>
              <a:glow rad="76200">
                <a:schemeClr val="accent1">
                  <a:satMod val="175000"/>
                  <a:alpha val="34000"/>
                </a:schemeClr>
              </a:glow>
            </a:effectLst>
          </c:spPr>
          <c:cat>
            <c:strRef>
              <c:f>'8th final'!$A$4:$A$9</c:f>
              <c:strCache>
                <c:ptCount val="6"/>
                <c:pt idx="0">
                  <c:v>Google</c:v>
                </c:pt>
                <c:pt idx="1">
                  <c:v>YT</c:v>
                </c:pt>
                <c:pt idx="2">
                  <c:v>Twitter</c:v>
                </c:pt>
                <c:pt idx="3">
                  <c:v>WA</c:v>
                </c:pt>
                <c:pt idx="4">
                  <c:v>Insta</c:v>
                </c:pt>
                <c:pt idx="5">
                  <c:v>FB</c:v>
                </c:pt>
              </c:strCache>
            </c:strRef>
          </c:cat>
          <c:val>
            <c:numRef>
              <c:f>'8th final'!$B$4:$B$9</c:f>
              <c:numCache>
                <c:formatCode>General</c:formatCode>
                <c:ptCount val="6"/>
                <c:pt idx="0">
                  <c:v>5306.19</c:v>
                </c:pt>
                <c:pt idx="1">
                  <c:v>4537.3300000000008</c:v>
                </c:pt>
                <c:pt idx="2">
                  <c:v>1326.57</c:v>
                </c:pt>
                <c:pt idx="3">
                  <c:v>1134.3699999999999</c:v>
                </c:pt>
                <c:pt idx="4">
                  <c:v>2777.7000000000003</c:v>
                </c:pt>
                <c:pt idx="5">
                  <c:v>4300.62</c:v>
                </c:pt>
              </c:numCache>
            </c:numRef>
          </c:val>
          <c:extLst>
            <c:ext xmlns:c16="http://schemas.microsoft.com/office/drawing/2014/chart" uri="{C3380CC4-5D6E-409C-BE32-E72D297353CC}">
              <c16:uniqueId val="{00000000-9EA5-46C8-AE9E-E4B74ACF858F}"/>
            </c:ext>
          </c:extLst>
        </c:ser>
        <c:dLbls>
          <c:showLegendKey val="0"/>
          <c:showVal val="0"/>
          <c:showCatName val="0"/>
          <c:showSerName val="0"/>
          <c:showPercent val="0"/>
          <c:showBubbleSize val="0"/>
        </c:dLbls>
        <c:axId val="91037871"/>
        <c:axId val="91039311"/>
      </c:radarChart>
      <c:catAx>
        <c:axId val="91037871"/>
        <c:scaling>
          <c:orientation val="minMax"/>
        </c:scaling>
        <c:delete val="0"/>
        <c:axPos val="b"/>
        <c:majorGridlines>
          <c:spPr>
            <a:ln w="9525" cap="flat" cmpd="sng" algn="ctr">
              <a:solidFill>
                <a:schemeClr val="lt1">
                  <a:alpha val="2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PK"/>
          </a:p>
        </c:txPr>
        <c:crossAx val="91039311"/>
        <c:crosses val="autoZero"/>
        <c:auto val="1"/>
        <c:lblAlgn val="ctr"/>
        <c:lblOffset val="100"/>
        <c:noMultiLvlLbl val="0"/>
      </c:catAx>
      <c:valAx>
        <c:axId val="91039311"/>
        <c:scaling>
          <c:orientation val="minMax"/>
        </c:scaling>
        <c:delete val="1"/>
        <c:axPos val="l"/>
        <c:majorGridlines>
          <c:spPr>
            <a:ln w="9525" cap="flat" cmpd="sng" algn="ctr">
              <a:solidFill>
                <a:schemeClr val="lt1">
                  <a:alpha val="20000"/>
                </a:schemeClr>
              </a:solidFill>
              <a:round/>
            </a:ln>
            <a:effectLst/>
          </c:spPr>
        </c:majorGridlines>
        <c:numFmt formatCode="General" sourceLinked="1"/>
        <c:majorTickMark val="none"/>
        <c:minorTickMark val="none"/>
        <c:tickLblPos val="nextTo"/>
        <c:crossAx val="910378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4.xlsx]8th final!PivotTable3</c:name>
    <c:fmtId val="6"/>
  </c:pivotSource>
  <c:chart>
    <c:autoTitleDeleted val="1"/>
    <c:pivotFmts>
      <c:pivotFmt>
        <c:idx val="0"/>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circle"/>
          <c:size val="6"/>
          <c:spPr>
            <a:solidFill>
              <a:schemeClr val="accent1"/>
            </a:solidFill>
            <a:ln w="9525">
              <a:solidFill>
                <a:schemeClr val="dk1">
                  <a:lumMod val="75000"/>
                  <a:lumOff val="25000"/>
                </a:schemeClr>
              </a:solidFill>
            </a:ln>
            <a:effectLst/>
          </c:spPr>
        </c:marker>
      </c:pivotFmt>
      <c:pivotFmt>
        <c:idx val="1"/>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'8th final'!$B$3</c:f>
              <c:strCache>
                <c:ptCount val="1"/>
                <c:pt idx="0">
                  <c:v>Total</c:v>
                </c:pt>
              </c:strCache>
            </c:strRef>
          </c:tx>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invertIfNegative val="0"/>
          <c:cat>
            <c:strRef>
              <c:f>'8th final'!$A$4:$A$9</c:f>
              <c:strCache>
                <c:ptCount val="6"/>
                <c:pt idx="0">
                  <c:v>Google</c:v>
                </c:pt>
                <c:pt idx="1">
                  <c:v>YT</c:v>
                </c:pt>
                <c:pt idx="2">
                  <c:v>Twitter</c:v>
                </c:pt>
                <c:pt idx="3">
                  <c:v>WA</c:v>
                </c:pt>
                <c:pt idx="4">
                  <c:v>Insta</c:v>
                </c:pt>
                <c:pt idx="5">
                  <c:v>FB</c:v>
                </c:pt>
              </c:strCache>
            </c:strRef>
          </c:cat>
          <c:val>
            <c:numRef>
              <c:f>'8th final'!$B$4:$B$9</c:f>
              <c:numCache>
                <c:formatCode>General</c:formatCode>
                <c:ptCount val="6"/>
                <c:pt idx="0">
                  <c:v>5306.19</c:v>
                </c:pt>
                <c:pt idx="1">
                  <c:v>4537.3300000000008</c:v>
                </c:pt>
                <c:pt idx="2">
                  <c:v>1326.57</c:v>
                </c:pt>
                <c:pt idx="3">
                  <c:v>1134.3699999999999</c:v>
                </c:pt>
                <c:pt idx="4">
                  <c:v>2777.7000000000003</c:v>
                </c:pt>
                <c:pt idx="5">
                  <c:v>4300.62</c:v>
                </c:pt>
              </c:numCache>
            </c:numRef>
          </c:val>
          <c:extLst>
            <c:ext xmlns:c16="http://schemas.microsoft.com/office/drawing/2014/chart" uri="{C3380CC4-5D6E-409C-BE32-E72D297353CC}">
              <c16:uniqueId val="{00000000-F801-4858-816B-4E148DC5A9FC}"/>
            </c:ext>
          </c:extLst>
        </c:ser>
        <c:dLbls>
          <c:showLegendKey val="0"/>
          <c:showVal val="0"/>
          <c:showCatName val="0"/>
          <c:showSerName val="0"/>
          <c:showPercent val="0"/>
          <c:showBubbleSize val="0"/>
        </c:dLbls>
        <c:gapWidth val="84"/>
        <c:gapDepth val="53"/>
        <c:shape val="box"/>
        <c:axId val="90427039"/>
        <c:axId val="90436159"/>
        <c:axId val="65891167"/>
      </c:bar3DChart>
      <c:catAx>
        <c:axId val="90427039"/>
        <c:scaling>
          <c:orientation val="minMax"/>
        </c:scaling>
        <c:delete val="1"/>
        <c:axPos val="b"/>
        <c:numFmt formatCode="General" sourceLinked="1"/>
        <c:majorTickMark val="none"/>
        <c:minorTickMark val="none"/>
        <c:tickLblPos val="nextTo"/>
        <c:crossAx val="90436159"/>
        <c:crosses val="autoZero"/>
        <c:auto val="1"/>
        <c:lblAlgn val="ctr"/>
        <c:lblOffset val="100"/>
        <c:noMultiLvlLbl val="0"/>
      </c:catAx>
      <c:valAx>
        <c:axId val="90436159"/>
        <c:scaling>
          <c:orientation val="minMax"/>
        </c:scaling>
        <c:delete val="1"/>
        <c:axPos val="l"/>
        <c:numFmt formatCode="General" sourceLinked="1"/>
        <c:majorTickMark val="out"/>
        <c:minorTickMark val="none"/>
        <c:tickLblPos val="nextTo"/>
        <c:crossAx val="90427039"/>
        <c:crosses val="autoZero"/>
        <c:crossBetween val="between"/>
      </c:valAx>
      <c:serAx>
        <c:axId val="65891167"/>
        <c:scaling>
          <c:orientation val="minMax"/>
        </c:scaling>
        <c:delete val="1"/>
        <c:axPos val="b"/>
        <c:majorTickMark val="none"/>
        <c:minorTickMark val="none"/>
        <c:tickLblPos val="nextTo"/>
        <c:crossAx val="90436159"/>
        <c:crosses val="autoZero"/>
      </c:ser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6350" cap="flat" cmpd="sng" algn="ctr">
      <a:no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8">
  <a:schemeClr val="accent5"/>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 id="18">
  <a:schemeClr val="accent5"/>
</cs:colorStyle>
</file>

<file path=xl/charts/colors6.xml><?xml version="1.0" encoding="utf-8"?>
<cs:colorStyle xmlns:cs="http://schemas.microsoft.com/office/drawing/2012/chartStyle" xmlns:a="http://schemas.openxmlformats.org/drawingml/2006/main" meth="withinLinear" id="14">
  <a:schemeClr val="accent1"/>
</cs:colorStyle>
</file>

<file path=xl/charts/colors7.xml><?xml version="1.0" encoding="utf-8"?>
<cs:colorStyle xmlns:cs="http://schemas.microsoft.com/office/drawing/2012/chartStyle" xmlns:a="http://schemas.openxmlformats.org/drawingml/2006/main" meth="withinLinear" id="14">
  <a:schemeClr val="accent1"/>
</cs:colorStyle>
</file>

<file path=xl/charts/colors8.xml><?xml version="1.0" encoding="utf-8"?>
<cs:colorStyle xmlns:cs="http://schemas.microsoft.com/office/drawing/2012/chartStyle" xmlns:a="http://schemas.openxmlformats.org/drawingml/2006/main" meth="withinLinear" id="18">
  <a:schemeClr val="accent5"/>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5.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25">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5"/>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75000"/>
            <a:lumOff val="25000"/>
          </a:schemeClr>
        </a:solidFill>
      </a:ln>
    </cs:spPr>
  </cs:downBar>
  <cs:dropLine>
    <cs:lnRef idx="0"/>
    <cs:fillRef idx="0"/>
    <cs:effectRef idx="0"/>
    <cs:fontRef idx="minor">
      <a:schemeClr val="dk1"/>
    </cs:fontRef>
    <cs:spPr>
      <a:ln w="9525">
        <a:solidFill>
          <a:schemeClr val="tx1">
            <a:lumMod val="75000"/>
            <a:lumOff val="25000"/>
          </a:schemeClr>
        </a:solidFill>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75000"/>
            <a:lumOff val="25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320">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75000"/>
      </a:schemeClr>
    </cs:fontRef>
    <cs:spPr>
      <a:solidFill>
        <a:schemeClr val="dk1">
          <a:lumMod val="75000"/>
          <a:lumOff val="25000"/>
        </a:schemeClr>
      </a:solidFill>
      <a:ln>
        <a:solidFill>
          <a:schemeClr val="lt1">
            <a:lumMod val="75000"/>
          </a:schemeClr>
        </a:solidFill>
      </a:ln>
      <a:effectLst>
        <a:glow rad="63500">
          <a:schemeClr val="lt1">
            <a:lumMod val="75000"/>
            <a:alpha val="15000"/>
          </a:schemeClr>
        </a:glow>
      </a:effectLst>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styleClr val="auto"/>
    </cs:effectRef>
    <cs:fontRef idx="minor">
      <a:schemeClr val="dk1"/>
    </cs:fontRef>
    <cs:spPr>
      <a:solidFill>
        <a:schemeClr val="phClr">
          <a:alpha val="69804"/>
        </a:schemeClr>
      </a:solidFill>
      <a:ln w="9525" cap="flat" cmpd="sng" algn="ctr">
        <a:solidFill>
          <a:schemeClr val="phClr">
            <a:alpha val="69804"/>
          </a:schemeClr>
        </a:solidFill>
        <a:miter lim="800000"/>
      </a:ln>
      <a:effectLst>
        <a:glow rad="76200">
          <a:schemeClr val="phClr">
            <a:satMod val="175000"/>
            <a:alpha val="34000"/>
          </a:schemeClr>
        </a:glow>
      </a:effectLst>
    </cs:spPr>
  </cs:dataPoint>
  <cs:dataPoint3D>
    <cs:lnRef idx="0">
      <cs:styleClr val="auto"/>
    </cs:lnRef>
    <cs:fillRef idx="0">
      <cs:styleClr val="auto"/>
    </cs:fillRef>
    <cs:effectRef idx="0">
      <cs:styleClr val="auto"/>
    </cs:effectRef>
    <cs:fontRef idx="minor">
      <a:schemeClr val="dk1"/>
    </cs:fontRef>
    <cs:spPr>
      <a:solidFill>
        <a:schemeClr val="phClr">
          <a:alpha val="69804"/>
        </a:schemeClr>
      </a:solidFill>
      <a:ln w="9525" cap="flat" cmpd="sng" algn="ctr">
        <a:solidFill>
          <a:schemeClr val="phClr">
            <a:alpha val="69804"/>
          </a:schemeClr>
        </a:solidFill>
        <a:miter lim="800000"/>
      </a:ln>
      <a:effectLst>
        <a:glow rad="76200">
          <a:schemeClr val="phClr">
            <a:satMod val="175000"/>
            <a:alpha val="34000"/>
          </a:schemeClr>
        </a:glow>
      </a:effectLst>
    </cs:spPr>
  </cs:dataPoint3D>
  <cs:dataPointLine>
    <cs:lnRef idx="0">
      <cs:styleClr val="auto"/>
    </cs:lnRef>
    <cs:fillRef idx="0">
      <cs:styleClr val="auto"/>
    </cs:fillRef>
    <cs:effectRef idx="0">
      <cs:styleClr val="auto"/>
    </cs:effectRef>
    <cs:fontRef idx="minor">
      <a:schemeClr val="dk1"/>
    </cs:fontRef>
    <cs:spPr>
      <a:ln w="28575" cap="rnd">
        <a:solidFill>
          <a:schemeClr val="phClr"/>
        </a:solidFill>
      </a:ln>
      <a:effectLst>
        <a:glow rad="76200">
          <a:schemeClr val="phClr">
            <a:satMod val="175000"/>
            <a:alpha val="3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lt1">
            <a:alpha val="20000"/>
          </a:schemeClr>
        </a:solidFill>
        <a:round/>
      </a:ln>
    </cs:spPr>
  </cs:gridlineMajor>
  <cs:gridlineMinor>
    <cs:lnRef idx="0"/>
    <cs:fillRef idx="0"/>
    <cs:effectRef idx="0"/>
    <cs:fontRef idx="minor">
      <a:schemeClr val="dk1"/>
    </cs:fontRef>
    <cs:spPr>
      <a:ln w="9525" cap="flat" cmpd="sng" algn="ctr">
        <a:solidFill>
          <a:schemeClr val="lt1">
            <a:alpha val="20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0" kern="1200" cap="none" spc="5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6.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_rels/drawing8.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editAs="oneCell">
    <xdr:from>
      <xdr:col>7</xdr:col>
      <xdr:colOff>457200</xdr:colOff>
      <xdr:row>2</xdr:row>
      <xdr:rowOff>47625</xdr:rowOff>
    </xdr:from>
    <xdr:to>
      <xdr:col>10</xdr:col>
      <xdr:colOff>457200</xdr:colOff>
      <xdr:row>15</xdr:row>
      <xdr:rowOff>95250</xdr:rowOff>
    </xdr:to>
    <mc:AlternateContent xmlns:mc="http://schemas.openxmlformats.org/markup-compatibility/2006" xmlns:a14="http://schemas.microsoft.com/office/drawing/2010/main">
      <mc:Choice Requires="a14">
        <xdr:graphicFrame macro="">
          <xdr:nvGraphicFramePr>
            <xdr:cNvPr id="2" name="Month">
              <a:extLst>
                <a:ext uri="{FF2B5EF4-FFF2-40B4-BE49-F238E27FC236}">
                  <a16:creationId xmlns:a16="http://schemas.microsoft.com/office/drawing/2014/main" id="{5444995E-FE72-03F9-2C2B-66583342B07B}"/>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5200650" y="428625"/>
              <a:ext cx="1828800" cy="252412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1436687</xdr:colOff>
      <xdr:row>12</xdr:row>
      <xdr:rowOff>176212</xdr:rowOff>
    </xdr:from>
    <xdr:to>
      <xdr:col>6</xdr:col>
      <xdr:colOff>849312</xdr:colOff>
      <xdr:row>27</xdr:row>
      <xdr:rowOff>61912</xdr:rowOff>
    </xdr:to>
    <xdr:graphicFrame macro="">
      <xdr:nvGraphicFramePr>
        <xdr:cNvPr id="3" name="Chart 2">
          <a:extLst>
            <a:ext uri="{FF2B5EF4-FFF2-40B4-BE49-F238E27FC236}">
              <a16:creationId xmlns:a16="http://schemas.microsoft.com/office/drawing/2014/main" id="{C5406B21-1B1B-11D6-8EB4-DE0C618030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447675</xdr:colOff>
      <xdr:row>4</xdr:row>
      <xdr:rowOff>14287</xdr:rowOff>
    </xdr:from>
    <xdr:to>
      <xdr:col>8</xdr:col>
      <xdr:colOff>457200</xdr:colOff>
      <xdr:row>18</xdr:row>
      <xdr:rowOff>90487</xdr:rowOff>
    </xdr:to>
    <xdr:graphicFrame macro="">
      <xdr:nvGraphicFramePr>
        <xdr:cNvPr id="2" name="Chart 1">
          <a:extLst>
            <a:ext uri="{FF2B5EF4-FFF2-40B4-BE49-F238E27FC236}">
              <a16:creationId xmlns:a16="http://schemas.microsoft.com/office/drawing/2014/main" id="{B2B89779-4EA9-E9B6-D5AE-E3EC6A711F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171450</xdr:colOff>
      <xdr:row>2</xdr:row>
      <xdr:rowOff>185737</xdr:rowOff>
    </xdr:from>
    <xdr:to>
      <xdr:col>8</xdr:col>
      <xdr:colOff>133350</xdr:colOff>
      <xdr:row>17</xdr:row>
      <xdr:rowOff>71437</xdr:rowOff>
    </xdr:to>
    <xdr:graphicFrame macro="">
      <xdr:nvGraphicFramePr>
        <xdr:cNvPr id="3" name="Chart 2">
          <a:extLst>
            <a:ext uri="{FF2B5EF4-FFF2-40B4-BE49-F238E27FC236}">
              <a16:creationId xmlns:a16="http://schemas.microsoft.com/office/drawing/2014/main" id="{9E18B434-E192-470C-670E-AC3A8FCAFB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652462</xdr:colOff>
      <xdr:row>4</xdr:row>
      <xdr:rowOff>14287</xdr:rowOff>
    </xdr:from>
    <xdr:to>
      <xdr:col>7</xdr:col>
      <xdr:colOff>328612</xdr:colOff>
      <xdr:row>18</xdr:row>
      <xdr:rowOff>90487</xdr:rowOff>
    </xdr:to>
    <xdr:graphicFrame macro="">
      <xdr:nvGraphicFramePr>
        <xdr:cNvPr id="4" name="Chart 3">
          <a:extLst>
            <a:ext uri="{FF2B5EF4-FFF2-40B4-BE49-F238E27FC236}">
              <a16:creationId xmlns:a16="http://schemas.microsoft.com/office/drawing/2014/main" id="{95F690FE-DD09-2AD2-ADF2-1A8992834B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11</xdr:col>
      <xdr:colOff>400050</xdr:colOff>
      <xdr:row>1</xdr:row>
      <xdr:rowOff>0</xdr:rowOff>
    </xdr:from>
    <xdr:to>
      <xdr:col>14</xdr:col>
      <xdr:colOff>568777</xdr:colOff>
      <xdr:row>6</xdr:row>
      <xdr:rowOff>0</xdr:rowOff>
    </xdr:to>
    <mc:AlternateContent xmlns:mc="http://schemas.openxmlformats.org/markup-compatibility/2006" xmlns:a14="http://schemas.microsoft.com/office/drawing/2010/main">
      <mc:Choice Requires="a14">
        <xdr:graphicFrame macro="">
          <xdr:nvGraphicFramePr>
            <xdr:cNvPr id="2" name="Month 1">
              <a:extLst>
                <a:ext uri="{FF2B5EF4-FFF2-40B4-BE49-F238E27FC236}">
                  <a16:creationId xmlns:a16="http://schemas.microsoft.com/office/drawing/2014/main" id="{2E07CDD6-2113-4B4B-A581-681CEBB772C7}"/>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10820400" y="228600"/>
              <a:ext cx="1997527" cy="1143000"/>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oneCellAnchor>
    <xdr:from>
      <xdr:col>0</xdr:col>
      <xdr:colOff>107157</xdr:colOff>
      <xdr:row>0</xdr:row>
      <xdr:rowOff>66675</xdr:rowOff>
    </xdr:from>
    <xdr:ext cx="5184496" cy="698461"/>
    <xdr:sp macro="" textlink="">
      <xdr:nvSpPr>
        <xdr:cNvPr id="2" name="Rectangle 1">
          <a:extLst>
            <a:ext uri="{FF2B5EF4-FFF2-40B4-BE49-F238E27FC236}">
              <a16:creationId xmlns:a16="http://schemas.microsoft.com/office/drawing/2014/main" id="{270AFA84-D7A6-F1A8-1896-3C8C379F3309}"/>
            </a:ext>
          </a:extLst>
        </xdr:cNvPr>
        <xdr:cNvSpPr/>
      </xdr:nvSpPr>
      <xdr:spPr>
        <a:xfrm>
          <a:off x="107157" y="66675"/>
          <a:ext cx="5184496" cy="698461"/>
        </a:xfrm>
        <a:prstGeom prst="rect">
          <a:avLst/>
        </a:prstGeom>
        <a:noFill/>
      </xdr:spPr>
      <xdr:txBody>
        <a:bodyPr wrap="none" lIns="91440" tIns="45720" rIns="91440" bIns="45720">
          <a:spAutoFit/>
          <a:scene3d>
            <a:camera prst="orthographicFront"/>
            <a:lightRig rig="harsh" dir="t"/>
          </a:scene3d>
          <a:sp3d extrusionH="57150" prstMaterial="matte">
            <a:bevelT w="63500" h="12700" prst="angle"/>
            <a:contourClr>
              <a:schemeClr val="bg1">
                <a:lumMod val="65000"/>
              </a:schemeClr>
            </a:contourClr>
          </a:sp3d>
        </a:bodyPr>
        <a:lstStyle/>
        <a:p>
          <a:pPr algn="ctr"/>
          <a:r>
            <a:rPr lang="en-US" sz="4000" b="1" cap="none" spc="0">
              <a:ln/>
              <a:solidFill>
                <a:schemeClr val="accent3"/>
              </a:solidFill>
              <a:effectLst/>
              <a:latin typeface="Aparajita" panose="02020603050405020304" pitchFamily="18" charset="0"/>
              <a:cs typeface="Aparajita" panose="02020603050405020304" pitchFamily="18" charset="0"/>
            </a:rPr>
            <a:t>Amazon Affiliate Marketing</a:t>
          </a:r>
        </a:p>
      </xdr:txBody>
    </xdr:sp>
    <xdr:clientData/>
  </xdr:oneCellAnchor>
  <xdr:twoCellAnchor>
    <xdr:from>
      <xdr:col>0</xdr:col>
      <xdr:colOff>500062</xdr:colOff>
      <xdr:row>6</xdr:row>
      <xdr:rowOff>304801</xdr:rowOff>
    </xdr:from>
    <xdr:to>
      <xdr:col>4</xdr:col>
      <xdr:colOff>4761</xdr:colOff>
      <xdr:row>14</xdr:row>
      <xdr:rowOff>19050</xdr:rowOff>
    </xdr:to>
    <xdr:graphicFrame macro="">
      <xdr:nvGraphicFramePr>
        <xdr:cNvPr id="5" name="Chart 4">
          <a:extLst>
            <a:ext uri="{FF2B5EF4-FFF2-40B4-BE49-F238E27FC236}">
              <a16:creationId xmlns:a16="http://schemas.microsoft.com/office/drawing/2014/main" id="{06129205-EE57-440F-A0E3-837A10016C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537483</xdr:colOff>
      <xdr:row>5</xdr:row>
      <xdr:rowOff>83345</xdr:rowOff>
    </xdr:from>
    <xdr:to>
      <xdr:col>14</xdr:col>
      <xdr:colOff>227920</xdr:colOff>
      <xdr:row>10</xdr:row>
      <xdr:rowOff>154781</xdr:rowOff>
    </xdr:to>
    <xdr:graphicFrame macro="">
      <xdr:nvGraphicFramePr>
        <xdr:cNvPr id="20" name="Chart 19">
          <a:extLst>
            <a:ext uri="{FF2B5EF4-FFF2-40B4-BE49-F238E27FC236}">
              <a16:creationId xmlns:a16="http://schemas.microsoft.com/office/drawing/2014/main" id="{4D3E4A42-ADAE-4773-A902-76118589FB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oneCellAnchor>
    <xdr:from>
      <xdr:col>12</xdr:col>
      <xdr:colOff>95249</xdr:colOff>
      <xdr:row>10</xdr:row>
      <xdr:rowOff>142875</xdr:rowOff>
    </xdr:from>
    <xdr:ext cx="1641796" cy="931741"/>
    <xdr:sp macro="" textlink="">
      <xdr:nvSpPr>
        <xdr:cNvPr id="22" name="TextBox 21">
          <a:extLst>
            <a:ext uri="{FF2B5EF4-FFF2-40B4-BE49-F238E27FC236}">
              <a16:creationId xmlns:a16="http://schemas.microsoft.com/office/drawing/2014/main" id="{542FC0DA-6CD0-5D66-3FC1-C00351A5C2A3}"/>
            </a:ext>
          </a:extLst>
        </xdr:cNvPr>
        <xdr:cNvSpPr txBox="1"/>
      </xdr:nvSpPr>
      <xdr:spPr>
        <a:xfrm>
          <a:off x="8044961" y="2670663"/>
          <a:ext cx="1641796" cy="9317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400" b="1">
              <a:solidFill>
                <a:schemeClr val="bg2"/>
              </a:solidFill>
              <a:latin typeface="Aparajita" panose="02020603050405020304" pitchFamily="18" charset="0"/>
              <a:cs typeface="Aparajita" panose="02020603050405020304" pitchFamily="18" charset="0"/>
            </a:rPr>
            <a:t>Success Rate !</a:t>
          </a:r>
        </a:p>
        <a:p>
          <a:pPr marL="0" marR="0" lvl="0" indent="0" defTabSz="914400" eaLnBrk="1" fontAlgn="auto" latinLnBrk="0" hangingPunct="1">
            <a:lnSpc>
              <a:spcPct val="100000"/>
            </a:lnSpc>
            <a:spcBef>
              <a:spcPts val="0"/>
            </a:spcBef>
            <a:spcAft>
              <a:spcPts val="0"/>
            </a:spcAft>
            <a:buClrTx/>
            <a:buSzTx/>
            <a:buFontTx/>
            <a:buNone/>
            <a:tabLst/>
            <a:defRPr/>
          </a:pPr>
          <a:r>
            <a:rPr lang="en-US" sz="1400">
              <a:solidFill>
                <a:schemeClr val="bg2"/>
              </a:solidFill>
              <a:effectLst/>
              <a:latin typeface="Aparajita" panose="02020603050405020304" pitchFamily="18" charset="0"/>
              <a:ea typeface="+mn-ea"/>
              <a:cs typeface="Aparajita" panose="02020603050405020304" pitchFamily="18" charset="0"/>
            </a:rPr>
            <a:t>Percentage of successful </a:t>
          </a:r>
        </a:p>
        <a:p>
          <a:pPr marL="0" marR="0" lvl="0" indent="0" defTabSz="914400" eaLnBrk="1" fontAlgn="auto" latinLnBrk="0" hangingPunct="1">
            <a:lnSpc>
              <a:spcPct val="100000"/>
            </a:lnSpc>
            <a:spcBef>
              <a:spcPts val="0"/>
            </a:spcBef>
            <a:spcAft>
              <a:spcPts val="0"/>
            </a:spcAft>
            <a:buClrTx/>
            <a:buSzTx/>
            <a:buFontTx/>
            <a:buNone/>
            <a:tabLst/>
            <a:defRPr/>
          </a:pPr>
          <a:r>
            <a:rPr lang="en-US" sz="1400">
              <a:solidFill>
                <a:schemeClr val="bg2"/>
              </a:solidFill>
              <a:effectLst/>
              <a:latin typeface="Aparajita" panose="02020603050405020304" pitchFamily="18" charset="0"/>
              <a:ea typeface="+mn-ea"/>
              <a:cs typeface="Aparajita" panose="02020603050405020304" pitchFamily="18" charset="0"/>
            </a:rPr>
            <a:t>transactions. Inverse </a:t>
          </a:r>
        </a:p>
        <a:p>
          <a:pPr marL="0" marR="0" lvl="0" indent="0" defTabSz="914400" eaLnBrk="1" fontAlgn="auto" latinLnBrk="0" hangingPunct="1">
            <a:lnSpc>
              <a:spcPct val="100000"/>
            </a:lnSpc>
            <a:spcBef>
              <a:spcPts val="0"/>
            </a:spcBef>
            <a:spcAft>
              <a:spcPts val="0"/>
            </a:spcAft>
            <a:buClrTx/>
            <a:buSzTx/>
            <a:buFontTx/>
            <a:buNone/>
            <a:tabLst/>
            <a:defRPr/>
          </a:pPr>
          <a:r>
            <a:rPr lang="en-US" sz="1400">
              <a:solidFill>
                <a:schemeClr val="bg2"/>
              </a:solidFill>
              <a:effectLst/>
              <a:latin typeface="Aparajita" panose="02020603050405020304" pitchFamily="18" charset="0"/>
              <a:ea typeface="+mn-ea"/>
              <a:cs typeface="Aparajita" panose="02020603050405020304" pitchFamily="18" charset="0"/>
            </a:rPr>
            <a:t>metric to bounce rate..</a:t>
          </a:r>
          <a:endParaRPr lang="en-PK" sz="1400">
            <a:solidFill>
              <a:schemeClr val="bg2"/>
            </a:solidFill>
            <a:effectLst/>
            <a:latin typeface="Aparajita" panose="02020603050405020304" pitchFamily="18" charset="0"/>
            <a:cs typeface="Aparajita" panose="02020603050405020304" pitchFamily="18" charset="0"/>
          </a:endParaRPr>
        </a:p>
        <a:p>
          <a:endParaRPr lang="en-PK" sz="1100"/>
        </a:p>
      </xdr:txBody>
    </xdr:sp>
    <xdr:clientData/>
  </xdr:oneCellAnchor>
  <xdr:twoCellAnchor editAs="oneCell">
    <xdr:from>
      <xdr:col>12</xdr:col>
      <xdr:colOff>149678</xdr:colOff>
      <xdr:row>17</xdr:row>
      <xdr:rowOff>258534</xdr:rowOff>
    </xdr:from>
    <xdr:to>
      <xdr:col>18</xdr:col>
      <xdr:colOff>40822</xdr:colOff>
      <xdr:row>24</xdr:row>
      <xdr:rowOff>190498</xdr:rowOff>
    </xdr:to>
    <mc:AlternateContent xmlns:mc="http://schemas.openxmlformats.org/markup-compatibility/2006" xmlns:a14="http://schemas.microsoft.com/office/drawing/2010/main">
      <mc:Choice Requires="a14">
        <xdr:graphicFrame macro="">
          <xdr:nvGraphicFramePr>
            <xdr:cNvPr id="13" name="Month 2">
              <a:extLst>
                <a:ext uri="{FF2B5EF4-FFF2-40B4-BE49-F238E27FC236}">
                  <a16:creationId xmlns:a16="http://schemas.microsoft.com/office/drawing/2014/main" id="{79DA56AA-19C7-4886-9BB0-BAE32F285CDE}"/>
                </a:ext>
              </a:extLst>
            </xdr:cNvPr>
            <xdr:cNvGraphicFramePr/>
          </xdr:nvGraphicFramePr>
          <xdr:xfrm>
            <a:off x="0" y="0"/>
            <a:ext cx="0" cy="0"/>
          </xdr:xfrm>
          <a:graphic>
            <a:graphicData uri="http://schemas.microsoft.com/office/drawing/2010/slicer">
              <sle:slicer xmlns:sle="http://schemas.microsoft.com/office/drawing/2010/slicer" name="Month 2"/>
            </a:graphicData>
          </a:graphic>
        </xdr:graphicFrame>
      </mc:Choice>
      <mc:Fallback xmlns="">
        <xdr:sp macro="" textlink="">
          <xdr:nvSpPr>
            <xdr:cNvPr id="0" name=""/>
            <xdr:cNvSpPr>
              <a:spLocks noTextEdit="1"/>
            </xdr:cNvSpPr>
          </xdr:nvSpPr>
          <xdr:spPr>
            <a:xfrm>
              <a:off x="8096249" y="4259034"/>
              <a:ext cx="3565073" cy="1428750"/>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571500</xdr:colOff>
      <xdr:row>15</xdr:row>
      <xdr:rowOff>13608</xdr:rowOff>
    </xdr:from>
    <xdr:to>
      <xdr:col>12</xdr:col>
      <xdr:colOff>244929</xdr:colOff>
      <xdr:row>27</xdr:row>
      <xdr:rowOff>144236</xdr:rowOff>
    </xdr:to>
    <xdr:graphicFrame macro="">
      <xdr:nvGraphicFramePr>
        <xdr:cNvPr id="14" name="Chart 13">
          <a:extLst>
            <a:ext uri="{FF2B5EF4-FFF2-40B4-BE49-F238E27FC236}">
              <a16:creationId xmlns:a16="http://schemas.microsoft.com/office/drawing/2014/main" id="{68B97348-A2BF-4A7C-A0A5-CF391E170B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95250</xdr:colOff>
      <xdr:row>5</xdr:row>
      <xdr:rowOff>81642</xdr:rowOff>
    </xdr:from>
    <xdr:to>
      <xdr:col>11</xdr:col>
      <xdr:colOff>503464</xdr:colOff>
      <xdr:row>16</xdr:row>
      <xdr:rowOff>103414</xdr:rowOff>
    </xdr:to>
    <xdr:graphicFrame macro="">
      <xdr:nvGraphicFramePr>
        <xdr:cNvPr id="3" name="Chart 2">
          <a:extLst>
            <a:ext uri="{FF2B5EF4-FFF2-40B4-BE49-F238E27FC236}">
              <a16:creationId xmlns:a16="http://schemas.microsoft.com/office/drawing/2014/main" id="{49D5A77D-17F2-46F3-9E07-B39FD60D0C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7.xml><?xml version="1.0" encoding="utf-8"?>
<c:userShapes xmlns:c="http://schemas.openxmlformats.org/drawingml/2006/chart">
  <cdr:relSizeAnchor xmlns:cdr="http://schemas.openxmlformats.org/drawingml/2006/chartDrawing">
    <cdr:from>
      <cdr:x>0.21</cdr:x>
      <cdr:y>0.27201</cdr:y>
    </cdr:from>
    <cdr:to>
      <cdr:x>0.74336</cdr:x>
      <cdr:y>0.83424</cdr:y>
    </cdr:to>
    <cdr:sp macro="" textlink="Calculations!$I$8">
      <cdr:nvSpPr>
        <cdr:cNvPr id="3" name="Flowchart: Connector 2">
          <a:extLst xmlns:a="http://schemas.openxmlformats.org/drawingml/2006/main">
            <a:ext uri="{FF2B5EF4-FFF2-40B4-BE49-F238E27FC236}">
              <a16:creationId xmlns:a16="http://schemas.microsoft.com/office/drawing/2014/main" id="{B65F8025-D098-EBC5-970E-04BA8CB3E20D}"/>
            </a:ext>
          </a:extLst>
        </cdr:cNvPr>
        <cdr:cNvSpPr/>
      </cdr:nvSpPr>
      <cdr:spPr>
        <a:xfrm xmlns:a="http://schemas.openxmlformats.org/drawingml/2006/main">
          <a:off x="320754" y="400665"/>
          <a:ext cx="814655" cy="828149"/>
        </a:xfrm>
        <a:prstGeom xmlns:a="http://schemas.openxmlformats.org/drawingml/2006/main" prst="flowChartConnector">
          <a:avLst/>
        </a:prstGeom>
        <a:gradFill xmlns:a="http://schemas.openxmlformats.org/drawingml/2006/main" flip="none" rotWithShape="1">
          <a:gsLst>
            <a:gs pos="0">
              <a:schemeClr val="accent1">
                <a:lumMod val="89000"/>
              </a:schemeClr>
            </a:gs>
            <a:gs pos="23000">
              <a:schemeClr val="accent1">
                <a:lumMod val="89000"/>
              </a:schemeClr>
            </a:gs>
            <a:gs pos="69000">
              <a:schemeClr val="accent1">
                <a:lumMod val="75000"/>
              </a:schemeClr>
            </a:gs>
            <a:gs pos="97000">
              <a:schemeClr val="accent1">
                <a:lumMod val="70000"/>
              </a:schemeClr>
            </a:gs>
          </a:gsLst>
          <a:path path="circle">
            <a:fillToRect l="50000" t="50000" r="50000" b="50000"/>
          </a:path>
          <a:tileRect/>
        </a:gradFill>
        <a:effectLst xmlns:a="http://schemas.openxmlformats.org/drawingml/2006/main">
          <a:outerShdw blurRad="50800" dist="38100" dir="5400000" algn="t" rotWithShape="0">
            <a:prstClr val="black">
              <a:alpha val="40000"/>
            </a:prstClr>
          </a:outerShdw>
        </a:effectLst>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nchor="ctr"/>
        <a:lstStyle xmlns:a="http://schemas.openxmlformats.org/drawingml/2006/main"/>
        <a:p xmlns:a="http://schemas.openxmlformats.org/drawingml/2006/main">
          <a:pPr algn="ctr"/>
          <a:fld id="{4AF3AE42-26E4-49D0-832A-2CF454A7E144}" type="TxLink">
            <a:rPr lang="en-US" sz="1600" b="1" i="0" u="none" strike="noStrike">
              <a:solidFill>
                <a:srgbClr val="000000"/>
              </a:solidFill>
              <a:latin typeface="Aparajita"/>
              <a:cs typeface="Aparajita"/>
            </a:rPr>
            <a:pPr algn="ctr"/>
            <a:t>73%</a:t>
          </a:fld>
          <a:endParaRPr lang="en-PK" sz="1400" b="1"/>
        </a:p>
      </cdr:txBody>
    </cdr:sp>
  </cdr:relSizeAnchor>
</c:userShapes>
</file>

<file path=xl/drawings/drawing8.xml><?xml version="1.0" encoding="utf-8"?>
<xdr:wsDr xmlns:xdr="http://schemas.openxmlformats.org/drawingml/2006/spreadsheetDrawing" xmlns:a="http://schemas.openxmlformats.org/drawingml/2006/main">
  <xdr:oneCellAnchor>
    <xdr:from>
      <xdr:col>0</xdr:col>
      <xdr:colOff>19050</xdr:colOff>
      <xdr:row>0</xdr:row>
      <xdr:rowOff>0</xdr:rowOff>
    </xdr:from>
    <xdr:ext cx="5184496" cy="698461"/>
    <xdr:sp macro="" textlink="">
      <xdr:nvSpPr>
        <xdr:cNvPr id="2" name="Rectangle 1">
          <a:extLst>
            <a:ext uri="{FF2B5EF4-FFF2-40B4-BE49-F238E27FC236}">
              <a16:creationId xmlns:a16="http://schemas.microsoft.com/office/drawing/2014/main" id="{8CD81ADB-C4F7-47FE-A542-618A129BC9CA}"/>
            </a:ext>
          </a:extLst>
        </xdr:cNvPr>
        <xdr:cNvSpPr/>
      </xdr:nvSpPr>
      <xdr:spPr>
        <a:xfrm>
          <a:off x="19050" y="0"/>
          <a:ext cx="5184496" cy="698461"/>
        </a:xfrm>
        <a:prstGeom prst="rect">
          <a:avLst/>
        </a:prstGeom>
        <a:noFill/>
      </xdr:spPr>
      <xdr:txBody>
        <a:bodyPr wrap="none" lIns="91440" tIns="45720" rIns="91440" bIns="45720">
          <a:spAutoFit/>
          <a:scene3d>
            <a:camera prst="orthographicFront"/>
            <a:lightRig rig="harsh" dir="t"/>
          </a:scene3d>
          <a:sp3d extrusionH="57150" prstMaterial="matte">
            <a:bevelT w="63500" h="12700" prst="angle"/>
            <a:contourClr>
              <a:schemeClr val="bg1">
                <a:lumMod val="65000"/>
              </a:schemeClr>
            </a:contourClr>
          </a:sp3d>
        </a:bodyPr>
        <a:lstStyle/>
        <a:p>
          <a:pPr algn="ctr"/>
          <a:r>
            <a:rPr lang="en-US" sz="4000" b="1" cap="none" spc="0">
              <a:ln/>
              <a:solidFill>
                <a:schemeClr val="accent3"/>
              </a:solidFill>
              <a:effectLst/>
              <a:latin typeface="Aparajita" panose="02020603050405020304" pitchFamily="18" charset="0"/>
              <a:cs typeface="Aparajita" panose="02020603050405020304" pitchFamily="18" charset="0"/>
            </a:rPr>
            <a:t>Amazon Affiliate Marketing</a:t>
          </a:r>
        </a:p>
      </xdr:txBody>
    </xdr:sp>
    <xdr:clientData/>
  </xdr:oneCellAnchor>
  <xdr:twoCellAnchor>
    <xdr:from>
      <xdr:col>4</xdr:col>
      <xdr:colOff>0</xdr:colOff>
      <xdr:row>3</xdr:row>
      <xdr:rowOff>190499</xdr:rowOff>
    </xdr:from>
    <xdr:to>
      <xdr:col>11</xdr:col>
      <xdr:colOff>317500</xdr:colOff>
      <xdr:row>19</xdr:row>
      <xdr:rowOff>137583</xdr:rowOff>
    </xdr:to>
    <xdr:graphicFrame macro="">
      <xdr:nvGraphicFramePr>
        <xdr:cNvPr id="5" name="Chart 4">
          <a:extLst>
            <a:ext uri="{FF2B5EF4-FFF2-40B4-BE49-F238E27FC236}">
              <a16:creationId xmlns:a16="http://schemas.microsoft.com/office/drawing/2014/main" id="{A384990E-8C17-431A-908D-F8055BFA2E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476250</xdr:colOff>
      <xdr:row>13</xdr:row>
      <xdr:rowOff>158750</xdr:rowOff>
    </xdr:from>
    <xdr:to>
      <xdr:col>4</xdr:col>
      <xdr:colOff>390525</xdr:colOff>
      <xdr:row>21</xdr:row>
      <xdr:rowOff>95250</xdr:rowOff>
    </xdr:to>
    <xdr:graphicFrame macro="">
      <xdr:nvGraphicFramePr>
        <xdr:cNvPr id="6" name="Chart 5">
          <a:extLst>
            <a:ext uri="{FF2B5EF4-FFF2-40B4-BE49-F238E27FC236}">
              <a16:creationId xmlns:a16="http://schemas.microsoft.com/office/drawing/2014/main" id="{481FF93A-B5BD-4978-AB8D-3E5F560A70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10</xdr:col>
      <xdr:colOff>245534</xdr:colOff>
      <xdr:row>17</xdr:row>
      <xdr:rowOff>10583</xdr:rowOff>
    </xdr:from>
    <xdr:to>
      <xdr:col>15</xdr:col>
      <xdr:colOff>340784</xdr:colOff>
      <xdr:row>24</xdr:row>
      <xdr:rowOff>116417</xdr:rowOff>
    </xdr:to>
    <mc:AlternateContent xmlns:mc="http://schemas.openxmlformats.org/markup-compatibility/2006">
      <mc:Choice xmlns:a14="http://schemas.microsoft.com/office/drawing/2010/main" Requires="a14">
        <xdr:graphicFrame macro="">
          <xdr:nvGraphicFramePr>
            <xdr:cNvPr id="7" name="Month 3">
              <a:extLst>
                <a:ext uri="{FF2B5EF4-FFF2-40B4-BE49-F238E27FC236}">
                  <a16:creationId xmlns:a16="http://schemas.microsoft.com/office/drawing/2014/main" id="{A83C0A1C-9193-23CC-051B-B5CA744EA096}"/>
                </a:ext>
              </a:extLst>
            </xdr:cNvPr>
            <xdr:cNvGraphicFramePr/>
          </xdr:nvGraphicFramePr>
          <xdr:xfrm>
            <a:off x="0" y="0"/>
            <a:ext cx="0" cy="0"/>
          </xdr:xfrm>
          <a:graphic>
            <a:graphicData uri="http://schemas.microsoft.com/office/drawing/2010/slicer">
              <sle:slicer xmlns:sle="http://schemas.microsoft.com/office/drawing/2010/slicer" name="Month 3"/>
            </a:graphicData>
          </a:graphic>
        </xdr:graphicFrame>
      </mc:Choice>
      <mc:Fallback>
        <xdr:sp macro="" textlink="">
          <xdr:nvSpPr>
            <xdr:cNvPr id="0" name=""/>
            <xdr:cNvSpPr>
              <a:spLocks noTextEdit="1"/>
            </xdr:cNvSpPr>
          </xdr:nvSpPr>
          <xdr:spPr>
            <a:xfrm>
              <a:off x="6669617" y="3778250"/>
              <a:ext cx="3164417" cy="1439334"/>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atima Ali Raza" refreshedDate="45070.615311574074" createdVersion="8" refreshedVersion="8" minRefreshableVersion="3" recordCount="399" xr:uid="{01997072-FE63-483D-B848-C96DD7C6A857}">
  <cacheSource type="worksheet">
    <worksheetSource ref="A1:AC1048576" sheet="Data"/>
  </cacheSource>
  <cacheFields count="29">
    <cacheField name="Date" numFmtId="0">
      <sharedItems containsNonDate="0" containsDate="1" containsString="0" containsBlank="1" minDate="2024-01-01T00:00:00" maxDate="2025-01-01T00:00:00"/>
    </cacheField>
    <cacheField name="Year" numFmtId="0">
      <sharedItems containsString="0" containsBlank="1" containsNumber="1" containsInteger="1" minValue="2024" maxValue="2024"/>
    </cacheField>
    <cacheField name="Month" numFmtId="0">
      <sharedItems containsBlank="1" count="13">
        <s v="JANUARY"/>
        <s v="FEBRUARY"/>
        <s v="MARCH"/>
        <s v="APRIL"/>
        <s v="MAY"/>
        <s v="JUNE"/>
        <s v="JULY"/>
        <s v="AUGUST"/>
        <s v="SEPTEMBER"/>
        <s v="OCTOBER"/>
        <s v="NOVEMBER"/>
        <s v="DECEMBER"/>
        <m/>
      </sharedItems>
    </cacheField>
    <cacheField name="Day" numFmtId="0">
      <sharedItems containsString="0" containsBlank="1" containsNumber="1" minValue="0.01" maxValue="31" count="38">
        <n v="0.01"/>
        <n v="1"/>
        <n v="2"/>
        <n v="3"/>
        <n v="4"/>
        <n v="5"/>
        <n v="6"/>
        <n v="7"/>
        <n v="8"/>
        <n v="9"/>
        <n v="10"/>
        <n v="11"/>
        <n v="12"/>
        <n v="13"/>
        <n v="14"/>
        <n v="15"/>
        <n v="16"/>
        <n v="17"/>
        <n v="18"/>
        <n v="19"/>
        <n v="20"/>
        <n v="21"/>
        <n v="22"/>
        <n v="23"/>
        <n v="24"/>
        <n v="25"/>
        <n v="26"/>
        <n v="27"/>
        <n v="28"/>
        <n v="29"/>
        <n v="30"/>
        <n v="31"/>
        <n v="0.02"/>
        <n v="0.03"/>
        <n v="0.04"/>
        <n v="0.05"/>
        <n v="0.06"/>
        <m/>
      </sharedItems>
    </cacheField>
    <cacheField name="Budget" numFmtId="0">
      <sharedItems containsString="0" containsBlank="1" containsNumber="1" containsInteger="1" minValue="0" maxValue="2100"/>
    </cacheField>
    <cacheField name="Google Ads" numFmtId="0">
      <sharedItems containsString="0" containsBlank="1" containsNumber="1" minValue="0" maxValue="315.89999999999998"/>
    </cacheField>
    <cacheField name="Youtube" numFmtId="0">
      <sharedItems containsString="0" containsBlank="1" containsNumber="1" minValue="0" maxValue="300.63"/>
    </cacheField>
    <cacheField name="Twetter" numFmtId="0">
      <sharedItems containsString="0" containsBlank="1" containsNumber="1" minValue="0" maxValue="194.04"/>
    </cacheField>
    <cacheField name="WhatsApp" numFmtId="0">
      <sharedItems containsString="0" containsBlank="1" containsNumber="1" minValue="0" maxValue="197.16"/>
    </cacheField>
    <cacheField name="Instagram" numFmtId="0">
      <sharedItems containsString="0" containsBlank="1" containsNumber="1" minValue="0" maxValue="245.12"/>
    </cacheField>
    <cacheField name="Facebook" numFmtId="0">
      <sharedItems containsString="0" containsBlank="1" containsNumber="1" minValue="0" maxValue="248.88"/>
    </cacheField>
    <cacheField name="Total Adv Costs" numFmtId="0">
      <sharedItems containsString="0" containsBlank="1" containsNumber="1" minValue="0" maxValue="1047.23"/>
    </cacheField>
    <cacheField name="Creative Costs" numFmtId="0">
      <sharedItems containsString="0" containsBlank="1" containsNumber="1" minValue="0" maxValue="927.8"/>
    </cacheField>
    <cacheField name="Other Costs" numFmtId="0">
      <sharedItems containsString="0" containsBlank="1" containsNumber="1" minValue="0" maxValue="760.08"/>
    </cacheField>
    <cacheField name="Not Used" numFmtId="0">
      <sharedItems containsString="0" containsBlank="1" containsNumber="1" minValue="-226.38000000000011" maxValue="1043.8399999999999"/>
    </cacheField>
    <cacheField name="Leads" numFmtId="0">
      <sharedItems containsString="0" containsBlank="1" containsNumber="1" containsInteger="1" minValue="0" maxValue="161"/>
    </cacheField>
    <cacheField name="Views" numFmtId="0">
      <sharedItems containsString="0" containsBlank="1" containsNumber="1" containsInteger="1" minValue="0" maxValue="5236"/>
    </cacheField>
    <cacheField name="Users" numFmtId="0">
      <sharedItems containsString="0" containsBlank="1" containsNumber="1" containsInteger="1" minValue="0" maxValue="2864"/>
    </cacheField>
    <cacheField name="Orders" numFmtId="0">
      <sharedItems containsString="0" containsBlank="1" containsNumber="1" containsInteger="1" minValue="0" maxValue="161"/>
    </cacheField>
    <cacheField name="Sales" numFmtId="0">
      <sharedItems containsString="0" containsBlank="1" containsNumber="1" containsInteger="1" minValue="0" maxValue="1275"/>
    </cacheField>
    <cacheField name="Expenses" numFmtId="0">
      <sharedItems containsString="0" containsBlank="1" containsNumber="1" containsInteger="1" minValue="0" maxValue="932"/>
    </cacheField>
    <cacheField name="Cost price" numFmtId="0">
      <sharedItems containsString="0" containsBlank="1" containsNumber="1" containsInteger="1" minValue="0" maxValue="762"/>
    </cacheField>
    <cacheField name="Margin" numFmtId="0">
      <sharedItems containsBlank="1" containsMixedTypes="1" containsNumber="1" containsInteger="1" minValue="1" maxValue="602"/>
    </cacheField>
    <cacheField name="Margin 2" numFmtId="0">
      <sharedItems containsBlank="1" containsMixedTypes="1" containsNumber="1" containsInteger="1" minValue="1" maxValue="602"/>
    </cacheField>
    <cacheField name="Success" numFmtId="0">
      <sharedItems containsBlank="1" containsMixedTypes="1" containsNumber="1" minValue="0.4" maxValue="1"/>
    </cacheField>
    <cacheField name="Sales area" numFmtId="0">
      <sharedItems containsString="0" containsBlank="1" containsNumber="1" containsInteger="1" minValue="496" maxValue="1275"/>
    </cacheField>
    <cacheField name="Expenses area" numFmtId="0">
      <sharedItems containsString="0" containsBlank="1" containsNumber="1" containsInteger="1" minValue="470" maxValue="932"/>
    </cacheField>
    <cacheField name="Cost area" numFmtId="0">
      <sharedItems containsString="0" containsBlank="1" containsNumber="1" containsInteger="1" minValue="320" maxValue="762"/>
    </cacheField>
    <cacheField name="Margin area" numFmtId="0">
      <sharedItems containsBlank="1" containsMixedTypes="1" containsNumber="1" containsInteger="1" minValue="1" maxValue="602"/>
    </cacheField>
  </cacheFields>
  <extLst>
    <ext xmlns:x14="http://schemas.microsoft.com/office/spreadsheetml/2009/9/main" uri="{725AE2AE-9491-48be-B2B4-4EB974FC3084}">
      <x14:pivotCacheDefinition pivotCacheId="82383580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atima Ali Raza" refreshedDate="45070.643699884262" createdVersion="8" refreshedVersion="8" minRefreshableVersion="3" recordCount="399" xr:uid="{EFC4F2D7-94CF-4E42-8C25-84893E2A42D1}">
  <cacheSource type="worksheet">
    <worksheetSource ref="A1:AD1048576" sheet="Data"/>
  </cacheSource>
  <cacheFields count="30">
    <cacheField name="Date" numFmtId="0">
      <sharedItems containsNonDate="0" containsDate="1" containsString="0" containsBlank="1" minDate="2024-01-01T00:00:00" maxDate="2025-01-01T00:00:00"/>
    </cacheField>
    <cacheField name="Year" numFmtId="0">
      <sharedItems containsString="0" containsBlank="1" containsNumber="1" containsInteger="1" minValue="2024" maxValue="2024"/>
    </cacheField>
    <cacheField name="Month" numFmtId="0">
      <sharedItems containsBlank="1" count="13">
        <s v="JANUARY"/>
        <s v="FEBRUARY"/>
        <s v="MARCH"/>
        <s v="APRIL"/>
        <s v="MAY"/>
        <s v="JUNE"/>
        <s v="JULY"/>
        <s v="AUGUST"/>
        <s v="SEPTEMBER"/>
        <s v="OCTOBER"/>
        <s v="NOVEMBER"/>
        <s v="DECEMBER"/>
        <m/>
      </sharedItems>
    </cacheField>
    <cacheField name="Day" numFmtId="0">
      <sharedItems containsString="0" containsBlank="1" containsNumber="1" minValue="0.01" maxValue="31" count="38">
        <n v="0.01"/>
        <n v="1"/>
        <n v="2"/>
        <n v="3"/>
        <n v="4"/>
        <n v="5"/>
        <n v="6"/>
        <n v="7"/>
        <n v="8"/>
        <n v="9"/>
        <n v="10"/>
        <n v="11"/>
        <n v="12"/>
        <n v="13"/>
        <n v="14"/>
        <n v="15"/>
        <n v="16"/>
        <n v="17"/>
        <n v="18"/>
        <n v="19"/>
        <n v="20"/>
        <n v="21"/>
        <n v="22"/>
        <n v="23"/>
        <n v="24"/>
        <n v="25"/>
        <n v="26"/>
        <n v="27"/>
        <n v="28"/>
        <n v="29"/>
        <n v="30"/>
        <n v="31"/>
        <n v="0.02"/>
        <n v="0.03"/>
        <n v="0.04"/>
        <n v="0.05"/>
        <n v="0.06"/>
        <m/>
      </sharedItems>
    </cacheField>
    <cacheField name="Budget" numFmtId="0">
      <sharedItems containsString="0" containsBlank="1" containsNumber="1" containsInteger="1" minValue="0" maxValue="2100"/>
    </cacheField>
    <cacheField name="Google Ads" numFmtId="0">
      <sharedItems containsString="0" containsBlank="1" containsNumber="1" minValue="0" maxValue="315.89999999999998"/>
    </cacheField>
    <cacheField name="Youtube" numFmtId="0">
      <sharedItems containsString="0" containsBlank="1" containsNumber="1" minValue="0" maxValue="300.63"/>
    </cacheField>
    <cacheField name="Twetter" numFmtId="0">
      <sharedItems containsString="0" containsBlank="1" containsNumber="1" minValue="0" maxValue="194.04"/>
    </cacheField>
    <cacheField name="WhatsApp" numFmtId="0">
      <sharedItems containsString="0" containsBlank="1" containsNumber="1" minValue="0" maxValue="197.16"/>
    </cacheField>
    <cacheField name="Instagram" numFmtId="0">
      <sharedItems containsString="0" containsBlank="1" containsNumber="1" minValue="0" maxValue="245.12"/>
    </cacheField>
    <cacheField name="Facebook" numFmtId="0">
      <sharedItems containsString="0" containsBlank="1" containsNumber="1" minValue="0" maxValue="248.88"/>
    </cacheField>
    <cacheField name="Total Adv Costs" numFmtId="0">
      <sharedItems containsString="0" containsBlank="1" containsNumber="1" minValue="0" maxValue="1047.23"/>
    </cacheField>
    <cacheField name="Creative Costs" numFmtId="0">
      <sharedItems containsString="0" containsBlank="1" containsNumber="1" minValue="0" maxValue="927.8"/>
    </cacheField>
    <cacheField name="Other Costs" numFmtId="0">
      <sharedItems containsString="0" containsBlank="1" containsNumber="1" minValue="0" maxValue="760.08"/>
    </cacheField>
    <cacheField name="Not Used" numFmtId="0">
      <sharedItems containsString="0" containsBlank="1" containsNumber="1" minValue="-226.38000000000011" maxValue="1043.8399999999999"/>
    </cacheField>
    <cacheField name="Leads" numFmtId="0">
      <sharedItems containsString="0" containsBlank="1" containsNumber="1" containsInteger="1" minValue="0" maxValue="161"/>
    </cacheField>
    <cacheField name="Views" numFmtId="0">
      <sharedItems containsString="0" containsBlank="1" containsNumber="1" containsInteger="1" minValue="0" maxValue="5236"/>
    </cacheField>
    <cacheField name="Users" numFmtId="0">
      <sharedItems containsString="0" containsBlank="1" containsNumber="1" containsInteger="1" minValue="0" maxValue="2864"/>
    </cacheField>
    <cacheField name="Orders" numFmtId="0">
      <sharedItems containsString="0" containsBlank="1" containsNumber="1" containsInteger="1" minValue="0" maxValue="161"/>
    </cacheField>
    <cacheField name="Sales" numFmtId="0">
      <sharedItems containsString="0" containsBlank="1" containsNumber="1" containsInteger="1" minValue="0" maxValue="1275"/>
    </cacheField>
    <cacheField name="Expenses" numFmtId="0">
      <sharedItems containsString="0" containsBlank="1" containsNumber="1" containsInteger="1" minValue="0" maxValue="932"/>
    </cacheField>
    <cacheField name="Cost price" numFmtId="0">
      <sharedItems containsString="0" containsBlank="1" containsNumber="1" containsInteger="1" minValue="0" maxValue="762"/>
    </cacheField>
    <cacheField name="Margin" numFmtId="0">
      <sharedItems containsBlank="1" containsMixedTypes="1" containsNumber="1" containsInteger="1" minValue="1" maxValue="602"/>
    </cacheField>
    <cacheField name="Margin 2" numFmtId="0">
      <sharedItems containsBlank="1" containsMixedTypes="1" containsNumber="1" containsInteger="1" minValue="1" maxValue="602"/>
    </cacheField>
    <cacheField name="Success" numFmtId="0">
      <sharedItems containsBlank="1" containsMixedTypes="1" containsNumber="1" minValue="0.4" maxValue="1"/>
    </cacheField>
    <cacheField name="Sales area" numFmtId="0">
      <sharedItems containsString="0" containsBlank="1" containsNumber="1" containsInteger="1" minValue="496" maxValue="1275"/>
    </cacheField>
    <cacheField name="Expenses area" numFmtId="0">
      <sharedItems containsString="0" containsBlank="1" containsNumber="1" containsInteger="1" minValue="470" maxValue="932"/>
    </cacheField>
    <cacheField name="Cost area" numFmtId="0">
      <sharedItems containsString="0" containsBlank="1" containsNumber="1" containsInteger="1" minValue="320" maxValue="762"/>
    </cacheField>
    <cacheField name="Margin area" numFmtId="0">
      <sharedItems containsBlank="1" containsMixedTypes="1" containsNumber="1" containsInteger="1" minValue="1" maxValue="602"/>
    </cacheField>
    <cacheField name="Sum of channels" numFmtId="0">
      <sharedItems containsString="0" containsBlank="1" containsNumber="1" minValue="61.439999999999991" maxValue="1047.23"/>
    </cacheField>
  </cacheFields>
  <extLst>
    <ext xmlns:x14="http://schemas.microsoft.com/office/spreadsheetml/2009/9/main" uri="{725AE2AE-9491-48be-B2B4-4EB974FC3084}">
      <x14:pivotCacheDefinition pivotCacheId="1424237424"/>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atima Ali Raza" refreshedDate="45069.028396527778" createdVersion="8" refreshedVersion="8" minRefreshableVersion="3" recordCount="399" xr:uid="{6D6F0758-FD75-488E-9484-3418F5A94376}">
  <cacheSource type="worksheet">
    <worksheetSource ref="A1:V1048576" sheet="Data"/>
  </cacheSource>
  <cacheFields count="22">
    <cacheField name="Date" numFmtId="0">
      <sharedItems containsNonDate="0" containsDate="1" containsString="0" containsBlank="1" minDate="2024-01-01T00:00:00" maxDate="2025-01-01T00:00:00" count="367">
        <m/>
        <d v="2024-01-01T00:00:00"/>
        <d v="2024-01-02T00:00:00"/>
        <d v="2024-01-03T00:00:00"/>
        <d v="2024-01-04T00:00:00"/>
        <d v="2024-01-05T00:00:00"/>
        <d v="2024-01-06T00:00:00"/>
        <d v="2024-01-07T00:00:00"/>
        <d v="2024-01-08T00:00:00"/>
        <d v="2024-01-09T00:00:00"/>
        <d v="2024-01-10T00:00:00"/>
        <d v="2024-01-11T00:00:00"/>
        <d v="2024-01-12T00:00:00"/>
        <d v="2024-01-13T00:00:00"/>
        <d v="2024-01-14T00:00:00"/>
        <d v="2024-01-15T00:00:00"/>
        <d v="2024-01-16T00:00:00"/>
        <d v="2024-01-17T00:00:00"/>
        <d v="2024-01-18T00:00:00"/>
        <d v="2024-01-19T00:00:00"/>
        <d v="2024-01-20T00:00:00"/>
        <d v="2024-01-21T00:00:00"/>
        <d v="2024-01-22T00:00:00"/>
        <d v="2024-01-23T00:00:00"/>
        <d v="2024-01-24T00:00:00"/>
        <d v="2024-01-25T00:00:00"/>
        <d v="2024-01-26T00:00:00"/>
        <d v="2024-01-27T00:00:00"/>
        <d v="2024-01-28T00:00:00"/>
        <d v="2024-01-29T00:00:00"/>
        <d v="2024-01-30T00:00:00"/>
        <d v="2024-01-31T00:00:00"/>
        <d v="2024-02-01T00:00:00"/>
        <d v="2024-02-02T00:00:00"/>
        <d v="2024-02-03T00:00:00"/>
        <d v="2024-02-04T00:00:00"/>
        <d v="2024-02-05T00:00:00"/>
        <d v="2024-02-06T00:00:00"/>
        <d v="2024-02-07T00:00:00"/>
        <d v="2024-02-08T00:00:00"/>
        <d v="2024-02-09T00:00:00"/>
        <d v="2024-02-10T00:00:00"/>
        <d v="2024-02-11T00:00:00"/>
        <d v="2024-02-12T00:00:00"/>
        <d v="2024-02-13T00:00:00"/>
        <d v="2024-02-14T00:00:00"/>
        <d v="2024-02-15T00:00:00"/>
        <d v="2024-02-16T00:00:00"/>
        <d v="2024-02-17T00:00:00"/>
        <d v="2024-02-18T00:00:00"/>
        <d v="2024-02-19T00:00:00"/>
        <d v="2024-02-20T00:00:00"/>
        <d v="2024-02-21T00:00:00"/>
        <d v="2024-02-22T00:00:00"/>
        <d v="2024-02-23T00:00:00"/>
        <d v="2024-02-24T00:00:00"/>
        <d v="2024-02-25T00:00:00"/>
        <d v="2024-02-26T00:00:00"/>
        <d v="2024-02-27T00:00:00"/>
        <d v="2024-02-28T00:00:00"/>
        <d v="2024-02-29T00:00:00"/>
        <d v="2024-03-01T00:00:00"/>
        <d v="2024-03-02T00:00:00"/>
        <d v="2024-03-03T00:00:00"/>
        <d v="2024-03-04T00:00:00"/>
        <d v="2024-03-05T00:00:00"/>
        <d v="2024-03-06T00:00:00"/>
        <d v="2024-03-07T00:00:00"/>
        <d v="2024-03-08T00:00:00"/>
        <d v="2024-03-09T00:00:00"/>
        <d v="2024-03-10T00:00:00"/>
        <d v="2024-03-11T00:00:00"/>
        <d v="2024-03-12T00:00:00"/>
        <d v="2024-03-13T00:00:00"/>
        <d v="2024-03-14T00:00:00"/>
        <d v="2024-03-15T00:00:00"/>
        <d v="2024-03-16T00:00:00"/>
        <d v="2024-03-17T00:00:00"/>
        <d v="2024-03-18T00:00:00"/>
        <d v="2024-03-19T00:00:00"/>
        <d v="2024-03-20T00:00:00"/>
        <d v="2024-03-21T00:00:00"/>
        <d v="2024-03-22T00:00:00"/>
        <d v="2024-03-23T00:00:00"/>
        <d v="2024-03-24T00:00:00"/>
        <d v="2024-03-25T00:00:00"/>
        <d v="2024-03-26T00:00:00"/>
        <d v="2024-03-27T00:00:00"/>
        <d v="2024-03-28T00:00:00"/>
        <d v="2024-03-29T00:00:00"/>
        <d v="2024-03-30T00:00:00"/>
        <d v="2024-03-31T00:00:00"/>
        <d v="2024-04-01T00:00:00"/>
        <d v="2024-04-02T00:00:00"/>
        <d v="2024-04-03T00:00:00"/>
        <d v="2024-04-04T00:00:00"/>
        <d v="2024-04-05T00:00:00"/>
        <d v="2024-04-06T00:00:00"/>
        <d v="2024-04-07T00:00:00"/>
        <d v="2024-04-08T00:00:00"/>
        <d v="2024-04-09T00:00:00"/>
        <d v="2024-04-10T00:00:00"/>
        <d v="2024-04-11T00:00:00"/>
        <d v="2024-04-12T00:00:00"/>
        <d v="2024-04-13T00:00:00"/>
        <d v="2024-04-14T00:00:00"/>
        <d v="2024-04-15T00:00:00"/>
        <d v="2024-04-16T00:00:00"/>
        <d v="2024-04-17T00:00:00"/>
        <d v="2024-04-18T00:00:00"/>
        <d v="2024-04-19T00:00:00"/>
        <d v="2024-04-20T00:00:00"/>
        <d v="2024-04-21T00:00:00"/>
        <d v="2024-04-22T00:00:00"/>
        <d v="2024-04-23T00:00:00"/>
        <d v="2024-04-24T00:00:00"/>
        <d v="2024-04-25T00:00:00"/>
        <d v="2024-04-26T00:00:00"/>
        <d v="2024-04-27T00:00:00"/>
        <d v="2024-04-28T00:00:00"/>
        <d v="2024-04-29T00:00:00"/>
        <d v="2024-04-30T00:00:00"/>
        <d v="2024-05-01T00:00:00"/>
        <d v="2024-05-02T00:00:00"/>
        <d v="2024-05-03T00:00:00"/>
        <d v="2024-05-04T00:00:00"/>
        <d v="2024-05-05T00:00:00"/>
        <d v="2024-05-06T00:00:00"/>
        <d v="2024-05-07T00:00:00"/>
        <d v="2024-05-08T00:00:00"/>
        <d v="2024-05-09T00:00:00"/>
        <d v="2024-05-10T00:00:00"/>
        <d v="2024-05-11T00:00:00"/>
        <d v="2024-05-12T00:00:00"/>
        <d v="2024-05-13T00:00:00"/>
        <d v="2024-05-14T00:00:00"/>
        <d v="2024-05-15T00:00:00"/>
        <d v="2024-05-16T00:00:00"/>
        <d v="2024-05-17T00:00:00"/>
        <d v="2024-05-18T00:00:00"/>
        <d v="2024-05-19T00:00:00"/>
        <d v="2024-05-20T00:00:00"/>
        <d v="2024-05-21T00:00:00"/>
        <d v="2024-05-22T00:00:00"/>
        <d v="2024-05-23T00:00:00"/>
        <d v="2024-05-24T00:00:00"/>
        <d v="2024-05-25T00:00:00"/>
        <d v="2024-05-26T00:00:00"/>
        <d v="2024-05-27T00:00:00"/>
        <d v="2024-05-28T00:00:00"/>
        <d v="2024-05-29T00:00:00"/>
        <d v="2024-05-30T00:00:00"/>
        <d v="2024-05-31T00:00:00"/>
        <d v="2024-06-01T00:00:00"/>
        <d v="2024-06-02T00:00:00"/>
        <d v="2024-06-03T00:00:00"/>
        <d v="2024-06-04T00:00:00"/>
        <d v="2024-06-05T00:00:00"/>
        <d v="2024-06-06T00:00:00"/>
        <d v="2024-06-07T00:00:00"/>
        <d v="2024-06-08T00:00:00"/>
        <d v="2024-06-09T00:00:00"/>
        <d v="2024-06-10T00:00:00"/>
        <d v="2024-06-11T00:00:00"/>
        <d v="2024-06-12T00:00:00"/>
        <d v="2024-06-13T00:00:00"/>
        <d v="2024-06-14T00:00:00"/>
        <d v="2024-06-15T00:00:00"/>
        <d v="2024-06-16T00:00:00"/>
        <d v="2024-06-17T00:00:00"/>
        <d v="2024-06-18T00:00:00"/>
        <d v="2024-06-19T00:00:00"/>
        <d v="2024-06-20T00:00:00"/>
        <d v="2024-06-21T00:00:00"/>
        <d v="2024-06-22T00:00:00"/>
        <d v="2024-06-23T00:00:00"/>
        <d v="2024-06-24T00:00:00"/>
        <d v="2024-06-25T00:00:00"/>
        <d v="2024-06-26T00:00:00"/>
        <d v="2024-06-27T00:00:00"/>
        <d v="2024-06-28T00:00:00"/>
        <d v="2024-06-29T00:00:00"/>
        <d v="2024-06-30T00:00:00"/>
        <d v="2024-07-01T00:00:00"/>
        <d v="2024-07-02T00:00:00"/>
        <d v="2024-07-03T00:00:00"/>
        <d v="2024-07-04T00:00:00"/>
        <d v="2024-07-05T00:00:00"/>
        <d v="2024-07-06T00:00:00"/>
        <d v="2024-07-07T00:00:00"/>
        <d v="2024-07-08T00:00:00"/>
        <d v="2024-07-09T00:00:00"/>
        <d v="2024-07-10T00:00:00"/>
        <d v="2024-07-11T00:00:00"/>
        <d v="2024-07-12T00:00:00"/>
        <d v="2024-07-13T00:00:00"/>
        <d v="2024-07-14T00:00:00"/>
        <d v="2024-07-15T00:00:00"/>
        <d v="2024-07-16T00:00:00"/>
        <d v="2024-07-17T00:00:00"/>
        <d v="2024-07-18T00:00:00"/>
        <d v="2024-07-19T00:00:00"/>
        <d v="2024-07-20T00:00:00"/>
        <d v="2024-07-21T00:00:00"/>
        <d v="2024-07-22T00:00:00"/>
        <d v="2024-07-23T00:00:00"/>
        <d v="2024-07-24T00:00:00"/>
        <d v="2024-07-25T00:00:00"/>
        <d v="2024-07-26T00:00:00"/>
        <d v="2024-07-27T00:00:00"/>
        <d v="2024-07-28T00:00:00"/>
        <d v="2024-07-29T00:00:00"/>
        <d v="2024-07-30T00:00:00"/>
        <d v="2024-07-31T00:00:00"/>
        <d v="2024-08-01T00:00:00"/>
        <d v="2024-08-02T00:00:00"/>
        <d v="2024-08-03T00:00:00"/>
        <d v="2024-08-04T00:00:00"/>
        <d v="2024-08-05T00:00:00"/>
        <d v="2024-08-06T00:00:00"/>
        <d v="2024-08-07T00:00:00"/>
        <d v="2024-08-08T00:00:00"/>
        <d v="2024-08-09T00:00:00"/>
        <d v="2024-08-10T00:00:00"/>
        <d v="2024-08-11T00:00:00"/>
        <d v="2024-08-12T00:00:00"/>
        <d v="2024-08-13T00:00:00"/>
        <d v="2024-08-14T00:00:00"/>
        <d v="2024-08-15T00:00:00"/>
        <d v="2024-08-16T00:00:00"/>
        <d v="2024-08-17T00:00:00"/>
        <d v="2024-08-18T00:00:00"/>
        <d v="2024-08-19T00:00:00"/>
        <d v="2024-08-20T00:00:00"/>
        <d v="2024-08-21T00:00:00"/>
        <d v="2024-08-22T00:00:00"/>
        <d v="2024-08-23T00:00:00"/>
        <d v="2024-08-24T00:00:00"/>
        <d v="2024-08-25T00:00:00"/>
        <d v="2024-08-26T00:00:00"/>
        <d v="2024-08-27T00:00:00"/>
        <d v="2024-08-28T00:00:00"/>
        <d v="2024-08-29T00:00:00"/>
        <d v="2024-08-30T00:00:00"/>
        <d v="2024-08-31T00:00:00"/>
        <d v="2024-09-01T00:00:00"/>
        <d v="2024-09-02T00:00:00"/>
        <d v="2024-09-03T00:00:00"/>
        <d v="2024-09-04T00:00:00"/>
        <d v="2024-09-05T00:00:00"/>
        <d v="2024-09-06T00:00:00"/>
        <d v="2024-09-07T00:00:00"/>
        <d v="2024-09-08T00:00:00"/>
        <d v="2024-09-09T00:00:00"/>
        <d v="2024-09-10T00:00:00"/>
        <d v="2024-09-11T00:00:00"/>
        <d v="2024-09-12T00:00:00"/>
        <d v="2024-09-13T00:00:00"/>
        <d v="2024-09-14T00:00:00"/>
        <d v="2024-09-15T00:00:00"/>
        <d v="2024-09-16T00:00:00"/>
        <d v="2024-09-17T00:00:00"/>
        <d v="2024-09-18T00:00:00"/>
        <d v="2024-09-19T00:00:00"/>
        <d v="2024-09-20T00:00:00"/>
        <d v="2024-09-21T00:00:00"/>
        <d v="2024-09-22T00:00:00"/>
        <d v="2024-09-23T00:00:00"/>
        <d v="2024-09-24T00:00:00"/>
        <d v="2024-09-25T00:00:00"/>
        <d v="2024-09-26T00:00:00"/>
        <d v="2024-09-27T00:00:00"/>
        <d v="2024-09-28T00:00:00"/>
        <d v="2024-09-29T00:00:00"/>
        <d v="2024-09-30T00:00:00"/>
        <d v="2024-10-01T00:00:00"/>
        <d v="2024-10-02T00:00:00"/>
        <d v="2024-10-03T00:00:00"/>
        <d v="2024-10-04T00:00:00"/>
        <d v="2024-10-05T00:00:00"/>
        <d v="2024-10-06T00:00:00"/>
        <d v="2024-10-07T00:00:00"/>
        <d v="2024-10-08T00:00:00"/>
        <d v="2024-10-09T00:00:00"/>
        <d v="2024-10-10T00:00:00"/>
        <d v="2024-10-11T00:00:00"/>
        <d v="2024-10-12T00:00:00"/>
        <d v="2024-10-13T00:00:00"/>
        <d v="2024-10-14T00:00:00"/>
        <d v="2024-10-15T00:00:00"/>
        <d v="2024-10-16T00:00:00"/>
        <d v="2024-10-17T00:00:00"/>
        <d v="2024-10-18T00:00:00"/>
        <d v="2024-10-19T00:00:00"/>
        <d v="2024-10-20T00:00:00"/>
        <d v="2024-10-21T00:00:00"/>
        <d v="2024-10-22T00:00:00"/>
        <d v="2024-10-23T00:00:00"/>
        <d v="2024-10-24T00:00:00"/>
        <d v="2024-10-25T00:00:00"/>
        <d v="2024-10-26T00:00:00"/>
        <d v="2024-10-27T00:00:00"/>
        <d v="2024-10-28T00:00:00"/>
        <d v="2024-10-29T00:00:00"/>
        <d v="2024-10-30T00:00:00"/>
        <d v="2024-10-31T00:00:00"/>
        <d v="2024-11-01T00:00:00"/>
        <d v="2024-11-02T00:00:00"/>
        <d v="2024-11-03T00:00:00"/>
        <d v="2024-11-04T00:00:00"/>
        <d v="2024-11-05T00:00:00"/>
        <d v="2024-11-06T00:00:00"/>
        <d v="2024-11-07T00:00:00"/>
        <d v="2024-11-08T00:00:00"/>
        <d v="2024-11-09T00:00:00"/>
        <d v="2024-11-10T00:00:00"/>
        <d v="2024-11-11T00:00:00"/>
        <d v="2024-11-12T00:00:00"/>
        <d v="2024-11-13T00:00:00"/>
        <d v="2024-11-14T00:00:00"/>
        <d v="2024-11-15T00:00:00"/>
        <d v="2024-11-16T00:00:00"/>
        <d v="2024-11-17T00:00:00"/>
        <d v="2024-11-18T00:00:00"/>
        <d v="2024-11-19T00:00:00"/>
        <d v="2024-11-20T00:00:00"/>
        <d v="2024-11-21T00:00:00"/>
        <d v="2024-11-22T00:00:00"/>
        <d v="2024-11-23T00:00:00"/>
        <d v="2024-11-24T00:00:00"/>
        <d v="2024-11-25T00:00:00"/>
        <d v="2024-11-26T00:00:00"/>
        <d v="2024-11-27T00:00:00"/>
        <d v="2024-11-28T00:00:00"/>
        <d v="2024-11-29T00:00:00"/>
        <d v="2024-11-30T00:00:00"/>
        <d v="2024-12-01T00:00:00"/>
        <d v="2024-12-02T00:00:00"/>
        <d v="2024-12-03T00:00:00"/>
        <d v="2024-12-04T00:00:00"/>
        <d v="2024-12-05T00:00:00"/>
        <d v="2024-12-06T00:00:00"/>
        <d v="2024-12-07T00:00:00"/>
        <d v="2024-12-08T00:00:00"/>
        <d v="2024-12-09T00:00:00"/>
        <d v="2024-12-10T00:00:00"/>
        <d v="2024-12-11T00:00:00"/>
        <d v="2024-12-12T00:00:00"/>
        <d v="2024-12-13T00:00:00"/>
        <d v="2024-12-14T00:00:00"/>
        <d v="2024-12-15T00:00:00"/>
        <d v="2024-12-16T00:00:00"/>
        <d v="2024-12-17T00:00:00"/>
        <d v="2024-12-18T00:00:00"/>
        <d v="2024-12-19T00:00:00"/>
        <d v="2024-12-20T00:00:00"/>
        <d v="2024-12-21T00:00:00"/>
        <d v="2024-12-22T00:00:00"/>
        <d v="2024-12-23T00:00:00"/>
        <d v="2024-12-24T00:00:00"/>
        <d v="2024-12-25T00:00:00"/>
        <d v="2024-12-26T00:00:00"/>
        <d v="2024-12-27T00:00:00"/>
        <d v="2024-12-28T00:00:00"/>
        <d v="2024-12-29T00:00:00"/>
        <d v="2024-12-30T00:00:00"/>
        <d v="2024-12-31T00:00:00"/>
      </sharedItems>
    </cacheField>
    <cacheField name="Year" numFmtId="0">
      <sharedItems containsString="0" containsBlank="1" containsNumber="1" containsInteger="1" minValue="2024" maxValue="2024"/>
    </cacheField>
    <cacheField name="Month" numFmtId="0">
      <sharedItems containsBlank="1" count="13">
        <s v="JANUARY"/>
        <s v="FEBRUARY"/>
        <s v="MARCH"/>
        <s v="APRIL"/>
        <s v="MAY"/>
        <s v="JUNE"/>
        <s v="JULY"/>
        <s v="AUGUST"/>
        <s v="SEPTEMBER"/>
        <s v="OCTOBER"/>
        <s v="NOVEMBER"/>
        <s v="DECEMBER"/>
        <m/>
      </sharedItems>
    </cacheField>
    <cacheField name="Day" numFmtId="0">
      <sharedItems containsString="0" containsBlank="1" containsNumber="1" minValue="0.01" maxValue="31" count="38">
        <n v="0.01"/>
        <n v="1"/>
        <n v="2"/>
        <n v="3"/>
        <n v="4"/>
        <n v="5"/>
        <n v="6"/>
        <n v="7"/>
        <n v="8"/>
        <n v="9"/>
        <n v="10"/>
        <n v="11"/>
        <n v="12"/>
        <n v="13"/>
        <n v="14"/>
        <n v="15"/>
        <n v="16"/>
        <n v="17"/>
        <n v="18"/>
        <n v="19"/>
        <n v="20"/>
        <n v="21"/>
        <n v="22"/>
        <n v="23"/>
        <n v="24"/>
        <n v="25"/>
        <n v="26"/>
        <n v="27"/>
        <n v="28"/>
        <n v="29"/>
        <n v="30"/>
        <n v="31"/>
        <n v="0.02"/>
        <n v="0.03"/>
        <n v="0.04"/>
        <n v="0.05"/>
        <n v="0.06"/>
        <m/>
      </sharedItems>
    </cacheField>
    <cacheField name="Budget" numFmtId="0">
      <sharedItems containsString="0" containsBlank="1" containsNumber="1" containsInteger="1" minValue="0" maxValue="2100"/>
    </cacheField>
    <cacheField name="Google Ads" numFmtId="0">
      <sharedItems containsString="0" containsBlank="1" containsNumber="1" minValue="0" maxValue="315.89999999999998"/>
    </cacheField>
    <cacheField name="Youtube" numFmtId="0">
      <sharedItems containsString="0" containsBlank="1" containsNumber="1" minValue="0" maxValue="300.63"/>
    </cacheField>
    <cacheField name="Twetter" numFmtId="0">
      <sharedItems containsString="0" containsBlank="1" containsNumber="1" minValue="0" maxValue="194.04"/>
    </cacheField>
    <cacheField name="WhatsApp" numFmtId="0">
      <sharedItems containsString="0" containsBlank="1" containsNumber="1" minValue="0" maxValue="197.16"/>
    </cacheField>
    <cacheField name="Instagram" numFmtId="0">
      <sharedItems containsString="0" containsBlank="1" containsNumber="1" minValue="0" maxValue="245.12"/>
    </cacheField>
    <cacheField name="Facebook" numFmtId="0">
      <sharedItems containsString="0" containsBlank="1" containsNumber="1" minValue="0" maxValue="248.88"/>
    </cacheField>
    <cacheField name="Total Adv Costs" numFmtId="0">
      <sharedItems containsString="0" containsBlank="1" containsNumber="1" minValue="0" maxValue="1047.23"/>
    </cacheField>
    <cacheField name="Creative Costs" numFmtId="0">
      <sharedItems containsString="0" containsBlank="1" containsNumber="1" minValue="0" maxValue="927.8"/>
    </cacheField>
    <cacheField name="Other Costs" numFmtId="0">
      <sharedItems containsString="0" containsBlank="1" containsNumber="1" minValue="0" maxValue="760.08"/>
    </cacheField>
    <cacheField name="Not Used" numFmtId="0">
      <sharedItems containsString="0" containsBlank="1" containsNumber="1" minValue="-226.38000000000011" maxValue="1043.8399999999999"/>
    </cacheField>
    <cacheField name="Leads" numFmtId="0">
      <sharedItems containsString="0" containsBlank="1" containsNumber="1" containsInteger="1" minValue="0" maxValue="161"/>
    </cacheField>
    <cacheField name="Views" numFmtId="0">
      <sharedItems containsString="0" containsBlank="1" containsNumber="1" containsInteger="1" minValue="0" maxValue="5236"/>
    </cacheField>
    <cacheField name="Users" numFmtId="0">
      <sharedItems containsString="0" containsBlank="1" containsNumber="1" containsInteger="1" minValue="0" maxValue="2864"/>
    </cacheField>
    <cacheField name="Orders" numFmtId="0">
      <sharedItems containsString="0" containsBlank="1" containsNumber="1" containsInteger="1" minValue="0" maxValue="161"/>
    </cacheField>
    <cacheField name="Sales" numFmtId="0">
      <sharedItems containsString="0" containsBlank="1" containsNumber="1" containsInteger="1" minValue="0" maxValue="1275"/>
    </cacheField>
    <cacheField name="Expenses" numFmtId="0">
      <sharedItems containsString="0" containsBlank="1" containsNumber="1" containsInteger="1" minValue="0" maxValue="932"/>
    </cacheField>
    <cacheField name="Cost price" numFmtId="0">
      <sharedItems containsString="0" containsBlank="1" containsNumber="1" containsInteger="1" minValue="0" maxValue="762"/>
    </cacheField>
  </cacheFields>
  <extLst>
    <ext xmlns:x14="http://schemas.microsoft.com/office/spreadsheetml/2009/9/main" uri="{725AE2AE-9491-48be-B2B4-4EB974FC3084}">
      <x14:pivotCacheDefinition pivotCacheId="203559646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9">
  <r>
    <m/>
    <n v="2024"/>
    <x v="0"/>
    <x v="0"/>
    <n v="0"/>
    <n v="0"/>
    <n v="0"/>
    <n v="0"/>
    <n v="0"/>
    <n v="0"/>
    <n v="0"/>
    <n v="0"/>
    <n v="0"/>
    <n v="0"/>
    <m/>
    <n v="0"/>
    <n v="0"/>
    <n v="0"/>
    <n v="0"/>
    <n v="0"/>
    <n v="0"/>
    <n v="0"/>
    <m/>
    <m/>
    <m/>
    <m/>
    <m/>
    <m/>
    <m/>
  </r>
  <r>
    <d v="2024-01-01T00:00:00"/>
    <n v="2024"/>
    <x v="0"/>
    <x v="1"/>
    <n v="2100"/>
    <n v="77"/>
    <n v="177.1"/>
    <n v="19.25"/>
    <n v="44.28"/>
    <n v="101.81"/>
    <n v="101.81"/>
    <n v="521.25"/>
    <n v="414.23"/>
    <n v="495.2"/>
    <n v="669.31999999999994"/>
    <n v="16"/>
    <n v="3766"/>
    <n v="2250"/>
    <n v="12"/>
    <n v="496"/>
    <n v="475"/>
    <n v="498"/>
    <n v="21"/>
    <n v="21"/>
    <n v="0.75"/>
    <n v="496"/>
    <n v="475"/>
    <n v="498"/>
    <n v="21"/>
  </r>
  <r>
    <d v="2024-01-02T00:00:00"/>
    <n v="2024"/>
    <x v="0"/>
    <x v="2"/>
    <n v="2100"/>
    <n v="121.67"/>
    <n v="112.92"/>
    <n v="30.42"/>
    <n v="28.23"/>
    <n v="81.91"/>
    <n v="163.81"/>
    <n v="538.96"/>
    <n v="412.15"/>
    <n v="260.35000000000002"/>
    <n v="888.54"/>
    <n v="7"/>
    <n v="3733"/>
    <n v="2270"/>
    <n v="5"/>
    <n v="516"/>
    <n v="485"/>
    <n v="492"/>
    <n v="31"/>
    <n v="31"/>
    <n v="0.7142857142857143"/>
    <n v="516"/>
    <n v="485"/>
    <n v="492"/>
    <n v="31"/>
  </r>
  <r>
    <d v="2024-01-03T00:00:00"/>
    <n v="2024"/>
    <x v="0"/>
    <x v="3"/>
    <n v="2100"/>
    <n v="121.92"/>
    <n v="135.47"/>
    <n v="30.48"/>
    <n v="33.869999999999997"/>
    <n v="37.630000000000003"/>
    <n v="112.89"/>
    <n v="472.26"/>
    <n v="520.29999999999995"/>
    <n v="185.85"/>
    <n v="921.59000000000015"/>
    <n v="9"/>
    <n v="3691"/>
    <n v="2320"/>
    <n v="9"/>
    <n v="539"/>
    <n v="510"/>
    <n v="484"/>
    <n v="29"/>
    <n v="29"/>
    <n v="1"/>
    <n v="539"/>
    <n v="510"/>
    <n v="484"/>
    <n v="29"/>
  </r>
  <r>
    <d v="2024-01-04T00:00:00"/>
    <n v="2024"/>
    <x v="0"/>
    <x v="4"/>
    <n v="2100"/>
    <n v="82.96"/>
    <n v="104.07"/>
    <n v="20.74"/>
    <n v="26.02"/>
    <n v="18.920000000000002"/>
    <n v="56.76"/>
    <n v="309.46999999999997"/>
    <n v="544.49"/>
    <n v="316.39999999999998"/>
    <n v="929.63999999999987"/>
    <n v="14"/>
    <n v="3658"/>
    <n v="2382"/>
    <n v="10"/>
    <n v="557"/>
    <n v="541"/>
    <n v="479"/>
    <n v="16"/>
    <n v="16"/>
    <n v="0.7142857142857143"/>
    <n v="557"/>
    <n v="541"/>
    <n v="479"/>
    <n v="16"/>
  </r>
  <r>
    <d v="2024-01-05T00:00:00"/>
    <n v="2024"/>
    <x v="0"/>
    <x v="5"/>
    <n v="2100"/>
    <n v="156.97999999999999"/>
    <n v="52.09"/>
    <n v="39.25"/>
    <n v="13.02"/>
    <n v="51.02"/>
    <n v="102.04"/>
    <n v="414.4"/>
    <n v="545.1"/>
    <n v="265.7"/>
    <n v="874.8"/>
    <n v="25"/>
    <n v="3619"/>
    <n v="2434"/>
    <n v="19"/>
    <n v="575"/>
    <n v="567"/>
    <n v="472"/>
    <n v="8"/>
    <n v="8"/>
    <n v="0.76"/>
    <n v="575"/>
    <n v="567"/>
    <n v="472"/>
    <n v="8"/>
  </r>
  <r>
    <d v="2024-01-06T00:00:00"/>
    <n v="2024"/>
    <x v="0"/>
    <x v="6"/>
    <n v="2100"/>
    <n v="71.709999999999994"/>
    <n v="127.8"/>
    <n v="17.93"/>
    <n v="31.95"/>
    <n v="65.680000000000007"/>
    <n v="131.35"/>
    <n v="446.41999999999996"/>
    <n v="428.93"/>
    <n v="182.5"/>
    <n v="1042.1500000000001"/>
    <n v="39"/>
    <n v="3586"/>
    <n v="2470"/>
    <n v="27"/>
    <n v="586"/>
    <n v="585"/>
    <n v="465"/>
    <n v="1"/>
    <n v="1"/>
    <n v="0.69230769230769229"/>
    <n v="586"/>
    <n v="585"/>
    <n v="465"/>
    <n v="1"/>
  </r>
  <r>
    <d v="2024-01-07T00:00:00"/>
    <n v="2024"/>
    <x v="0"/>
    <x v="7"/>
    <n v="2100"/>
    <n v="147.83000000000001"/>
    <n v="164.88"/>
    <n v="36.96"/>
    <n v="41.22"/>
    <n v="30.8"/>
    <n v="92.39"/>
    <n v="514.08000000000004"/>
    <n v="469.34"/>
    <n v="117.86"/>
    <n v="998.72"/>
    <n v="50"/>
    <n v="3547"/>
    <n v="2480"/>
    <n v="35"/>
    <n v="597"/>
    <n v="590"/>
    <n v="458"/>
    <n v="7"/>
    <n v="7"/>
    <n v="0.7"/>
    <n v="597"/>
    <n v="590"/>
    <n v="458"/>
    <n v="7"/>
  </r>
  <r>
    <d v="2024-01-08T00:00:00"/>
    <n v="2024"/>
    <x v="0"/>
    <x v="8"/>
    <n v="2100"/>
    <n v="176.61"/>
    <n v="171.62"/>
    <n v="44.15"/>
    <n v="42.91"/>
    <n v="63.38"/>
    <n v="63.38"/>
    <n v="562.04999999999995"/>
    <n v="362.65"/>
    <n v="184.7"/>
    <n v="990.60000000000014"/>
    <n v="66"/>
    <n v="3511"/>
    <n v="2468"/>
    <n v="55"/>
    <n v="604"/>
    <n v="584"/>
    <n v="452"/>
    <n v="20"/>
    <n v="20"/>
    <n v="0.83333333333333337"/>
    <n v="604"/>
    <n v="584"/>
    <n v="452"/>
    <n v="20"/>
  </r>
  <r>
    <d v="2024-01-09T00:00:00"/>
    <n v="2024"/>
    <x v="0"/>
    <x v="9"/>
    <n v="2100"/>
    <n v="137.41"/>
    <n v="121.67"/>
    <n v="34.35"/>
    <n v="30.42"/>
    <n v="48.67"/>
    <n v="97.33"/>
    <n v="469.85"/>
    <n v="368.23"/>
    <n v="253.31"/>
    <n v="1008.6099999999999"/>
    <n v="77"/>
    <n v="3478"/>
    <n v="2428"/>
    <n v="59"/>
    <n v="606"/>
    <n v="564"/>
    <n v="446"/>
    <n v="42"/>
    <n v="42"/>
    <n v="0.76623376623376627"/>
    <n v="606"/>
    <n v="564"/>
    <n v="446"/>
    <n v="42"/>
  </r>
  <r>
    <d v="2024-01-10T00:00:00"/>
    <n v="2024"/>
    <x v="0"/>
    <x v="10"/>
    <n v="2100"/>
    <n v="94.61"/>
    <n v="50.94"/>
    <n v="23.65"/>
    <n v="12.74"/>
    <n v="35.9"/>
    <n v="107.71"/>
    <n v="325.55"/>
    <n v="623.04999999999995"/>
    <n v="249.13"/>
    <n v="902.27"/>
    <n v="87"/>
    <n v="3439"/>
    <n v="2350"/>
    <n v="80"/>
    <n v="602"/>
    <n v="525"/>
    <n v="439"/>
    <n v="77"/>
    <n v="77"/>
    <n v="0.91954022988505746"/>
    <n v="602"/>
    <n v="525"/>
    <n v="439"/>
    <n v="77"/>
  </r>
  <r>
    <d v="2024-01-11T00:00:00"/>
    <n v="2024"/>
    <x v="0"/>
    <x v="11"/>
    <n v="2100"/>
    <n v="161.87"/>
    <n v="175.91"/>
    <n v="40.47"/>
    <n v="43.98"/>
    <n v="54.69"/>
    <n v="164.08"/>
    <n v="641"/>
    <n v="336.23"/>
    <n v="78.930000000000007"/>
    <n v="1043.8399999999999"/>
    <n v="92"/>
    <n v="3412"/>
    <n v="2276"/>
    <n v="69"/>
    <n v="584"/>
    <n v="488"/>
    <n v="434"/>
    <n v="96"/>
    <n v="96"/>
    <n v="0.75"/>
    <n v="584"/>
    <n v="488"/>
    <n v="434"/>
    <n v="96"/>
  </r>
  <r>
    <d v="2024-01-12T00:00:00"/>
    <n v="2024"/>
    <x v="0"/>
    <x v="12"/>
    <n v="2100"/>
    <n v="158.33000000000001"/>
    <n v="100.76"/>
    <n v="39.58"/>
    <n v="25.19"/>
    <n v="50.76"/>
    <n v="101.52"/>
    <n v="476.14"/>
    <n v="337.85"/>
    <n v="315.48"/>
    <n v="970.53"/>
    <n v="95"/>
    <n v="3379"/>
    <n v="2250"/>
    <n v="60"/>
    <n v="560"/>
    <n v="475"/>
    <n v="428"/>
    <n v="85"/>
    <n v="85"/>
    <n v="0.63157894736842102"/>
    <n v="560"/>
    <n v="475"/>
    <n v="428"/>
    <n v="85"/>
  </r>
  <r>
    <d v="2024-01-13T00:00:00"/>
    <n v="2024"/>
    <x v="0"/>
    <x v="13"/>
    <n v="2100"/>
    <n v="153.08000000000001"/>
    <n v="165.57"/>
    <n v="38.270000000000003"/>
    <n v="41.39"/>
    <n v="42.18"/>
    <n v="84.35"/>
    <n v="524.83999999999992"/>
    <n v="453.25"/>
    <n v="268"/>
    <n v="853.91000000000008"/>
    <n v="95"/>
    <n v="3346"/>
    <n v="2240"/>
    <n v="69"/>
    <n v="535"/>
    <n v="470"/>
    <n v="422"/>
    <n v="65"/>
    <n v="65"/>
    <n v="0.72631578947368425"/>
    <n v="535"/>
    <n v="470"/>
    <n v="422"/>
    <n v="65"/>
  </r>
  <r>
    <d v="2024-01-14T00:00:00"/>
    <n v="2024"/>
    <x v="0"/>
    <x v="14"/>
    <n v="2100"/>
    <n v="174.83"/>
    <n v="192.64"/>
    <n v="43.71"/>
    <n v="48.16"/>
    <n v="43.17"/>
    <n v="129.5"/>
    <n v="632.01"/>
    <n v="399.99"/>
    <n v="130.80000000000001"/>
    <n v="937.2"/>
    <n v="95"/>
    <n v="3316"/>
    <n v="2242"/>
    <n v="61"/>
    <n v="523"/>
    <n v="471"/>
    <n v="417"/>
    <n v="52"/>
    <n v="52"/>
    <n v="0.64210526315789473"/>
    <n v="523"/>
    <n v="471"/>
    <n v="417"/>
    <n v="52"/>
  </r>
  <r>
    <d v="2024-01-15T00:00:00"/>
    <n v="2024"/>
    <x v="0"/>
    <x v="15"/>
    <n v="2100"/>
    <n v="183.34"/>
    <n v="161.38"/>
    <n v="45.84"/>
    <n v="40.35"/>
    <n v="45.2"/>
    <n v="90.4"/>
    <n v="566.5100000000001"/>
    <n v="400.91"/>
    <n v="215.69"/>
    <n v="916.88999999999987"/>
    <n v="89"/>
    <n v="3286"/>
    <n v="2270"/>
    <n v="74"/>
    <n v="521"/>
    <n v="485"/>
    <n v="411"/>
    <n v="36"/>
    <n v="36"/>
    <n v="0.8314606741573034"/>
    <n v="521"/>
    <n v="485"/>
    <n v="411"/>
    <n v="36"/>
  </r>
  <r>
    <d v="2024-01-16T00:00:00"/>
    <n v="2024"/>
    <x v="0"/>
    <x v="16"/>
    <n v="2100"/>
    <n v="232.53"/>
    <n v="75.44"/>
    <n v="58.13"/>
    <n v="18.86"/>
    <n v="55.91"/>
    <n v="55.91"/>
    <n v="496.78"/>
    <n v="657.03"/>
    <n v="306.88"/>
    <n v="639.30999999999995"/>
    <n v="84"/>
    <n v="3256"/>
    <n v="2328"/>
    <n v="61"/>
    <n v="526"/>
    <n v="514"/>
    <n v="406"/>
    <n v="12"/>
    <n v="12"/>
    <n v="0.72619047619047616"/>
    <n v="526"/>
    <n v="514"/>
    <n v="406"/>
    <n v="12"/>
  </r>
  <r>
    <d v="2024-01-17T00:00:00"/>
    <n v="2024"/>
    <x v="0"/>
    <x v="17"/>
    <n v="2100"/>
    <n v="174.18"/>
    <n v="116.13"/>
    <n v="43.55"/>
    <n v="29.03"/>
    <n v="46.51"/>
    <n v="139.54"/>
    <n v="548.93999999999994"/>
    <n v="516.96"/>
    <n v="411.63"/>
    <n v="622.4699999999998"/>
    <n v="74"/>
    <n v="3220"/>
    <n v="2476"/>
    <n v="38"/>
    <n v="536"/>
    <n v="588"/>
    <n v="400"/>
    <e v="#N/A"/>
    <s v="0"/>
    <n v="0.51351351351351349"/>
    <n v="536"/>
    <n v="588"/>
    <n v="400"/>
    <e v="#N/A"/>
  </r>
  <r>
    <d v="2024-01-18T00:00:00"/>
    <n v="2024"/>
    <x v="0"/>
    <x v="18"/>
    <n v="2100"/>
    <n v="136.57"/>
    <n v="71.77"/>
    <n v="34.14"/>
    <n v="17.940000000000001"/>
    <n v="201.36"/>
    <n v="201.36"/>
    <n v="663.14"/>
    <n v="626.69000000000005"/>
    <n v="257.58999999999997"/>
    <n v="552.58000000000015"/>
    <n v="69"/>
    <n v="3196"/>
    <n v="2604"/>
    <n v="50"/>
    <n v="553"/>
    <n v="652"/>
    <n v="395"/>
    <e v="#N/A"/>
    <s v="0"/>
    <n v="0.72463768115942029"/>
    <n v="553"/>
    <n v="652"/>
    <n v="395"/>
    <e v="#N/A"/>
  </r>
  <r>
    <d v="2024-01-19T00:00:00"/>
    <n v="2024"/>
    <x v="0"/>
    <x v="19"/>
    <n v="2100"/>
    <n v="183.82"/>
    <n v="176.51"/>
    <n v="45.96"/>
    <n v="44.13"/>
    <n v="107.58"/>
    <n v="215.15"/>
    <n v="773.15"/>
    <n v="601.30999999999995"/>
    <n v="295.3"/>
    <n v="430.24"/>
    <n v="64"/>
    <n v="3163"/>
    <n v="2662"/>
    <n v="49"/>
    <n v="573"/>
    <n v="681"/>
    <n v="390"/>
    <e v="#N/A"/>
    <s v="0"/>
    <n v="0.765625"/>
    <n v="573"/>
    <n v="681"/>
    <n v="390"/>
    <e v="#N/A"/>
  </r>
  <r>
    <d v="2024-01-20T00:00:00"/>
    <n v="2024"/>
    <x v="0"/>
    <x v="20"/>
    <n v="2100"/>
    <n v="78.89"/>
    <n v="161.01"/>
    <n v="19.72"/>
    <n v="40.25"/>
    <n v="44.67"/>
    <n v="134"/>
    <n v="478.54"/>
    <n v="568.4"/>
    <n v="760.08"/>
    <n v="292.98"/>
    <n v="64"/>
    <n v="3139"/>
    <n v="2682"/>
    <n v="48"/>
    <n v="599"/>
    <n v="691"/>
    <n v="385"/>
    <e v="#N/A"/>
    <s v="0"/>
    <n v="0.75"/>
    <n v="599"/>
    <n v="691"/>
    <n v="385"/>
    <e v="#N/A"/>
  </r>
  <r>
    <d v="2024-01-21T00:00:00"/>
    <n v="2024"/>
    <x v="0"/>
    <x v="21"/>
    <n v="2100"/>
    <n v="276.89999999999998"/>
    <n v="99.68"/>
    <n v="69.23"/>
    <n v="24.92"/>
    <n v="197.15"/>
    <n v="197.15"/>
    <n v="865.03"/>
    <n v="586.69000000000005"/>
    <n v="335.9"/>
    <n v="312.38000000000011"/>
    <n v="66"/>
    <n v="3109"/>
    <n v="2682"/>
    <n v="34"/>
    <n v="625"/>
    <n v="691"/>
    <n v="380"/>
    <e v="#N/A"/>
    <s v="0"/>
    <n v="0.51515151515151514"/>
    <n v="625"/>
    <n v="691"/>
    <n v="380"/>
    <e v="#N/A"/>
  </r>
  <r>
    <d v="2024-01-22T00:00:00"/>
    <n v="2024"/>
    <x v="0"/>
    <x v="22"/>
    <n v="2100"/>
    <n v="81.489999999999995"/>
    <n v="89.41"/>
    <n v="20.37"/>
    <n v="22.35"/>
    <n v="211.64"/>
    <n v="211.64"/>
    <n v="636.9"/>
    <n v="927.8"/>
    <n v="250.38"/>
    <n v="284.92000000000007"/>
    <n v="70"/>
    <n v="3082"/>
    <n v="2664"/>
    <n v="59"/>
    <n v="644"/>
    <n v="682"/>
    <n v="374"/>
    <e v="#N/A"/>
    <s v="0"/>
    <n v="0.84285714285714286"/>
    <n v="644"/>
    <n v="682"/>
    <n v="374"/>
    <e v="#N/A"/>
  </r>
  <r>
    <d v="2024-01-23T00:00:00"/>
    <n v="2024"/>
    <x v="0"/>
    <x v="23"/>
    <n v="2100"/>
    <n v="139.88999999999999"/>
    <n v="261.44"/>
    <n v="34.97"/>
    <n v="65.36"/>
    <n v="35.549999999999997"/>
    <n v="106.64"/>
    <n v="643.84999999999991"/>
    <n v="473.1"/>
    <n v="569.80999999999995"/>
    <n v="413.24000000000024"/>
    <n v="76"/>
    <n v="3058"/>
    <n v="2608"/>
    <n v="43"/>
    <n v="658"/>
    <n v="654"/>
    <n v="371"/>
    <n v="4"/>
    <n v="4"/>
    <n v="0.56578947368421051"/>
    <n v="658"/>
    <n v="654"/>
    <n v="371"/>
    <n v="4"/>
  </r>
  <r>
    <d v="2024-01-24T00:00:00"/>
    <n v="2024"/>
    <x v="0"/>
    <x v="24"/>
    <n v="2100"/>
    <n v="225.34"/>
    <n v="169.59"/>
    <n v="56.34"/>
    <n v="42.4"/>
    <n v="188.17"/>
    <n v="188.17"/>
    <n v="870.00999999999988"/>
    <n v="512.71"/>
    <n v="400.21"/>
    <n v="317.07000000000016"/>
    <n v="79"/>
    <n v="3031"/>
    <n v="2514"/>
    <n v="75"/>
    <n v="666"/>
    <n v="607"/>
    <n v="365"/>
    <n v="59"/>
    <n v="59"/>
    <n v="0.94936708860759489"/>
    <n v="666"/>
    <n v="607"/>
    <n v="365"/>
    <n v="59"/>
  </r>
  <r>
    <d v="2024-01-25T00:00:00"/>
    <n v="2024"/>
    <x v="0"/>
    <x v="25"/>
    <n v="2100"/>
    <n v="306.37"/>
    <n v="203.47"/>
    <n v="76.59"/>
    <n v="50.87"/>
    <n v="101.74"/>
    <n v="101.74"/>
    <n v="840.78000000000009"/>
    <n v="799.75"/>
    <n v="397.84"/>
    <n v="61.629999999999882"/>
    <n v="77"/>
    <n v="3010"/>
    <n v="2414"/>
    <n v="54"/>
    <n v="668"/>
    <n v="557"/>
    <n v="362"/>
    <n v="111"/>
    <n v="111"/>
    <n v="0.70129870129870131"/>
    <n v="668"/>
    <n v="557"/>
    <n v="362"/>
    <n v="111"/>
  </r>
  <r>
    <d v="2024-01-26T00:00:00"/>
    <n v="2024"/>
    <x v="0"/>
    <x v="26"/>
    <n v="2100"/>
    <n v="315.89999999999998"/>
    <n v="300.63"/>
    <n v="78.98"/>
    <n v="75.16"/>
    <n v="92.19"/>
    <n v="184.37"/>
    <n v="1047.23"/>
    <n v="556.41"/>
    <n v="160.31"/>
    <n v="336.05000000000018"/>
    <n v="74"/>
    <n v="2986"/>
    <n v="2356"/>
    <n v="49"/>
    <n v="665"/>
    <n v="528"/>
    <n v="357"/>
    <n v="137"/>
    <n v="137"/>
    <n v="0.66216216216216217"/>
    <n v="665"/>
    <n v="528"/>
    <n v="357"/>
    <n v="137"/>
  </r>
  <r>
    <d v="2024-01-27T00:00:00"/>
    <n v="2024"/>
    <x v="0"/>
    <x v="27"/>
    <n v="2100"/>
    <n v="118.83"/>
    <n v="94.12"/>
    <n v="29.71"/>
    <n v="23.53"/>
    <n v="168.23"/>
    <n v="168.23"/>
    <n v="602.65"/>
    <n v="629.61"/>
    <n v="556.45000000000005"/>
    <n v="311.28999999999996"/>
    <n v="70"/>
    <n v="2965"/>
    <n v="2330"/>
    <n v="53"/>
    <n v="654"/>
    <n v="515"/>
    <n v="354"/>
    <n v="139"/>
    <n v="139"/>
    <n v="0.75714285714285712"/>
    <n v="654"/>
    <n v="515"/>
    <n v="354"/>
    <n v="139"/>
  </r>
  <r>
    <d v="2024-01-28T00:00:00"/>
    <n v="2024"/>
    <x v="0"/>
    <x v="28"/>
    <n v="2100"/>
    <n v="313.17"/>
    <n v="175.94"/>
    <n v="78.290000000000006"/>
    <n v="43.99"/>
    <n v="68.03"/>
    <n v="68.03"/>
    <n v="747.44999999999993"/>
    <n v="541.95000000000005"/>
    <n v="361.03"/>
    <n v="449.56999999999994"/>
    <n v="64"/>
    <n v="2941"/>
    <n v="2328"/>
    <n v="34"/>
    <n v="629"/>
    <n v="514"/>
    <n v="349"/>
    <n v="115"/>
    <n v="115"/>
    <n v="0.53125"/>
    <n v="629"/>
    <n v="514"/>
    <n v="349"/>
    <n v="115"/>
  </r>
  <r>
    <d v="2024-01-29T00:00:00"/>
    <n v="2024"/>
    <x v="0"/>
    <x v="29"/>
    <n v="2100"/>
    <n v="186.76"/>
    <n v="110.89"/>
    <n v="46.69"/>
    <n v="27.72"/>
    <n v="245.12"/>
    <n v="245.12"/>
    <n v="862.3"/>
    <n v="792.11"/>
    <n v="179.13"/>
    <n v="266.46000000000004"/>
    <n v="57"/>
    <n v="2923"/>
    <n v="2340"/>
    <n v="51"/>
    <n v="605"/>
    <n v="520"/>
    <n v="347"/>
    <n v="85"/>
    <n v="85"/>
    <n v="0.89473684210526316"/>
    <n v="605"/>
    <n v="520"/>
    <n v="347"/>
    <n v="85"/>
  </r>
  <r>
    <d v="2024-01-30T00:00:00"/>
    <n v="2024"/>
    <x v="0"/>
    <x v="30"/>
    <n v="2100"/>
    <n v="266.52"/>
    <n v="196.14"/>
    <n v="66.63"/>
    <n v="49.04"/>
    <n v="117.69"/>
    <n v="235.37"/>
    <n v="931.39"/>
    <n v="543.88"/>
    <n v="367.03"/>
    <n v="257.70000000000005"/>
    <n v="51"/>
    <n v="2899"/>
    <n v="2368"/>
    <n v="42"/>
    <n v="586"/>
    <n v="534"/>
    <n v="342"/>
    <n v="52"/>
    <n v="52"/>
    <n v="0.82352941176470584"/>
    <n v="586"/>
    <n v="534"/>
    <n v="342"/>
    <n v="52"/>
  </r>
  <r>
    <d v="2024-01-31T00:00:00"/>
    <n v="2024"/>
    <x v="0"/>
    <x v="31"/>
    <n v="2100"/>
    <n v="248.88"/>
    <n v="220.34"/>
    <n v="62.22"/>
    <n v="55.09"/>
    <n v="124.44"/>
    <n v="248.88"/>
    <n v="959.85"/>
    <n v="559.15"/>
    <n v="157.38"/>
    <n v="423.61999999999989"/>
    <n v="48"/>
    <n v="2881"/>
    <n v="2408"/>
    <n v="26"/>
    <n v="578"/>
    <n v="554"/>
    <n v="338"/>
    <n v="24"/>
    <n v="24"/>
    <n v="0.54166666666666663"/>
    <n v="578"/>
    <n v="554"/>
    <n v="338"/>
    <n v="24"/>
  </r>
  <r>
    <m/>
    <n v="2024"/>
    <x v="1"/>
    <x v="0"/>
    <n v="0"/>
    <n v="0"/>
    <n v="0"/>
    <n v="0"/>
    <n v="0"/>
    <n v="0"/>
    <n v="0"/>
    <n v="0"/>
    <n v="0"/>
    <n v="0"/>
    <m/>
    <n v="0"/>
    <n v="0"/>
    <n v="0"/>
    <n v="0"/>
    <n v="0"/>
    <n v="0"/>
    <n v="0"/>
    <m/>
    <m/>
    <m/>
    <n v="577"/>
    <n v="614"/>
    <n v="336"/>
    <e v="#N/A"/>
  </r>
  <r>
    <m/>
    <n v="2024"/>
    <x v="1"/>
    <x v="32"/>
    <n v="0"/>
    <n v="0"/>
    <n v="0"/>
    <n v="0"/>
    <n v="0"/>
    <n v="0"/>
    <n v="0"/>
    <n v="0"/>
    <n v="0"/>
    <n v="0"/>
    <m/>
    <n v="0"/>
    <n v="0"/>
    <n v="0"/>
    <n v="0"/>
    <n v="0"/>
    <n v="0"/>
    <n v="0"/>
    <m/>
    <m/>
    <m/>
    <n v="580"/>
    <n v="609"/>
    <n v="333"/>
    <e v="#N/A"/>
  </r>
  <r>
    <m/>
    <n v="2024"/>
    <x v="1"/>
    <x v="33"/>
    <n v="0"/>
    <n v="0"/>
    <n v="0"/>
    <n v="0"/>
    <n v="0"/>
    <n v="0"/>
    <n v="0"/>
    <n v="0"/>
    <n v="0"/>
    <n v="0"/>
    <m/>
    <n v="0"/>
    <n v="0"/>
    <n v="0"/>
    <n v="0"/>
    <n v="0"/>
    <n v="0"/>
    <n v="0"/>
    <m/>
    <m/>
    <m/>
    <n v="587"/>
    <n v="590"/>
    <n v="330"/>
    <e v="#N/A"/>
  </r>
  <r>
    <m/>
    <n v="2024"/>
    <x v="1"/>
    <x v="34"/>
    <n v="0"/>
    <n v="0"/>
    <n v="0"/>
    <n v="0"/>
    <n v="0"/>
    <n v="0"/>
    <n v="0"/>
    <n v="0"/>
    <n v="0"/>
    <n v="0"/>
    <m/>
    <n v="0"/>
    <n v="0"/>
    <n v="0"/>
    <n v="0"/>
    <n v="0"/>
    <n v="0"/>
    <n v="0"/>
    <m/>
    <m/>
    <m/>
    <n v="602"/>
    <n v="550"/>
    <n v="329"/>
    <n v="52"/>
  </r>
  <r>
    <d v="2024-02-01T00:00:00"/>
    <n v="2024"/>
    <x v="1"/>
    <x v="1"/>
    <n v="920"/>
    <n v="206.3"/>
    <n v="64.47"/>
    <n v="51.58"/>
    <n v="16.12"/>
    <n v="53.73"/>
    <n v="161.18"/>
    <n v="553.38"/>
    <n v="147.5"/>
    <n v="361.19"/>
    <n v="-142.06999999999994"/>
    <n v="45"/>
    <n v="2863"/>
    <n v="2428"/>
    <n v="41"/>
    <n v="577"/>
    <n v="614"/>
    <n v="336"/>
    <e v="#N/A"/>
    <s v="0"/>
    <n v="0.91111111111111109"/>
    <n v="618"/>
    <n v="525"/>
    <n v="326"/>
    <n v="93"/>
  </r>
  <r>
    <d v="2024-02-02T00:00:00"/>
    <n v="2024"/>
    <x v="1"/>
    <x v="2"/>
    <n v="920"/>
    <n v="223.77"/>
    <n v="63.43"/>
    <n v="55.94"/>
    <n v="15.86"/>
    <n v="20.56"/>
    <n v="61.67"/>
    <n v="441.23"/>
    <n v="296.25"/>
    <n v="222.48"/>
    <n v="-39.960000000000036"/>
    <n v="45"/>
    <n v="2851"/>
    <n v="2418"/>
    <n v="40"/>
    <n v="580"/>
    <n v="609"/>
    <n v="333"/>
    <e v="#N/A"/>
    <s v="0"/>
    <n v="0.88888888888888884"/>
    <n v="643"/>
    <n v="513"/>
    <n v="324"/>
    <n v="130"/>
  </r>
  <r>
    <d v="2024-02-03T00:00:00"/>
    <n v="2024"/>
    <x v="1"/>
    <x v="3"/>
    <n v="920"/>
    <n v="58.31"/>
    <n v="170.77"/>
    <n v="14.58"/>
    <n v="42.69"/>
    <n v="24.71"/>
    <n v="74.14"/>
    <n v="385.2"/>
    <n v="107.5"/>
    <n v="481.43"/>
    <n v="-54.129999999999995"/>
    <n v="48"/>
    <n v="2836"/>
    <n v="2380"/>
    <n v="29"/>
    <n v="587"/>
    <n v="590"/>
    <n v="330"/>
    <e v="#N/A"/>
    <s v="0"/>
    <n v="0.60416666666666663"/>
    <n v="671"/>
    <n v="511"/>
    <n v="322"/>
    <n v="160"/>
  </r>
  <r>
    <d v="2024-02-04T00:00:00"/>
    <n v="2024"/>
    <x v="1"/>
    <x v="4"/>
    <n v="920"/>
    <n v="128.87"/>
    <n v="165.57"/>
    <n v="32.22"/>
    <n v="41.39"/>
    <n v="105.44"/>
    <n v="105.44"/>
    <n v="578.92999999999995"/>
    <n v="72.5"/>
    <n v="327.29000000000002"/>
    <n v="-58.720000000000027"/>
    <n v="52"/>
    <n v="2824"/>
    <n v="2300"/>
    <n v="46"/>
    <n v="602"/>
    <n v="550"/>
    <n v="329"/>
    <n v="52"/>
    <n v="52"/>
    <n v="0.88461538461538458"/>
    <n v="697"/>
    <n v="523"/>
    <n v="320"/>
    <n v="174"/>
  </r>
  <r>
    <d v="2024-02-05T00:00:00"/>
    <n v="2024"/>
    <x v="1"/>
    <x v="5"/>
    <n v="920"/>
    <n v="73.540000000000006"/>
    <n v="194.67"/>
    <n v="18.39"/>
    <n v="48.67"/>
    <n v="58.76"/>
    <n v="117.52"/>
    <n v="511.54999999999995"/>
    <n v="98.75"/>
    <n v="196.14"/>
    <n v="113.56000000000006"/>
    <n v="58"/>
    <n v="2812"/>
    <n v="2250"/>
    <n v="40"/>
    <n v="618"/>
    <n v="525"/>
    <n v="326"/>
    <n v="93"/>
    <n v="93"/>
    <n v="0.68965517241379315"/>
    <n v="716"/>
    <n v="544"/>
    <n v="320"/>
    <n v="172"/>
  </r>
  <r>
    <d v="2024-02-06T00:00:00"/>
    <n v="2024"/>
    <x v="1"/>
    <x v="6"/>
    <n v="920"/>
    <n v="90.05"/>
    <n v="135.4"/>
    <n v="22.51"/>
    <n v="33.85"/>
    <n v="107.39"/>
    <n v="107.39"/>
    <n v="496.59"/>
    <n v="271.25"/>
    <n v="96.84"/>
    <n v="55.32000000000005"/>
    <n v="65"/>
    <n v="2800"/>
    <n v="2226"/>
    <n v="64"/>
    <n v="643"/>
    <n v="513"/>
    <n v="324"/>
    <n v="130"/>
    <n v="130"/>
    <n v="0.98461538461538467"/>
    <n v="734"/>
    <n v="594"/>
    <n v="320"/>
    <n v="140"/>
  </r>
  <r>
    <d v="2024-02-07T00:00:00"/>
    <n v="2024"/>
    <x v="1"/>
    <x v="7"/>
    <n v="920"/>
    <n v="42.77"/>
    <n v="95.32"/>
    <n v="10.69"/>
    <n v="23.83"/>
    <n v="43.99"/>
    <n v="43.99"/>
    <n v="260.59000000000003"/>
    <n v="211.25"/>
    <n v="254.64"/>
    <n v="193.51999999999998"/>
    <n v="74"/>
    <n v="2791"/>
    <n v="2222"/>
    <n v="68"/>
    <n v="671"/>
    <n v="511"/>
    <n v="322"/>
    <n v="160"/>
    <n v="160"/>
    <n v="0.91891891891891897"/>
    <n v="746"/>
    <n v="662"/>
    <n v="320"/>
    <n v="84"/>
  </r>
  <r>
    <d v="2024-02-08T00:00:00"/>
    <n v="2024"/>
    <x v="1"/>
    <x v="8"/>
    <n v="920"/>
    <n v="69.05"/>
    <n v="118.29"/>
    <n v="17.260000000000002"/>
    <n v="29.57"/>
    <n v="78.11"/>
    <n v="78.11"/>
    <n v="390.39"/>
    <n v="212.5"/>
    <n v="87.46"/>
    <n v="229.64999999999998"/>
    <n v="83"/>
    <n v="2782"/>
    <n v="2246"/>
    <n v="70"/>
    <n v="697"/>
    <n v="523"/>
    <n v="320"/>
    <n v="174"/>
    <n v="174"/>
    <n v="0.84337349397590367"/>
    <n v="752"/>
    <n v="722"/>
    <n v="320"/>
    <n v="30"/>
  </r>
  <r>
    <d v="2024-02-09T00:00:00"/>
    <n v="2024"/>
    <x v="1"/>
    <x v="9"/>
    <n v="920"/>
    <n v="81.62"/>
    <n v="139.38999999999999"/>
    <n v="20.41"/>
    <n v="34.85"/>
    <n v="67.31"/>
    <n v="67.31"/>
    <n v="410.89"/>
    <n v="73.75"/>
    <n v="147.72999999999999"/>
    <n v="287.63"/>
    <n v="89"/>
    <n v="2782"/>
    <n v="2288"/>
    <n v="75"/>
    <n v="716"/>
    <n v="544"/>
    <n v="320"/>
    <n v="172"/>
    <n v="172"/>
    <n v="0.84269662921348309"/>
    <n v="757"/>
    <n v="757"/>
    <n v="321"/>
    <e v="#N/A"/>
  </r>
  <r>
    <d v="2024-02-10T00:00:00"/>
    <n v="2024"/>
    <x v="1"/>
    <x v="10"/>
    <n v="920"/>
    <n v="69.86"/>
    <n v="83.83"/>
    <n v="17.47"/>
    <n v="20.96"/>
    <n v="36.26"/>
    <n v="108.78"/>
    <n v="337.15999999999997"/>
    <n v="57.5"/>
    <n v="208.24"/>
    <n v="317.10000000000002"/>
    <n v="95"/>
    <n v="2782"/>
    <n v="2388"/>
    <n v="90"/>
    <n v="734"/>
    <n v="594"/>
    <n v="320"/>
    <n v="140"/>
    <n v="140"/>
    <n v="0.94736842105263153"/>
    <n v="756"/>
    <n v="773"/>
    <n v="323"/>
    <e v="#N/A"/>
  </r>
  <r>
    <d v="2024-02-11T00:00:00"/>
    <n v="2024"/>
    <x v="1"/>
    <x v="11"/>
    <n v="920"/>
    <n v="52.64"/>
    <n v="109.04"/>
    <n v="13.16"/>
    <n v="27.26"/>
    <n v="49.82"/>
    <n v="99.64"/>
    <n v="351.56"/>
    <n v="112.5"/>
    <n v="41.98"/>
    <n v="413.96"/>
    <n v="96"/>
    <n v="2779"/>
    <n v="2524"/>
    <n v="91"/>
    <n v="746"/>
    <n v="662"/>
    <n v="320"/>
    <n v="84"/>
    <n v="84"/>
    <n v="0.94791666666666663"/>
    <n v="746"/>
    <n v="778"/>
    <n v="325"/>
    <e v="#N/A"/>
  </r>
  <r>
    <d v="2024-02-12T00:00:00"/>
    <n v="2024"/>
    <x v="1"/>
    <x v="12"/>
    <n v="920"/>
    <n v="31.71"/>
    <n v="67.040000000000006"/>
    <n v="7.93"/>
    <n v="16.760000000000002"/>
    <n v="12.53"/>
    <n v="37.6"/>
    <n v="173.57"/>
    <n v="146.25"/>
    <n v="170.14"/>
    <n v="430.04"/>
    <n v="95"/>
    <n v="2782"/>
    <n v="2644"/>
    <n v="54"/>
    <n v="752"/>
    <n v="722"/>
    <n v="320"/>
    <n v="30"/>
    <n v="30"/>
    <n v="0.56842105263157894"/>
    <n v="724"/>
    <n v="778"/>
    <n v="327"/>
    <e v="#N/A"/>
  </r>
  <r>
    <d v="2024-02-13T00:00:00"/>
    <n v="2024"/>
    <x v="1"/>
    <x v="13"/>
    <n v="920"/>
    <n v="96.13"/>
    <n v="88.16"/>
    <n v="24.03"/>
    <n v="22.04"/>
    <n v="79.3"/>
    <n v="79.3"/>
    <n v="388.96"/>
    <n v="53.75"/>
    <n v="114.78"/>
    <n v="362.51"/>
    <n v="91"/>
    <n v="2785"/>
    <n v="2714"/>
    <n v="83"/>
    <n v="757"/>
    <n v="757"/>
    <n v="321"/>
    <e v="#N/A"/>
    <s v="0"/>
    <n v="0.91208791208791207"/>
    <n v="702"/>
    <n v="762"/>
    <n v="330"/>
    <e v="#N/A"/>
  </r>
  <r>
    <d v="2024-02-14T00:00:00"/>
    <n v="2024"/>
    <x v="1"/>
    <x v="14"/>
    <n v="920"/>
    <n v="108.49"/>
    <n v="63.06"/>
    <n v="27.12"/>
    <n v="15.77"/>
    <n v="24.11"/>
    <n v="72.319999999999993"/>
    <n v="310.87"/>
    <n v="113.75"/>
    <n v="107.09"/>
    <n v="388.28999999999996"/>
    <n v="80"/>
    <n v="2797"/>
    <n v="2746"/>
    <n v="70"/>
    <n v="756"/>
    <n v="773"/>
    <n v="323"/>
    <e v="#N/A"/>
    <s v="0"/>
    <n v="0.875"/>
    <n v="678"/>
    <n v="737"/>
    <n v="334"/>
    <e v="#N/A"/>
  </r>
  <r>
    <d v="2024-02-15T00:00:00"/>
    <n v="2024"/>
    <x v="1"/>
    <x v="15"/>
    <n v="920"/>
    <n v="34.049999999999997"/>
    <n v="31.36"/>
    <n v="8.51"/>
    <n v="7.84"/>
    <n v="24.87"/>
    <n v="49.73"/>
    <n v="156.36000000000001"/>
    <n v="211.25"/>
    <n v="183.08"/>
    <n v="369.30999999999995"/>
    <n v="69"/>
    <n v="2806"/>
    <n v="2756"/>
    <n v="66"/>
    <n v="746"/>
    <n v="778"/>
    <n v="325"/>
    <e v="#N/A"/>
    <s v="0"/>
    <n v="0.95652173913043481"/>
    <n v="671"/>
    <n v="704"/>
    <n v="336"/>
    <e v="#N/A"/>
  </r>
  <r>
    <d v="2024-02-16T00:00:00"/>
    <n v="2024"/>
    <x v="1"/>
    <x v="16"/>
    <n v="920"/>
    <n v="56.51"/>
    <n v="38.29"/>
    <n v="14.13"/>
    <n v="9.57"/>
    <n v="25.69"/>
    <n v="25.69"/>
    <n v="169.88"/>
    <n v="112.5"/>
    <n v="242.65"/>
    <n v="394.97"/>
    <n v="56"/>
    <n v="2815"/>
    <n v="2756"/>
    <n v="35"/>
    <n v="724"/>
    <n v="778"/>
    <n v="327"/>
    <e v="#N/A"/>
    <s v="0"/>
    <n v="0.625"/>
    <n v="669"/>
    <n v="681"/>
    <n v="340"/>
    <e v="#N/A"/>
  </r>
  <r>
    <d v="2024-02-17T00:00:00"/>
    <n v="2024"/>
    <x v="1"/>
    <x v="17"/>
    <n v="920"/>
    <n v="53.29"/>
    <n v="78.19"/>
    <n v="13.32"/>
    <n v="19.55"/>
    <n v="37.6"/>
    <n v="75.2"/>
    <n v="277.14999999999998"/>
    <n v="73.75"/>
    <n v="260.55"/>
    <n v="308.54999999999995"/>
    <n v="44"/>
    <n v="2833"/>
    <n v="2724"/>
    <n v="22"/>
    <n v="702"/>
    <n v="762"/>
    <n v="330"/>
    <e v="#N/A"/>
    <s v="0"/>
    <n v="0.5"/>
    <n v="676"/>
    <n v="668"/>
    <n v="344"/>
    <n v="8"/>
  </r>
  <r>
    <d v="2024-02-18T00:00:00"/>
    <n v="2024"/>
    <x v="1"/>
    <x v="18"/>
    <n v="920"/>
    <n v="83.68"/>
    <n v="106.07"/>
    <n v="20.92"/>
    <n v="26.52"/>
    <n v="28.78"/>
    <n v="86.35"/>
    <n v="352.32000000000005"/>
    <n v="177.5"/>
    <n v="100.33"/>
    <n v="289.84999999999991"/>
    <n v="30"/>
    <n v="2854"/>
    <n v="2674"/>
    <n v="24"/>
    <n v="678"/>
    <n v="737"/>
    <n v="334"/>
    <e v="#N/A"/>
    <s v="0"/>
    <n v="0.8"/>
    <n v="692"/>
    <n v="665"/>
    <n v="348"/>
    <n v="27"/>
  </r>
  <r>
    <d v="2024-02-19T00:00:00"/>
    <n v="2024"/>
    <x v="1"/>
    <x v="19"/>
    <n v="920"/>
    <n v="117.54"/>
    <n v="116.38"/>
    <n v="29.39"/>
    <n v="29.1"/>
    <n v="120.43"/>
    <n v="120.43"/>
    <n v="533.27"/>
    <n v="43.75"/>
    <n v="99.35"/>
    <n v="243.63"/>
    <n v="18"/>
    <n v="2866"/>
    <n v="2608"/>
    <n v="15"/>
    <n v="671"/>
    <n v="704"/>
    <n v="336"/>
    <e v="#N/A"/>
    <s v="0"/>
    <n v="0.83333333333333337"/>
    <n v="706"/>
    <n v="671"/>
    <n v="353"/>
    <n v="35"/>
  </r>
  <r>
    <d v="2024-02-20T00:00:00"/>
    <n v="2024"/>
    <x v="1"/>
    <x v="20"/>
    <n v="920"/>
    <n v="126.63"/>
    <n v="96.39"/>
    <n v="31.66"/>
    <n v="24.1"/>
    <n v="26.46"/>
    <n v="79.38"/>
    <n v="384.61999999999995"/>
    <n v="221.25"/>
    <n v="102.13"/>
    <n v="212.00000000000011"/>
    <n v="9"/>
    <n v="2890"/>
    <n v="2562"/>
    <n v="5"/>
    <n v="669"/>
    <n v="681"/>
    <n v="340"/>
    <e v="#N/A"/>
    <s v="0"/>
    <n v="0.55555555555555558"/>
    <n v="711"/>
    <n v="696"/>
    <n v="357"/>
    <n v="15"/>
  </r>
  <r>
    <d v="2024-02-21T00:00:00"/>
    <n v="2024"/>
    <x v="1"/>
    <x v="21"/>
    <n v="920"/>
    <n v="154.81"/>
    <n v="112.71"/>
    <n v="38.700000000000003"/>
    <n v="28.18"/>
    <n v="123.58"/>
    <n v="123.58"/>
    <n v="581.55999999999995"/>
    <n v="133.75"/>
    <n v="103.09"/>
    <n v="101.60000000000002"/>
    <n v="2"/>
    <n v="2911"/>
    <n v="2536"/>
    <n v="2"/>
    <n v="676"/>
    <n v="668"/>
    <n v="344"/>
    <n v="8"/>
    <n v="8"/>
    <n v="1"/>
    <n v="708"/>
    <n v="728"/>
    <n v="363"/>
    <e v="#N/A"/>
  </r>
  <r>
    <d v="2024-02-22T00:00:00"/>
    <n v="2024"/>
    <x v="1"/>
    <x v="22"/>
    <n v="920"/>
    <n v="88.31"/>
    <n v="150.78"/>
    <n v="22.08"/>
    <n v="37.700000000000003"/>
    <n v="44.04"/>
    <n v="132.11000000000001"/>
    <n v="475.02000000000004"/>
    <n v="178.75"/>
    <n v="169.78"/>
    <n v="96.450000000000045"/>
    <n v="1"/>
    <n v="2935"/>
    <n v="2530"/>
    <n v="1"/>
    <n v="692"/>
    <n v="665"/>
    <n v="348"/>
    <n v="27"/>
    <n v="27"/>
    <n v="1"/>
    <n v="699"/>
    <n v="740"/>
    <n v="370"/>
    <e v="#N/A"/>
  </r>
  <r>
    <d v="2024-02-23T00:00:00"/>
    <n v="2024"/>
    <x v="1"/>
    <x v="23"/>
    <n v="920"/>
    <n v="96.88"/>
    <n v="100.63"/>
    <n v="24.22"/>
    <n v="25.16"/>
    <n v="58.58"/>
    <n v="117.16"/>
    <n v="422.63"/>
    <n v="140"/>
    <n v="218.25"/>
    <n v="139.12"/>
    <n v="2"/>
    <n v="2959"/>
    <n v="2542"/>
    <n v="2"/>
    <n v="706"/>
    <n v="671"/>
    <n v="353"/>
    <n v="35"/>
    <n v="35"/>
    <n v="1"/>
    <n v="685"/>
    <n v="742"/>
    <n v="375"/>
    <e v="#N/A"/>
  </r>
  <r>
    <d v="2024-02-24T00:00:00"/>
    <n v="2024"/>
    <x v="1"/>
    <x v="24"/>
    <n v="920"/>
    <n v="157.96"/>
    <n v="152.49"/>
    <n v="39.49"/>
    <n v="38.119999999999997"/>
    <n v="25.02"/>
    <n v="75.069999999999993"/>
    <n v="488.15000000000003"/>
    <n v="100"/>
    <n v="242.15"/>
    <n v="89.699999999999932"/>
    <n v="9"/>
    <n v="2986"/>
    <n v="2592"/>
    <n v="6"/>
    <n v="711"/>
    <n v="696"/>
    <n v="357"/>
    <n v="15"/>
    <n v="15"/>
    <n v="0.66666666666666663"/>
    <n v="661"/>
    <n v="739"/>
    <n v="382"/>
    <e v="#N/A"/>
  </r>
  <r>
    <d v="2024-02-25T00:00:00"/>
    <n v="2024"/>
    <x v="1"/>
    <x v="25"/>
    <n v="920"/>
    <n v="154.33000000000001"/>
    <n v="169.68"/>
    <n v="38.58"/>
    <n v="42.42"/>
    <n v="152.71"/>
    <n v="152.71"/>
    <n v="710.43000000000006"/>
    <n v="95"/>
    <n v="230.6"/>
    <n v="-116.02999999999997"/>
    <n v="19"/>
    <n v="3016"/>
    <n v="2656"/>
    <n v="18"/>
    <n v="708"/>
    <n v="728"/>
    <n v="363"/>
    <e v="#N/A"/>
    <s v="0"/>
    <n v="0.94736842105263153"/>
    <n v="637"/>
    <n v="722"/>
    <n v="389"/>
    <e v="#N/A"/>
  </r>
  <r>
    <d v="2024-02-26T00:00:00"/>
    <n v="2024"/>
    <x v="1"/>
    <x v="26"/>
    <n v="920"/>
    <n v="202.42"/>
    <n v="76.64"/>
    <n v="50.61"/>
    <n v="19.16"/>
    <n v="44.15"/>
    <n v="88.3"/>
    <n v="481.28000000000003"/>
    <n v="375"/>
    <n v="124.59"/>
    <n v="-60.870000000000005"/>
    <n v="29"/>
    <n v="3055"/>
    <n v="2680"/>
    <n v="20"/>
    <n v="699"/>
    <n v="740"/>
    <n v="370"/>
    <e v="#N/A"/>
    <s v="0"/>
    <n v="0.68965517241379315"/>
    <n v="612"/>
    <n v="770"/>
    <n v="394"/>
    <e v="#N/A"/>
  </r>
  <r>
    <d v="2024-02-27T00:00:00"/>
    <n v="2024"/>
    <x v="1"/>
    <x v="27"/>
    <n v="920"/>
    <n v="115.56"/>
    <n v="125.83"/>
    <n v="28.89"/>
    <n v="31.46"/>
    <n v="20.260000000000002"/>
    <n v="60.78"/>
    <n v="382.78"/>
    <n v="347.5"/>
    <n v="203.04"/>
    <n v="-13.319999999999936"/>
    <n v="41"/>
    <n v="3085"/>
    <n v="2684"/>
    <n v="39"/>
    <n v="685"/>
    <n v="742"/>
    <n v="375"/>
    <e v="#N/A"/>
    <s v="0"/>
    <n v="0.95121951219512191"/>
    <n v="601"/>
    <n v="725"/>
    <n v="401"/>
    <e v="#N/A"/>
  </r>
  <r>
    <d v="2024-02-28T00:00:00"/>
    <n v="2024"/>
    <x v="1"/>
    <x v="28"/>
    <n v="920"/>
    <n v="57.49"/>
    <n v="144.59"/>
    <n v="14.37"/>
    <n v="36.15"/>
    <n v="17.71"/>
    <n v="53.13"/>
    <n v="323.44"/>
    <n v="347.5"/>
    <n v="219.85"/>
    <n v="29.209999999999923"/>
    <n v="51"/>
    <n v="3121"/>
    <n v="2678"/>
    <n v="48"/>
    <n v="661"/>
    <n v="739"/>
    <n v="382"/>
    <e v="#N/A"/>
    <s v="0"/>
    <n v="0.94117647058823528"/>
    <n v="597"/>
    <n v="677"/>
    <n v="409"/>
    <e v="#N/A"/>
  </r>
  <r>
    <d v="2024-02-29T00:00:00"/>
    <n v="2024"/>
    <x v="1"/>
    <x v="29"/>
    <n v="920"/>
    <n v="132.15"/>
    <n v="137.44"/>
    <n v="33.04"/>
    <n v="34.36"/>
    <n v="20.56"/>
    <n v="61.67"/>
    <n v="419.22000000000008"/>
    <n v="253.75"/>
    <n v="208.89"/>
    <n v="38.139999999999986"/>
    <n v="59"/>
    <n v="3160"/>
    <n v="2644"/>
    <n v="58"/>
    <n v="637"/>
    <n v="722"/>
    <n v="389"/>
    <e v="#N/A"/>
    <s v="0"/>
    <n v="0.98305084745762716"/>
    <n v="596"/>
    <n v="643"/>
    <n v="415"/>
    <e v="#N/A"/>
  </r>
  <r>
    <m/>
    <n v="2024"/>
    <x v="2"/>
    <x v="0"/>
    <n v="0"/>
    <n v="0"/>
    <n v="0"/>
    <n v="0"/>
    <n v="0"/>
    <n v="0"/>
    <n v="0"/>
    <n v="0"/>
    <n v="0"/>
    <n v="0"/>
    <m/>
    <n v="0"/>
    <n v="0"/>
    <n v="0"/>
    <n v="0"/>
    <n v="0"/>
    <n v="0"/>
    <n v="0"/>
    <m/>
    <m/>
    <m/>
    <n v="601"/>
    <n v="627"/>
    <n v="424"/>
    <e v="#N/A"/>
  </r>
  <r>
    <m/>
    <n v="2024"/>
    <x v="2"/>
    <x v="32"/>
    <n v="0"/>
    <n v="0"/>
    <n v="0"/>
    <n v="0"/>
    <n v="0"/>
    <n v="0"/>
    <n v="0"/>
    <n v="0"/>
    <n v="0"/>
    <n v="0"/>
    <m/>
    <n v="0"/>
    <n v="0"/>
    <n v="0"/>
    <n v="0"/>
    <n v="0"/>
    <n v="0"/>
    <n v="0"/>
    <m/>
    <m/>
    <m/>
    <n v="608"/>
    <n v="624"/>
    <n v="431"/>
    <e v="#N/A"/>
  </r>
  <r>
    <m/>
    <n v="2024"/>
    <x v="2"/>
    <x v="33"/>
    <n v="0"/>
    <n v="0"/>
    <n v="0"/>
    <n v="0"/>
    <n v="0"/>
    <n v="0"/>
    <n v="0"/>
    <n v="0"/>
    <n v="0"/>
    <n v="0"/>
    <m/>
    <n v="0"/>
    <n v="0"/>
    <n v="0"/>
    <n v="0"/>
    <n v="0"/>
    <n v="0"/>
    <n v="0"/>
    <m/>
    <m/>
    <m/>
    <n v="619"/>
    <n v="633"/>
    <n v="437"/>
    <e v="#N/A"/>
  </r>
  <r>
    <m/>
    <n v="2024"/>
    <x v="2"/>
    <x v="34"/>
    <n v="0"/>
    <n v="0"/>
    <n v="0"/>
    <n v="0"/>
    <n v="0"/>
    <n v="0"/>
    <n v="0"/>
    <n v="0"/>
    <n v="0"/>
    <n v="0"/>
    <m/>
    <n v="0"/>
    <n v="0"/>
    <n v="0"/>
    <n v="0"/>
    <n v="0"/>
    <n v="0"/>
    <n v="0"/>
    <m/>
    <m/>
    <m/>
    <n v="633"/>
    <n v="656"/>
    <n v="444"/>
    <e v="#N/A"/>
  </r>
  <r>
    <m/>
    <n v="2024"/>
    <x v="2"/>
    <x v="35"/>
    <n v="0"/>
    <n v="0"/>
    <n v="0"/>
    <n v="0"/>
    <n v="0"/>
    <n v="0"/>
    <n v="0"/>
    <n v="0"/>
    <n v="0"/>
    <n v="0"/>
    <m/>
    <n v="0"/>
    <n v="0"/>
    <n v="0"/>
    <n v="0"/>
    <n v="0"/>
    <n v="0"/>
    <n v="0"/>
    <m/>
    <m/>
    <m/>
    <n v="654"/>
    <n v="694"/>
    <n v="452"/>
    <e v="#N/A"/>
  </r>
  <r>
    <d v="2024-03-01T00:00:00"/>
    <n v="2024"/>
    <x v="2"/>
    <x v="1"/>
    <n v="800"/>
    <n v="51.19"/>
    <n v="138.66999999999999"/>
    <n v="12.8"/>
    <n v="34.67"/>
    <n v="31.11"/>
    <n v="62.21"/>
    <n v="330.65"/>
    <n v="146.25"/>
    <n v="280.16000000000003"/>
    <n v="42.940000000000055"/>
    <n v="64"/>
    <n v="3190"/>
    <n v="2540"/>
    <n v="40"/>
    <n v="612"/>
    <n v="770"/>
    <n v="394"/>
    <e v="#N/A"/>
    <s v="0"/>
    <n v="0.625"/>
    <n v="676"/>
    <n v="728"/>
    <n v="458"/>
    <e v="#N/A"/>
  </r>
  <r>
    <d v="2024-03-02T00:00:00"/>
    <n v="2024"/>
    <x v="2"/>
    <x v="2"/>
    <n v="800"/>
    <n v="39.409999999999997"/>
    <n v="65.31"/>
    <n v="9.85"/>
    <n v="16.329999999999998"/>
    <n v="104.16"/>
    <n v="104.16"/>
    <n v="339.21999999999997"/>
    <n v="125"/>
    <n v="288.70999999999998"/>
    <n v="47.07000000000005"/>
    <n v="64"/>
    <n v="3226"/>
    <n v="2450"/>
    <n v="59"/>
    <n v="601"/>
    <n v="725"/>
    <n v="401"/>
    <e v="#N/A"/>
    <s v="0"/>
    <n v="0.921875"/>
    <n v="703"/>
    <n v="742"/>
    <n v="465"/>
    <e v="#N/A"/>
  </r>
  <r>
    <d v="2024-03-03T00:00:00"/>
    <n v="2024"/>
    <x v="2"/>
    <x v="3"/>
    <n v="800"/>
    <n v="109.67"/>
    <n v="84.97"/>
    <n v="27.42"/>
    <n v="21.24"/>
    <n v="81.02"/>
    <n v="81.02"/>
    <n v="405.34"/>
    <n v="71.25"/>
    <n v="167.2"/>
    <n v="156.21000000000004"/>
    <n v="55"/>
    <n v="3268"/>
    <n v="2354"/>
    <n v="48"/>
    <n v="597"/>
    <n v="677"/>
    <n v="409"/>
    <e v="#N/A"/>
    <s v="0"/>
    <n v="0.87272727272727268"/>
    <n v="730"/>
    <n v="746"/>
    <n v="472"/>
    <e v="#N/A"/>
  </r>
  <r>
    <d v="2024-03-04T00:00:00"/>
    <n v="2024"/>
    <x v="2"/>
    <x v="4"/>
    <n v="800"/>
    <n v="42.97"/>
    <n v="98.08"/>
    <n v="10.74"/>
    <n v="24.52"/>
    <n v="69.010000000000005"/>
    <n v="69.010000000000005"/>
    <n v="314.33000000000004"/>
    <n v="73.75"/>
    <n v="181.13"/>
    <n v="230.78999999999996"/>
    <n v="50"/>
    <n v="3307"/>
    <n v="2286"/>
    <n v="48"/>
    <n v="596"/>
    <n v="643"/>
    <n v="415"/>
    <e v="#N/A"/>
    <s v="0"/>
    <n v="0.96"/>
    <n v="754"/>
    <n v="738"/>
    <n v="479"/>
    <n v="16"/>
  </r>
  <r>
    <d v="2024-03-05T00:00:00"/>
    <n v="2024"/>
    <x v="2"/>
    <x v="5"/>
    <n v="800"/>
    <n v="96.38"/>
    <n v="104.06"/>
    <n v="24.1"/>
    <n v="26.02"/>
    <n v="44.16"/>
    <n v="44.16"/>
    <n v="338.88"/>
    <n v="25"/>
    <n v="92.45"/>
    <n v="343.67"/>
    <n v="45"/>
    <n v="3355"/>
    <n v="2254"/>
    <n v="24"/>
    <n v="601"/>
    <n v="627"/>
    <n v="424"/>
    <e v="#N/A"/>
    <s v="0"/>
    <n v="0.53333333333333333"/>
    <n v="775"/>
    <n v="728"/>
    <n v="484"/>
    <n v="47"/>
  </r>
  <r>
    <d v="2024-03-06T00:00:00"/>
    <n v="2024"/>
    <x v="2"/>
    <x v="6"/>
    <n v="800"/>
    <n v="78.430000000000007"/>
    <n v="51.26"/>
    <n v="19.61"/>
    <n v="12.82"/>
    <n v="25.11"/>
    <n v="25.11"/>
    <n v="212.34000000000003"/>
    <n v="37.5"/>
    <n v="128.85"/>
    <n v="421.30999999999995"/>
    <n v="43"/>
    <n v="3394"/>
    <n v="2248"/>
    <n v="26"/>
    <n v="608"/>
    <n v="624"/>
    <n v="431"/>
    <e v="#N/A"/>
    <s v="0"/>
    <n v="0.60465116279069764"/>
    <n v="795"/>
    <n v="702"/>
    <n v="491"/>
    <n v="93"/>
  </r>
  <r>
    <d v="2024-03-07T00:00:00"/>
    <n v="2024"/>
    <x v="2"/>
    <x v="7"/>
    <n v="800"/>
    <n v="42.61"/>
    <n v="69.66"/>
    <n v="10.65"/>
    <n v="17.420000000000002"/>
    <n v="25.5"/>
    <n v="25.5"/>
    <n v="191.34"/>
    <n v="107.5"/>
    <n v="66.84"/>
    <n v="434.31999999999994"/>
    <n v="48"/>
    <n v="3427"/>
    <n v="2266"/>
    <n v="29"/>
    <n v="619"/>
    <n v="633"/>
    <n v="437"/>
    <e v="#N/A"/>
    <s v="0"/>
    <n v="0.60416666666666663"/>
    <n v="805"/>
    <n v="663"/>
    <n v="496"/>
    <n v="142"/>
  </r>
  <r>
    <d v="2024-03-08T00:00:00"/>
    <n v="2024"/>
    <x v="2"/>
    <x v="8"/>
    <n v="800"/>
    <n v="66.41"/>
    <n v="64.7"/>
    <n v="16.600000000000001"/>
    <n v="16.18"/>
    <n v="48.74"/>
    <n v="48.74"/>
    <n v="261.37"/>
    <n v="30"/>
    <n v="85.25"/>
    <n v="423.38"/>
    <n v="56"/>
    <n v="3466"/>
    <n v="2312"/>
    <n v="53"/>
    <n v="633"/>
    <n v="656"/>
    <n v="444"/>
    <e v="#N/A"/>
    <s v="0"/>
    <n v="0.9464285714285714"/>
    <n v="816"/>
    <n v="615"/>
    <n v="502"/>
    <n v="201"/>
  </r>
  <r>
    <d v="2024-03-09T00:00:00"/>
    <n v="2024"/>
    <x v="2"/>
    <x v="9"/>
    <n v="800"/>
    <n v="22.87"/>
    <n v="29.86"/>
    <n v="5.72"/>
    <n v="7.47"/>
    <n v="6.81"/>
    <n v="20.440000000000001"/>
    <n v="93.17"/>
    <n v="158.75"/>
    <n v="69.14"/>
    <n v="478.94"/>
    <n v="65"/>
    <n v="3508"/>
    <n v="2388"/>
    <n v="42"/>
    <n v="654"/>
    <n v="694"/>
    <n v="452"/>
    <e v="#N/A"/>
    <s v="0"/>
    <n v="0.64615384615384619"/>
    <n v="819"/>
    <n v="569"/>
    <n v="507"/>
    <n v="250"/>
  </r>
  <r>
    <d v="2024-03-10T00:00:00"/>
    <n v="2024"/>
    <x v="2"/>
    <x v="10"/>
    <n v="800"/>
    <n v="21.92"/>
    <n v="44.86"/>
    <n v="5.48"/>
    <n v="11.22"/>
    <n v="55.69"/>
    <n v="55.69"/>
    <n v="194.86"/>
    <n v="37.5"/>
    <n v="114.91"/>
    <n v="452.73"/>
    <n v="75"/>
    <n v="3547"/>
    <n v="2456"/>
    <n v="42"/>
    <n v="676"/>
    <n v="728"/>
    <n v="458"/>
    <e v="#N/A"/>
    <s v="0"/>
    <n v="0.56000000000000005"/>
    <n v="822"/>
    <n v="546"/>
    <n v="511"/>
    <n v="276"/>
  </r>
  <r>
    <d v="2024-03-11T00:00:00"/>
    <n v="2024"/>
    <x v="2"/>
    <x v="11"/>
    <n v="800"/>
    <n v="16.059999999999999"/>
    <n v="17.54"/>
    <n v="4.0199999999999996"/>
    <n v="4.3899999999999997"/>
    <n v="4.8600000000000003"/>
    <n v="14.57"/>
    <n v="61.439999999999991"/>
    <n v="160"/>
    <n v="57.3"/>
    <n v="521.26"/>
    <n v="83"/>
    <n v="3586"/>
    <n v="2484"/>
    <n v="80"/>
    <n v="703"/>
    <n v="742"/>
    <n v="465"/>
    <e v="#N/A"/>
    <s v="0"/>
    <n v="0.96385542168674698"/>
    <n v="820"/>
    <n v="533"/>
    <n v="516"/>
    <n v="287"/>
  </r>
  <r>
    <d v="2024-03-12T00:00:00"/>
    <n v="2024"/>
    <x v="2"/>
    <x v="12"/>
    <n v="800"/>
    <n v="62.72"/>
    <n v="49"/>
    <n v="15.68"/>
    <n v="12.25"/>
    <n v="47.29"/>
    <n v="47.29"/>
    <n v="234.23"/>
    <n v="43.75"/>
    <n v="52.86"/>
    <n v="469.15999999999997"/>
    <n v="87"/>
    <n v="3622"/>
    <n v="2492"/>
    <n v="84"/>
    <n v="730"/>
    <n v="746"/>
    <n v="472"/>
    <e v="#N/A"/>
    <s v="0"/>
    <n v="0.96551724137931039"/>
    <n v="812"/>
    <n v="530"/>
    <n v="520"/>
    <n v="282"/>
  </r>
  <r>
    <d v="2024-03-13T00:00:00"/>
    <n v="2024"/>
    <x v="2"/>
    <x v="13"/>
    <n v="800"/>
    <n v="55.63"/>
    <n v="67.83"/>
    <n v="13.91"/>
    <n v="16.96"/>
    <n v="6.91"/>
    <n v="20.74"/>
    <n v="181.98000000000002"/>
    <n v="27.5"/>
    <n v="81.05"/>
    <n v="509.46999999999997"/>
    <n v="88"/>
    <n v="3661"/>
    <n v="2476"/>
    <n v="48"/>
    <n v="754"/>
    <n v="738"/>
    <n v="479"/>
    <n v="16"/>
    <n v="16"/>
    <n v="0.54545454545454541"/>
    <n v="794"/>
    <n v="533"/>
    <n v="524"/>
    <n v="261"/>
  </r>
  <r>
    <d v="2024-03-14T00:00:00"/>
    <n v="2024"/>
    <x v="2"/>
    <x v="14"/>
    <n v="800"/>
    <n v="42.58"/>
    <n v="57.02"/>
    <n v="10.65"/>
    <n v="14.26"/>
    <n v="27.14"/>
    <n v="54.28"/>
    <n v="205.93"/>
    <n v="45"/>
    <n v="51.55"/>
    <n v="497.52"/>
    <n v="84"/>
    <n v="3691"/>
    <n v="2456"/>
    <n v="82"/>
    <n v="775"/>
    <n v="728"/>
    <n v="484"/>
    <n v="47"/>
    <n v="47"/>
    <n v="0.97619047619047616"/>
    <n v="768"/>
    <n v="544"/>
    <n v="527"/>
    <n v="224"/>
  </r>
  <r>
    <d v="2024-03-15T00:00:00"/>
    <n v="2024"/>
    <x v="2"/>
    <x v="15"/>
    <n v="800"/>
    <n v="20.98"/>
    <n v="68.86"/>
    <n v="5.25"/>
    <n v="17.22"/>
    <n v="46"/>
    <n v="46"/>
    <n v="204.31"/>
    <n v="66.25"/>
    <n v="49.5"/>
    <n v="479.94"/>
    <n v="78"/>
    <n v="3724"/>
    <n v="2404"/>
    <n v="59"/>
    <n v="795"/>
    <n v="702"/>
    <n v="491"/>
    <n v="93"/>
    <n v="93"/>
    <n v="0.75641025641025639"/>
    <n v="747"/>
    <n v="569"/>
    <n v="530"/>
    <n v="178"/>
  </r>
  <r>
    <d v="2024-03-16T00:00:00"/>
    <n v="2024"/>
    <x v="2"/>
    <x v="16"/>
    <n v="800"/>
    <n v="37.090000000000003"/>
    <n v="68.400000000000006"/>
    <n v="9.27"/>
    <n v="17.100000000000001"/>
    <n v="55.02"/>
    <n v="55.02"/>
    <n v="241.90000000000003"/>
    <n v="55"/>
    <n v="65.709999999999994"/>
    <n v="437.39"/>
    <n v="70"/>
    <n v="3757"/>
    <n v="2326"/>
    <n v="65"/>
    <n v="805"/>
    <n v="663"/>
    <n v="496"/>
    <n v="142"/>
    <n v="142"/>
    <n v="0.9285714285714286"/>
    <n v="725"/>
    <n v="609"/>
    <n v="532"/>
    <n v="116"/>
  </r>
  <r>
    <d v="2024-03-17T00:00:00"/>
    <n v="2024"/>
    <x v="2"/>
    <x v="17"/>
    <n v="800"/>
    <n v="73.16"/>
    <n v="45.14"/>
    <n v="18.29"/>
    <n v="11.29"/>
    <n v="13.83"/>
    <n v="27.66"/>
    <n v="189.37"/>
    <n v="142.5"/>
    <n v="57.45"/>
    <n v="410.68"/>
    <n v="61"/>
    <n v="3790"/>
    <n v="2230"/>
    <n v="48"/>
    <n v="816"/>
    <n v="615"/>
    <n v="502"/>
    <n v="201"/>
    <n v="201"/>
    <n v="0.78688524590163933"/>
    <n v="713"/>
    <n v="664"/>
    <n v="534"/>
    <n v="49"/>
  </r>
  <r>
    <d v="2024-03-18T00:00:00"/>
    <n v="2024"/>
    <x v="2"/>
    <x v="18"/>
    <n v="800"/>
    <n v="29.95"/>
    <n v="81.59"/>
    <n v="7.49"/>
    <n v="20.399999999999999"/>
    <n v="29.22"/>
    <n v="87.67"/>
    <n v="256.32"/>
    <n v="90"/>
    <n v="115.81"/>
    <n v="337.87"/>
    <n v="53"/>
    <n v="3814"/>
    <n v="2138"/>
    <n v="50"/>
    <n v="819"/>
    <n v="569"/>
    <n v="507"/>
    <n v="250"/>
    <n v="250"/>
    <n v="0.94339622641509435"/>
    <n v="710"/>
    <n v="709"/>
    <n v="536"/>
    <n v="1"/>
  </r>
  <r>
    <d v="2024-03-19T00:00:00"/>
    <n v="2024"/>
    <x v="2"/>
    <x v="19"/>
    <n v="800"/>
    <n v="111.95"/>
    <n v="45.68"/>
    <n v="27.99"/>
    <n v="11.42"/>
    <n v="29.79"/>
    <n v="89.36"/>
    <n v="316.19"/>
    <n v="103.75"/>
    <n v="119.54"/>
    <n v="260.52"/>
    <n v="47"/>
    <n v="3841"/>
    <n v="2092"/>
    <n v="38"/>
    <n v="822"/>
    <n v="546"/>
    <n v="511"/>
    <n v="276"/>
    <n v="276"/>
    <n v="0.80851063829787229"/>
    <n v="710"/>
    <n v="738"/>
    <n v="536"/>
    <e v="#N/A"/>
  </r>
  <r>
    <d v="2024-03-20T00:00:00"/>
    <n v="2024"/>
    <x v="2"/>
    <x v="20"/>
    <n v="800"/>
    <n v="98.61"/>
    <n v="92.34"/>
    <n v="24.65"/>
    <n v="23.09"/>
    <n v="39.049999999999997"/>
    <n v="78.09"/>
    <n v="355.83000000000004"/>
    <n v="186.25"/>
    <n v="78.33"/>
    <n v="179.58999999999992"/>
    <n v="39"/>
    <n v="3865"/>
    <n v="2066"/>
    <n v="26"/>
    <n v="820"/>
    <n v="533"/>
    <n v="516"/>
    <n v="287"/>
    <n v="287"/>
    <n v="0.66666666666666663"/>
    <n v="716"/>
    <n v="759"/>
    <n v="538"/>
    <e v="#N/A"/>
  </r>
  <r>
    <d v="2024-03-21T00:00:00"/>
    <n v="2024"/>
    <x v="2"/>
    <x v="21"/>
    <n v="800"/>
    <n v="120.67"/>
    <n v="116.31"/>
    <n v="30.17"/>
    <n v="29.08"/>
    <n v="90.81"/>
    <n v="90.81"/>
    <n v="477.85"/>
    <n v="75"/>
    <n v="168.79"/>
    <n v="78.360000000000014"/>
    <n v="35"/>
    <n v="3889"/>
    <n v="2060"/>
    <n v="30"/>
    <n v="812"/>
    <n v="530"/>
    <n v="520"/>
    <n v="282"/>
    <n v="282"/>
    <n v="0.8571428571428571"/>
    <n v="726"/>
    <n v="766"/>
    <n v="538"/>
    <e v="#N/A"/>
  </r>
  <r>
    <d v="2024-03-22T00:00:00"/>
    <n v="2024"/>
    <x v="2"/>
    <x v="22"/>
    <n v="800"/>
    <n v="93.77"/>
    <n v="53.2"/>
    <n v="23.44"/>
    <n v="13.3"/>
    <n v="71.819999999999993"/>
    <n v="71.819999999999993"/>
    <n v="327.35000000000002"/>
    <n v="186.25"/>
    <n v="230.26"/>
    <n v="56.139999999999986"/>
    <n v="33"/>
    <n v="3910"/>
    <n v="2066"/>
    <n v="24"/>
    <n v="794"/>
    <n v="533"/>
    <n v="524"/>
    <n v="261"/>
    <n v="261"/>
    <n v="0.72727272727272729"/>
    <n v="739"/>
    <n v="769"/>
    <n v="538"/>
    <e v="#N/A"/>
  </r>
  <r>
    <d v="2024-03-23T00:00:00"/>
    <n v="2024"/>
    <x v="2"/>
    <x v="23"/>
    <n v="800"/>
    <n v="168.92"/>
    <n v="93.53"/>
    <n v="42.23"/>
    <n v="23.38"/>
    <n v="56.19"/>
    <n v="112.38"/>
    <n v="496.63"/>
    <n v="57.5"/>
    <n v="241.81"/>
    <n v="4.0599999999999454"/>
    <n v="35"/>
    <n v="3925"/>
    <n v="2088"/>
    <n v="22"/>
    <n v="768"/>
    <n v="544"/>
    <n v="527"/>
    <n v="224"/>
    <n v="224"/>
    <n v="0.62857142857142856"/>
    <n v="764"/>
    <n v="764"/>
    <n v="538"/>
    <e v="#N/A"/>
  </r>
  <r>
    <d v="2024-03-24T00:00:00"/>
    <n v="2024"/>
    <x v="2"/>
    <x v="24"/>
    <n v="800"/>
    <n v="88.45"/>
    <n v="176.18"/>
    <n v="22.11"/>
    <n v="44.05"/>
    <n v="69.97"/>
    <n v="139.93"/>
    <n v="540.69000000000005"/>
    <n v="110"/>
    <n v="134.30000000000001"/>
    <n v="15.009999999999991"/>
    <n v="42"/>
    <n v="3943"/>
    <n v="2138"/>
    <n v="32"/>
    <n v="747"/>
    <n v="569"/>
    <n v="530"/>
    <n v="178"/>
    <n v="178"/>
    <n v="0.76190476190476186"/>
    <n v="790"/>
    <n v="756"/>
    <n v="537"/>
    <n v="34"/>
  </r>
  <r>
    <d v="2024-03-25T00:00:00"/>
    <n v="2024"/>
    <x v="2"/>
    <x v="25"/>
    <n v="800"/>
    <n v="61.92"/>
    <n v="115.63"/>
    <n v="15.48"/>
    <n v="28.91"/>
    <n v="31.33"/>
    <n v="62.66"/>
    <n v="315.92999999999995"/>
    <n v="343.75"/>
    <n v="199.66"/>
    <n v="-59.339999999999918"/>
    <n v="51"/>
    <n v="3955"/>
    <n v="2218"/>
    <n v="39"/>
    <n v="725"/>
    <n v="609"/>
    <n v="532"/>
    <n v="116"/>
    <n v="116"/>
    <n v="0.76470588235294112"/>
    <n v="811"/>
    <n v="741"/>
    <n v="536"/>
    <n v="70"/>
  </r>
  <r>
    <d v="2024-03-26T00:00:00"/>
    <n v="2024"/>
    <x v="2"/>
    <x v="26"/>
    <n v="800"/>
    <n v="88.62"/>
    <n v="140.58000000000001"/>
    <n v="22.16"/>
    <n v="35.15"/>
    <n v="78.69"/>
    <n v="157.38"/>
    <n v="522.57999999999993"/>
    <n v="73.75"/>
    <n v="315.02999999999997"/>
    <n v="-111.3599999999999"/>
    <n v="64"/>
    <n v="3967"/>
    <n v="2328"/>
    <n v="47"/>
    <n v="713"/>
    <n v="664"/>
    <n v="534"/>
    <n v="49"/>
    <n v="49"/>
    <n v="0.734375"/>
    <n v="842"/>
    <n v="716"/>
    <n v="536"/>
    <n v="126"/>
  </r>
  <r>
    <d v="2024-03-27T00:00:00"/>
    <n v="2024"/>
    <x v="2"/>
    <x v="27"/>
    <n v="800"/>
    <n v="82.47"/>
    <n v="129.93"/>
    <n v="20.62"/>
    <n v="32.479999999999997"/>
    <n v="163.38"/>
    <n v="163.38"/>
    <n v="592.26"/>
    <n v="183.75"/>
    <n v="174.95"/>
    <n v="-150.96000000000004"/>
    <n v="80"/>
    <n v="3976"/>
    <n v="2418"/>
    <n v="60"/>
    <n v="710"/>
    <n v="709"/>
    <n v="536"/>
    <n v="1"/>
    <n v="1"/>
    <n v="0.75"/>
    <n v="863"/>
    <n v="691"/>
    <n v="535"/>
    <n v="172"/>
  </r>
  <r>
    <d v="2024-03-28T00:00:00"/>
    <n v="2024"/>
    <x v="2"/>
    <x v="28"/>
    <n v="800"/>
    <n v="155.43"/>
    <n v="132.55000000000001"/>
    <n v="38.86"/>
    <n v="33.14"/>
    <n v="39.71"/>
    <n v="119.14"/>
    <n v="518.83000000000004"/>
    <n v="202.5"/>
    <n v="111.21"/>
    <n v="-32.540000000000077"/>
    <n v="95"/>
    <n v="3982"/>
    <n v="2476"/>
    <n v="90"/>
    <n v="710"/>
    <n v="738"/>
    <n v="536"/>
    <e v="#N/A"/>
    <s v="0"/>
    <n v="0.94736842105263153"/>
    <n v="878"/>
    <n v="659"/>
    <n v="533"/>
    <n v="219"/>
  </r>
  <r>
    <d v="2024-03-29T00:00:00"/>
    <n v="2024"/>
    <x v="2"/>
    <x v="29"/>
    <n v="800"/>
    <n v="161.59"/>
    <n v="68.459999999999994"/>
    <n v="40.4"/>
    <n v="17.12"/>
    <n v="29.45"/>
    <n v="88.36"/>
    <n v="405.38"/>
    <n v="117.5"/>
    <n v="427.29"/>
    <n v="-150.17000000000007"/>
    <n v="111"/>
    <n v="3988"/>
    <n v="2518"/>
    <n v="100"/>
    <n v="716"/>
    <n v="759"/>
    <n v="538"/>
    <e v="#N/A"/>
    <s v="0"/>
    <n v="0.90090090090090091"/>
    <n v="886"/>
    <n v="629"/>
    <n v="531"/>
    <n v="257"/>
  </r>
  <r>
    <d v="2024-03-30T00:00:00"/>
    <n v="2024"/>
    <x v="2"/>
    <x v="30"/>
    <n v="800"/>
    <n v="203.45"/>
    <n v="203.45"/>
    <n v="50.86"/>
    <n v="50.86"/>
    <n v="123.35"/>
    <n v="123.35"/>
    <n v="755.32"/>
    <n v="125"/>
    <n v="108.29"/>
    <n v="-188.61"/>
    <n v="125"/>
    <n v="3988"/>
    <n v="2532"/>
    <n v="120"/>
    <n v="726"/>
    <n v="766"/>
    <n v="538"/>
    <e v="#N/A"/>
    <s v="0"/>
    <n v="0.96"/>
    <n v="892"/>
    <n v="597"/>
    <n v="529"/>
    <n v="295"/>
  </r>
  <r>
    <d v="2024-03-31T00:00:00"/>
    <n v="2024"/>
    <x v="2"/>
    <x v="31"/>
    <n v="800"/>
    <n v="190.64"/>
    <n v="80.900000000000006"/>
    <n v="47.66"/>
    <n v="20.23"/>
    <n v="40.049999999999997"/>
    <n v="120.15"/>
    <n v="499.63"/>
    <n v="86.25"/>
    <n v="302.70999999999998"/>
    <n v="-88.589999999999918"/>
    <n v="134"/>
    <n v="3991"/>
    <n v="2538"/>
    <n v="109"/>
    <n v="739"/>
    <n v="769"/>
    <n v="538"/>
    <e v="#N/A"/>
    <s v="0"/>
    <n v="0.81343283582089554"/>
    <n v="893"/>
    <n v="573"/>
    <n v="527"/>
    <n v="320"/>
  </r>
  <r>
    <m/>
    <n v="2024"/>
    <x v="3"/>
    <x v="0"/>
    <n v="0"/>
    <n v="0"/>
    <n v="0"/>
    <n v="0"/>
    <n v="0"/>
    <n v="0"/>
    <n v="0"/>
    <n v="0"/>
    <n v="0"/>
    <n v="0"/>
    <m/>
    <n v="0"/>
    <n v="0"/>
    <n v="0"/>
    <n v="0"/>
    <n v="0"/>
    <n v="0"/>
    <n v="0"/>
    <m/>
    <m/>
    <m/>
    <n v="892"/>
    <n v="556"/>
    <n v="525"/>
    <n v="336"/>
  </r>
  <r>
    <d v="2024-04-01T00:00:00"/>
    <n v="2024"/>
    <x v="3"/>
    <x v="1"/>
    <n v="770"/>
    <n v="14"/>
    <n v="131.91999999999999"/>
    <n v="55.99"/>
    <n v="32.979999999999997"/>
    <n v="65.2"/>
    <n v="130.38999999999999"/>
    <n v="430.47999999999996"/>
    <n v="127.5"/>
    <n v="224.94"/>
    <n v="-12.920000000000073"/>
    <n v="139"/>
    <n v="3988"/>
    <n v="2528"/>
    <n v="79"/>
    <n v="764"/>
    <n v="764"/>
    <n v="538"/>
    <e v="#N/A"/>
    <s v="0"/>
    <n v="0.56834532374100721"/>
    <n v="881"/>
    <n v="549"/>
    <n v="523"/>
    <n v="332"/>
  </r>
  <r>
    <d v="2024-04-02T00:00:00"/>
    <n v="2024"/>
    <x v="3"/>
    <x v="2"/>
    <n v="770"/>
    <n v="43.15"/>
    <n v="196.35"/>
    <n v="172.58"/>
    <n v="49.09"/>
    <n v="75.930000000000007"/>
    <n v="75.930000000000007"/>
    <n v="613.0300000000002"/>
    <n v="67.5"/>
    <n v="151.75"/>
    <n v="-62.2800000000002"/>
    <n v="139"/>
    <n v="3985"/>
    <n v="2512"/>
    <n v="131"/>
    <n v="790"/>
    <n v="756"/>
    <n v="537"/>
    <n v="34"/>
    <n v="34"/>
    <n v="0.94244604316546765"/>
    <n v="863"/>
    <n v="547"/>
    <n v="522"/>
    <n v="316"/>
  </r>
  <r>
    <d v="2024-04-03T00:00:00"/>
    <n v="2024"/>
    <x v="3"/>
    <x v="3"/>
    <n v="770"/>
    <n v="31.05"/>
    <n v="88.39"/>
    <n v="124.21"/>
    <n v="22.1"/>
    <n v="34.29"/>
    <n v="102.87"/>
    <n v="402.91"/>
    <n v="280"/>
    <n v="154.04"/>
    <n v="-66.950000000000045"/>
    <n v="137"/>
    <n v="3982"/>
    <n v="2482"/>
    <n v="92"/>
    <n v="811"/>
    <n v="741"/>
    <n v="536"/>
    <n v="70"/>
    <n v="70"/>
    <n v="0.67153284671532842"/>
    <n v="837"/>
    <n v="547"/>
    <n v="519"/>
    <n v="290"/>
  </r>
  <r>
    <d v="2024-04-04T00:00:00"/>
    <n v="2024"/>
    <x v="3"/>
    <x v="4"/>
    <n v="770"/>
    <n v="48.51"/>
    <n v="80.03"/>
    <n v="194.04"/>
    <n v="20.010000000000002"/>
    <n v="38.130000000000003"/>
    <n v="76.260000000000005"/>
    <n v="456.97999999999996"/>
    <n v="177.5"/>
    <n v="180.96"/>
    <n v="-45.440000000000055"/>
    <n v="128"/>
    <n v="3976"/>
    <n v="2432"/>
    <n v="125"/>
    <n v="842"/>
    <n v="716"/>
    <n v="536"/>
    <n v="126"/>
    <n v="126"/>
    <n v="0.9765625"/>
    <n v="813"/>
    <n v="553"/>
    <n v="516"/>
    <n v="260"/>
  </r>
  <r>
    <d v="2024-04-05T00:00:00"/>
    <n v="2024"/>
    <x v="3"/>
    <x v="5"/>
    <n v="770"/>
    <n v="37.950000000000003"/>
    <n v="71.42"/>
    <n v="151.78"/>
    <n v="17.86"/>
    <n v="28.52"/>
    <n v="85.56"/>
    <n v="393.09"/>
    <n v="225"/>
    <n v="198.3"/>
    <n v="-46.389999999999873"/>
    <n v="118"/>
    <n v="3970"/>
    <n v="2382"/>
    <n v="104"/>
    <n v="863"/>
    <n v="691"/>
    <n v="535"/>
    <n v="172"/>
    <n v="172"/>
    <n v="0.88135593220338981"/>
    <n v="790"/>
    <n v="561"/>
    <n v="514"/>
    <n v="229"/>
  </r>
  <r>
    <d v="2024-04-06T00:00:00"/>
    <n v="2024"/>
    <x v="3"/>
    <x v="6"/>
    <n v="770"/>
    <n v="35.590000000000003"/>
    <n v="132.13"/>
    <n v="142.35"/>
    <n v="33.03"/>
    <n v="30.42"/>
    <n v="91.25"/>
    <n v="464.77000000000004"/>
    <n v="82.5"/>
    <n v="199.59"/>
    <n v="23.139999999999986"/>
    <n v="102"/>
    <n v="3958"/>
    <n v="2318"/>
    <n v="61"/>
    <n v="878"/>
    <n v="659"/>
    <n v="533"/>
    <n v="219"/>
    <n v="219"/>
    <n v="0.59803921568627449"/>
    <n v="779"/>
    <n v="575"/>
    <n v="510"/>
    <n v="204"/>
  </r>
  <r>
    <d v="2024-04-07T00:00:00"/>
    <n v="2024"/>
    <x v="3"/>
    <x v="7"/>
    <n v="770"/>
    <n v="20.83"/>
    <n v="132.43"/>
    <n v="83.3"/>
    <n v="33.11"/>
    <n v="106.09"/>
    <n v="106.09"/>
    <n v="481.85"/>
    <n v="256.25"/>
    <n v="147.33000000000001"/>
    <n v="-115.43000000000006"/>
    <n v="89"/>
    <n v="3952"/>
    <n v="2258"/>
    <n v="86"/>
    <n v="886"/>
    <n v="629"/>
    <n v="531"/>
    <n v="257"/>
    <n v="257"/>
    <n v="0.9662921348314607"/>
    <n v="775"/>
    <n v="594"/>
    <n v="509"/>
    <n v="181"/>
  </r>
  <r>
    <d v="2024-04-08T00:00:00"/>
    <n v="2024"/>
    <x v="3"/>
    <x v="8"/>
    <n v="770"/>
    <n v="25.57"/>
    <n v="131.97999999999999"/>
    <n v="102.27"/>
    <n v="33"/>
    <n v="54.59"/>
    <n v="54.59"/>
    <n v="402"/>
    <n v="203.75"/>
    <n v="158.59"/>
    <n v="5.6599999999999682"/>
    <n v="78"/>
    <n v="3940"/>
    <n v="2194"/>
    <n v="64"/>
    <n v="892"/>
    <n v="597"/>
    <n v="529"/>
    <n v="295"/>
    <n v="295"/>
    <n v="0.82051282051282048"/>
    <n v="776"/>
    <n v="622"/>
    <n v="504"/>
    <n v="154"/>
  </r>
  <r>
    <d v="2024-04-09T00:00:00"/>
    <n v="2024"/>
    <x v="3"/>
    <x v="9"/>
    <n v="770"/>
    <n v="17.100000000000001"/>
    <n v="166.66"/>
    <n v="68.39"/>
    <n v="41.67"/>
    <n v="103.58"/>
    <n v="103.58"/>
    <n v="500.97999999999996"/>
    <n v="133.75"/>
    <n v="202.46"/>
    <n v="-67.190000000000055"/>
    <n v="71"/>
    <n v="3931"/>
    <n v="2146"/>
    <n v="50"/>
    <n v="893"/>
    <n v="573"/>
    <n v="527"/>
    <n v="320"/>
    <n v="320"/>
    <n v="0.70422535211267601"/>
    <n v="781"/>
    <n v="653"/>
    <n v="501"/>
    <n v="128"/>
  </r>
  <r>
    <d v="2024-04-10T00:00:00"/>
    <n v="2024"/>
    <x v="3"/>
    <x v="10"/>
    <n v="770"/>
    <n v="35.81"/>
    <n v="107.9"/>
    <n v="143.24"/>
    <n v="26.98"/>
    <n v="38.28"/>
    <n v="114.84"/>
    <n v="467.05000000000007"/>
    <n v="90"/>
    <n v="88.61"/>
    <n v="124.33999999999992"/>
    <n v="69"/>
    <n v="3916"/>
    <n v="2112"/>
    <n v="63"/>
    <n v="892"/>
    <n v="556"/>
    <n v="525"/>
    <n v="336"/>
    <n v="336"/>
    <n v="0.91304347826086951"/>
    <n v="788"/>
    <n v="690"/>
    <n v="499"/>
    <n v="98"/>
  </r>
  <r>
    <d v="2024-04-11T00:00:00"/>
    <n v="2024"/>
    <x v="3"/>
    <x v="11"/>
    <n v="770"/>
    <n v="32.19"/>
    <n v="122.89"/>
    <n v="128.77000000000001"/>
    <n v="30.72"/>
    <n v="38.520000000000003"/>
    <n v="77.03"/>
    <n v="430.12"/>
    <n v="140"/>
    <n v="147.54"/>
    <n v="52.340000000000032"/>
    <n v="73"/>
    <n v="3907"/>
    <n v="2098"/>
    <n v="42"/>
    <n v="881"/>
    <n v="549"/>
    <n v="523"/>
    <n v="332"/>
    <n v="332"/>
    <n v="0.57534246575342463"/>
    <n v="800"/>
    <n v="732"/>
    <n v="495"/>
    <n v="68"/>
  </r>
  <r>
    <d v="2024-04-12T00:00:00"/>
    <n v="2024"/>
    <x v="3"/>
    <x v="12"/>
    <n v="770"/>
    <n v="9.92"/>
    <n v="58.42"/>
    <n v="39.659999999999997"/>
    <n v="14.61"/>
    <n v="105.59"/>
    <n v="105.59"/>
    <n v="333.78999999999996"/>
    <n v="91.25"/>
    <n v="187.91"/>
    <n v="157.05000000000007"/>
    <n v="81"/>
    <n v="3898"/>
    <n v="2094"/>
    <n v="66"/>
    <n v="863"/>
    <n v="547"/>
    <n v="522"/>
    <n v="316"/>
    <n v="316"/>
    <n v="0.81481481481481477"/>
    <n v="815"/>
    <n v="777"/>
    <n v="492"/>
    <n v="38"/>
  </r>
  <r>
    <d v="2024-04-13T00:00:00"/>
    <n v="2024"/>
    <x v="3"/>
    <x v="13"/>
    <n v="770"/>
    <n v="16.03"/>
    <n v="36.97"/>
    <n v="64.12"/>
    <n v="9.24"/>
    <n v="18.41"/>
    <n v="55.22"/>
    <n v="199.99"/>
    <n v="232.5"/>
    <n v="78.91"/>
    <n v="258.60000000000002"/>
    <n v="91"/>
    <n v="3883"/>
    <n v="2094"/>
    <n v="76"/>
    <n v="837"/>
    <n v="547"/>
    <n v="519"/>
    <n v="290"/>
    <n v="290"/>
    <n v="0.8351648351648352"/>
    <n v="833"/>
    <n v="813"/>
    <n v="489"/>
    <n v="20"/>
  </r>
  <r>
    <d v="2024-04-14T00:00:00"/>
    <n v="2024"/>
    <x v="3"/>
    <x v="14"/>
    <n v="770"/>
    <n v="8.4"/>
    <n v="99.6"/>
    <n v="33.6"/>
    <n v="24.9"/>
    <n v="22.67"/>
    <n v="68"/>
    <n v="257.17"/>
    <n v="151.25"/>
    <n v="67.25"/>
    <n v="294.33"/>
    <n v="96"/>
    <n v="3865"/>
    <n v="2106"/>
    <n v="58"/>
    <n v="813"/>
    <n v="553"/>
    <n v="516"/>
    <n v="260"/>
    <n v="260"/>
    <n v="0.60416666666666663"/>
    <n v="860"/>
    <n v="846"/>
    <n v="486"/>
    <n v="14"/>
  </r>
  <r>
    <d v="2024-04-15T00:00:00"/>
    <n v="2024"/>
    <x v="3"/>
    <x v="15"/>
    <n v="770"/>
    <n v="11.88"/>
    <n v="75.239999999999995"/>
    <n v="47.52"/>
    <n v="18.809999999999999"/>
    <n v="47.85"/>
    <n v="47.85"/>
    <n v="249.14999999999998"/>
    <n v="95"/>
    <n v="84.11"/>
    <n v="341.74"/>
    <n v="101"/>
    <n v="3853"/>
    <n v="2122"/>
    <n v="64"/>
    <n v="790"/>
    <n v="561"/>
    <n v="514"/>
    <n v="229"/>
    <n v="229"/>
    <n v="0.63366336633663367"/>
    <n v="886"/>
    <n v="869"/>
    <n v="482"/>
    <n v="17"/>
  </r>
  <r>
    <d v="2024-04-16T00:00:00"/>
    <n v="2024"/>
    <x v="3"/>
    <x v="16"/>
    <n v="770"/>
    <n v="11.95"/>
    <n v="40.5"/>
    <n v="47.79"/>
    <n v="10.130000000000001"/>
    <n v="9.27"/>
    <n v="27.81"/>
    <n v="147.44999999999999"/>
    <n v="115"/>
    <n v="56.13"/>
    <n v="451.42"/>
    <n v="99"/>
    <n v="3835"/>
    <n v="2150"/>
    <n v="83"/>
    <n v="779"/>
    <n v="575"/>
    <n v="510"/>
    <n v="204"/>
    <n v="204"/>
    <n v="0.83838383838383834"/>
    <n v="912"/>
    <n v="888"/>
    <n v="480"/>
    <n v="24"/>
  </r>
  <r>
    <d v="2024-04-17T00:00:00"/>
    <n v="2024"/>
    <x v="3"/>
    <x v="17"/>
    <n v="770"/>
    <n v="5.05"/>
    <n v="49.59"/>
    <n v="20.21"/>
    <n v="12.4"/>
    <n v="26.32"/>
    <n v="26.32"/>
    <n v="139.88999999999999"/>
    <n v="47.5"/>
    <n v="92.35"/>
    <n v="490.26"/>
    <n v="94"/>
    <n v="3823"/>
    <n v="2188"/>
    <n v="92"/>
    <n v="775"/>
    <n v="594"/>
    <n v="509"/>
    <n v="181"/>
    <n v="181"/>
    <n v="0.97872340425531912"/>
    <n v="936"/>
    <n v="899"/>
    <n v="477"/>
    <n v="37"/>
  </r>
  <r>
    <d v="2024-04-18T00:00:00"/>
    <n v="2024"/>
    <x v="3"/>
    <x v="18"/>
    <n v="770"/>
    <n v="10.050000000000001"/>
    <n v="35.479999999999997"/>
    <n v="40.21"/>
    <n v="8.8699999999999992"/>
    <n v="19.46"/>
    <n v="38.92"/>
    <n v="152.99"/>
    <n v="66.25"/>
    <n v="43.43"/>
    <n v="507.33"/>
    <n v="83"/>
    <n v="3802"/>
    <n v="2244"/>
    <n v="56"/>
    <n v="776"/>
    <n v="622"/>
    <n v="504"/>
    <n v="154"/>
    <n v="154"/>
    <n v="0.67469879518072284"/>
    <n v="958"/>
    <n v="905"/>
    <n v="474"/>
    <n v="53"/>
  </r>
  <r>
    <d v="2024-04-19T00:00:00"/>
    <n v="2024"/>
    <x v="3"/>
    <x v="19"/>
    <n v="770"/>
    <n v="11.97"/>
    <n v="43.68"/>
    <n v="47.88"/>
    <n v="10.92"/>
    <n v="20.27"/>
    <n v="40.53"/>
    <n v="175.25"/>
    <n v="17.5"/>
    <n v="73.010000000000005"/>
    <n v="504.24"/>
    <n v="74"/>
    <n v="3787"/>
    <n v="2306"/>
    <n v="71"/>
    <n v="781"/>
    <n v="653"/>
    <n v="501"/>
    <n v="128"/>
    <n v="128"/>
    <n v="0.95945945945945943"/>
    <n v="977"/>
    <n v="907"/>
    <n v="471"/>
    <n v="70"/>
  </r>
  <r>
    <d v="2024-04-20T00:00:00"/>
    <n v="2024"/>
    <x v="3"/>
    <x v="20"/>
    <n v="770"/>
    <n v="12.13"/>
    <n v="39.880000000000003"/>
    <n v="48.53"/>
    <n v="9.9700000000000006"/>
    <n v="10.45"/>
    <n v="20.89"/>
    <n v="141.85000000000002"/>
    <n v="23.75"/>
    <n v="93.66"/>
    <n v="510.74"/>
    <n v="66"/>
    <n v="3772"/>
    <n v="2380"/>
    <n v="45"/>
    <n v="788"/>
    <n v="690"/>
    <n v="499"/>
    <n v="98"/>
    <n v="98"/>
    <n v="0.68181818181818177"/>
    <n v="987"/>
    <n v="905"/>
    <n v="468"/>
    <n v="82"/>
  </r>
  <r>
    <d v="2024-04-21T00:00:00"/>
    <n v="2024"/>
    <x v="3"/>
    <x v="21"/>
    <n v="770"/>
    <n v="12.3"/>
    <n v="29.61"/>
    <n v="49.2"/>
    <n v="7.4"/>
    <n v="5.47"/>
    <n v="16.399999999999999"/>
    <n v="120.38"/>
    <n v="52.5"/>
    <n v="73.55"/>
    <n v="523.56999999999994"/>
    <n v="63"/>
    <n v="3751"/>
    <n v="2464"/>
    <n v="41"/>
    <n v="800"/>
    <n v="732"/>
    <n v="495"/>
    <n v="68"/>
    <n v="68"/>
    <n v="0.65079365079365081"/>
    <n v="994"/>
    <n v="902"/>
    <n v="465"/>
    <n v="92"/>
  </r>
  <r>
    <d v="2024-04-22T00:00:00"/>
    <n v="2024"/>
    <x v="3"/>
    <x v="22"/>
    <n v="770"/>
    <n v="5.67"/>
    <n v="23.11"/>
    <n v="22.67"/>
    <n v="5.78"/>
    <n v="23.55"/>
    <n v="47.09"/>
    <n v="127.87"/>
    <n v="47.5"/>
    <n v="73.510000000000005"/>
    <n v="521.12"/>
    <n v="67"/>
    <n v="3733"/>
    <n v="2554"/>
    <n v="62"/>
    <n v="815"/>
    <n v="777"/>
    <n v="492"/>
    <n v="38"/>
    <n v="38"/>
    <n v="0.92537313432835822"/>
    <n v="999"/>
    <n v="895"/>
    <n v="463"/>
    <n v="104"/>
  </r>
  <r>
    <d v="2024-04-23T00:00:00"/>
    <n v="2024"/>
    <x v="3"/>
    <x v="23"/>
    <n v="770"/>
    <n v="8.93"/>
    <n v="59.46"/>
    <n v="35.72"/>
    <n v="14.87"/>
    <n v="17.39"/>
    <n v="52.17"/>
    <n v="188.54000000000002"/>
    <n v="68.75"/>
    <n v="30.69"/>
    <n v="482.02"/>
    <n v="74"/>
    <n v="3715"/>
    <n v="2626"/>
    <n v="63"/>
    <n v="833"/>
    <n v="813"/>
    <n v="489"/>
    <n v="20"/>
    <n v="20"/>
    <n v="0.85135135135135132"/>
    <n v="1000"/>
    <n v="885"/>
    <n v="460"/>
    <n v="115"/>
  </r>
  <r>
    <d v="2024-04-24T00:00:00"/>
    <n v="2024"/>
    <x v="3"/>
    <x v="24"/>
    <n v="770"/>
    <n v="7.09"/>
    <n v="19.829999999999998"/>
    <n v="28.36"/>
    <n v="4.96"/>
    <n v="8.5299999999999994"/>
    <n v="25.6"/>
    <n v="94.37"/>
    <n v="81.25"/>
    <n v="102.51"/>
    <n v="491.87"/>
    <n v="80"/>
    <n v="3700"/>
    <n v="2692"/>
    <n v="55"/>
    <n v="860"/>
    <n v="846"/>
    <n v="486"/>
    <n v="14"/>
    <n v="14"/>
    <n v="0.6875"/>
    <n v="999"/>
    <n v="872"/>
    <n v="457"/>
    <n v="127"/>
  </r>
  <r>
    <d v="2024-04-25T00:00:00"/>
    <n v="2024"/>
    <x v="3"/>
    <x v="25"/>
    <n v="770"/>
    <n v="6.79"/>
    <n v="39.61"/>
    <n v="27.15"/>
    <n v="9.9"/>
    <n v="6.74"/>
    <n v="20.22"/>
    <n v="110.41"/>
    <n v="158.75"/>
    <n v="65.5"/>
    <n v="435.34000000000003"/>
    <n v="78"/>
    <n v="3679"/>
    <n v="2738"/>
    <n v="69"/>
    <n v="886"/>
    <n v="869"/>
    <n v="482"/>
    <n v="17"/>
    <n v="17"/>
    <n v="0.88461538461538458"/>
    <n v="987"/>
    <n v="852"/>
    <n v="455"/>
    <n v="135"/>
  </r>
  <r>
    <d v="2024-04-26T00:00:00"/>
    <n v="2024"/>
    <x v="3"/>
    <x v="26"/>
    <n v="770"/>
    <n v="7.98"/>
    <n v="77.5"/>
    <n v="31.93"/>
    <n v="19.38"/>
    <n v="10.44"/>
    <n v="31.31"/>
    <n v="178.54"/>
    <n v="86.25"/>
    <n v="109.58"/>
    <n v="395.63000000000005"/>
    <n v="73"/>
    <n v="3667"/>
    <n v="2776"/>
    <n v="47"/>
    <n v="912"/>
    <n v="888"/>
    <n v="480"/>
    <n v="24"/>
    <n v="24"/>
    <n v="0.64383561643835618"/>
    <n v="971"/>
    <n v="827"/>
    <n v="453"/>
    <n v="144"/>
  </r>
  <r>
    <d v="2024-04-27T00:00:00"/>
    <n v="2024"/>
    <x v="3"/>
    <x v="27"/>
    <n v="770"/>
    <n v="14.09"/>
    <n v="59.15"/>
    <n v="56.35"/>
    <n v="14.79"/>
    <n v="20.65"/>
    <n v="20.65"/>
    <n v="185.68"/>
    <n v="152.5"/>
    <n v="80.44"/>
    <n v="351.38"/>
    <n v="65"/>
    <n v="3649"/>
    <n v="2798"/>
    <n v="50"/>
    <n v="936"/>
    <n v="899"/>
    <n v="477"/>
    <n v="37"/>
    <n v="37"/>
    <n v="0.76923076923076927"/>
    <n v="946"/>
    <n v="800"/>
    <n v="452"/>
    <n v="146"/>
  </r>
  <r>
    <d v="2024-04-28T00:00:00"/>
    <n v="2024"/>
    <x v="3"/>
    <x v="28"/>
    <n v="770"/>
    <n v="20.3"/>
    <n v="90"/>
    <n v="81.2"/>
    <n v="22.5"/>
    <n v="21.4"/>
    <n v="42.8"/>
    <n v="278.2"/>
    <n v="125"/>
    <n v="58.75"/>
    <n v="308.05"/>
    <n v="59"/>
    <n v="3634"/>
    <n v="2810"/>
    <n v="54"/>
    <n v="958"/>
    <n v="905"/>
    <n v="474"/>
    <n v="53"/>
    <n v="53"/>
    <n v="0.9152542372881356"/>
    <n v="920"/>
    <n v="769"/>
    <n v="449"/>
    <n v="151"/>
  </r>
  <r>
    <d v="2024-04-29T00:00:00"/>
    <n v="2024"/>
    <x v="3"/>
    <x v="29"/>
    <n v="770"/>
    <n v="30.25"/>
    <n v="61.64"/>
    <n v="120.98"/>
    <n v="15.41"/>
    <n v="97.52"/>
    <n v="97.52"/>
    <n v="423.32"/>
    <n v="121.25"/>
    <n v="40.58"/>
    <n v="184.85000000000002"/>
    <n v="50"/>
    <n v="3613"/>
    <n v="2814"/>
    <n v="33"/>
    <n v="977"/>
    <n v="907"/>
    <n v="471"/>
    <n v="70"/>
    <n v="70"/>
    <n v="0.66"/>
    <n v="900"/>
    <n v="736"/>
    <n v="447"/>
    <n v="164"/>
  </r>
  <r>
    <d v="2024-04-30T00:00:00"/>
    <n v="2024"/>
    <x v="3"/>
    <x v="30"/>
    <n v="770"/>
    <n v="31.08"/>
    <n v="87.29"/>
    <n v="124.32"/>
    <n v="21.82"/>
    <n v="36.5"/>
    <n v="73"/>
    <n v="374.01"/>
    <n v="92.5"/>
    <n v="105.74"/>
    <n v="197.75"/>
    <n v="42"/>
    <n v="3598"/>
    <n v="2810"/>
    <n v="36"/>
    <n v="987"/>
    <n v="905"/>
    <n v="468"/>
    <n v="82"/>
    <n v="82"/>
    <n v="0.8571428571428571"/>
    <n v="886"/>
    <n v="701"/>
    <n v="447"/>
    <n v="185"/>
  </r>
  <r>
    <m/>
    <n v="2024"/>
    <x v="4"/>
    <x v="0"/>
    <n v="0"/>
    <n v="0"/>
    <n v="0"/>
    <n v="0"/>
    <n v="0"/>
    <n v="0"/>
    <n v="0"/>
    <n v="0"/>
    <n v="0"/>
    <n v="0"/>
    <m/>
    <n v="0"/>
    <n v="0"/>
    <n v="0"/>
    <n v="0"/>
    <n v="0"/>
    <n v="0"/>
    <n v="0"/>
    <m/>
    <m/>
    <m/>
    <n v="883"/>
    <n v="670"/>
    <n v="446"/>
    <n v="213"/>
  </r>
  <r>
    <m/>
    <n v="2024"/>
    <x v="4"/>
    <x v="32"/>
    <n v="0"/>
    <n v="0"/>
    <n v="0"/>
    <n v="0"/>
    <n v="0"/>
    <n v="0"/>
    <n v="0"/>
    <n v="0"/>
    <n v="0"/>
    <n v="0"/>
    <m/>
    <n v="0"/>
    <n v="0"/>
    <n v="0"/>
    <n v="0"/>
    <n v="0"/>
    <n v="0"/>
    <n v="0"/>
    <m/>
    <m/>
    <m/>
    <n v="882"/>
    <n v="637"/>
    <n v="445"/>
    <n v="245"/>
  </r>
  <r>
    <m/>
    <n v="2024"/>
    <x v="4"/>
    <x v="33"/>
    <n v="0"/>
    <n v="0"/>
    <n v="0"/>
    <n v="0"/>
    <n v="0"/>
    <n v="0"/>
    <n v="0"/>
    <n v="0"/>
    <n v="0"/>
    <n v="0"/>
    <m/>
    <n v="0"/>
    <n v="0"/>
    <n v="0"/>
    <n v="0"/>
    <n v="0"/>
    <n v="0"/>
    <n v="0"/>
    <m/>
    <m/>
    <m/>
    <n v="886"/>
    <n v="616"/>
    <n v="444"/>
    <n v="270"/>
  </r>
  <r>
    <d v="2024-05-01T00:00:00"/>
    <n v="2024"/>
    <x v="4"/>
    <x v="1"/>
    <n v="740"/>
    <n v="16.61"/>
    <n v="66.44"/>
    <n v="4.1500000000000004"/>
    <n v="62.42"/>
    <n v="20.190000000000001"/>
    <n v="60.56"/>
    <n v="230.37"/>
    <n v="56.25"/>
    <n v="56.65"/>
    <n v="396.73"/>
    <n v="38"/>
    <n v="3583"/>
    <n v="2804"/>
    <n v="26"/>
    <n v="994"/>
    <n v="902"/>
    <n v="465"/>
    <n v="92"/>
    <n v="92"/>
    <n v="0.68421052631578949"/>
    <n v="893"/>
    <n v="594"/>
    <n v="443"/>
    <n v="299"/>
  </r>
  <r>
    <d v="2024-05-02T00:00:00"/>
    <n v="2024"/>
    <x v="4"/>
    <x v="2"/>
    <n v="740"/>
    <n v="9.86"/>
    <n v="39.44"/>
    <n v="2.4700000000000002"/>
    <n v="87.38"/>
    <n v="61.2"/>
    <n v="61.2"/>
    <n v="261.54999999999995"/>
    <n v="56.25"/>
    <n v="88.73"/>
    <n v="333.47"/>
    <n v="34"/>
    <n v="3571"/>
    <n v="2790"/>
    <n v="30"/>
    <n v="999"/>
    <n v="895"/>
    <n v="463"/>
    <n v="104"/>
    <n v="104"/>
    <n v="0.88235294117647056"/>
    <n v="903"/>
    <n v="575"/>
    <n v="442"/>
    <n v="328"/>
  </r>
  <r>
    <d v="2024-05-03T00:00:00"/>
    <n v="2024"/>
    <x v="4"/>
    <x v="3"/>
    <n v="740"/>
    <n v="6.56"/>
    <n v="26.25"/>
    <n v="1.64"/>
    <n v="40.880000000000003"/>
    <n v="25.13"/>
    <n v="50.25"/>
    <n v="150.71"/>
    <n v="140"/>
    <n v="133.9"/>
    <n v="315.39"/>
    <n v="36"/>
    <n v="3556"/>
    <n v="2770"/>
    <n v="24"/>
    <n v="1000"/>
    <n v="885"/>
    <n v="460"/>
    <n v="115"/>
    <n v="115"/>
    <n v="0.66666666666666663"/>
    <n v="917"/>
    <n v="563"/>
    <n v="442"/>
    <n v="354"/>
  </r>
  <r>
    <d v="2024-05-04T00:00:00"/>
    <n v="2024"/>
    <x v="4"/>
    <x v="4"/>
    <n v="740"/>
    <n v="19.260000000000002"/>
    <n v="77.040000000000006"/>
    <n v="4.82"/>
    <n v="106.93"/>
    <n v="23.16"/>
    <n v="46.31"/>
    <n v="277.52"/>
    <n v="68.75"/>
    <n v="89.4"/>
    <n v="304.33000000000004"/>
    <n v="39"/>
    <n v="3541"/>
    <n v="2744"/>
    <n v="37"/>
    <n v="999"/>
    <n v="872"/>
    <n v="457"/>
    <n v="127"/>
    <n v="127"/>
    <n v="0.94871794871794868"/>
    <n v="937"/>
    <n v="553"/>
    <n v="442"/>
    <n v="384"/>
  </r>
  <r>
    <d v="2024-05-05T00:00:00"/>
    <n v="2024"/>
    <x v="4"/>
    <x v="5"/>
    <n v="740"/>
    <n v="13.69"/>
    <n v="54.75"/>
    <n v="3.42"/>
    <n v="84.02"/>
    <n v="92.98"/>
    <n v="92.98"/>
    <n v="341.84000000000003"/>
    <n v="116.25"/>
    <n v="86.41"/>
    <n v="195.5"/>
    <n v="44"/>
    <n v="3532"/>
    <n v="2704"/>
    <n v="40"/>
    <n v="987"/>
    <n v="852"/>
    <n v="455"/>
    <n v="135"/>
    <n v="135"/>
    <n v="0.90909090909090906"/>
    <n v="957"/>
    <n v="549"/>
    <n v="442"/>
    <n v="408"/>
  </r>
  <r>
    <d v="2024-05-06T00:00:00"/>
    <n v="2024"/>
    <x v="4"/>
    <x v="6"/>
    <n v="740"/>
    <n v="19.670000000000002"/>
    <n v="78.67"/>
    <n v="4.92"/>
    <n v="135.46"/>
    <n v="41.16"/>
    <n v="41.16"/>
    <n v="321.03999999999996"/>
    <n v="143.75"/>
    <n v="77.88"/>
    <n v="197.33000000000004"/>
    <n v="51"/>
    <n v="3517"/>
    <n v="2654"/>
    <n v="29"/>
    <n v="971"/>
    <n v="827"/>
    <n v="453"/>
    <n v="144"/>
    <n v="144"/>
    <n v="0.56862745098039214"/>
    <n v="982"/>
    <n v="545"/>
    <n v="443"/>
    <n v="437"/>
  </r>
  <r>
    <d v="2024-05-07T00:00:00"/>
    <n v="2024"/>
    <x v="4"/>
    <x v="7"/>
    <n v="740"/>
    <n v="35.42"/>
    <n v="141.68"/>
    <n v="8.86"/>
    <n v="124.88"/>
    <n v="61.6"/>
    <n v="61.6"/>
    <n v="434.04000000000008"/>
    <n v="108.75"/>
    <n v="140.80000000000001"/>
    <n v="56.409999999999854"/>
    <n v="56"/>
    <n v="3508"/>
    <n v="2600"/>
    <n v="42"/>
    <n v="946"/>
    <n v="800"/>
    <n v="452"/>
    <n v="146"/>
    <n v="146"/>
    <n v="0.75"/>
    <n v="1007"/>
    <n v="548"/>
    <n v="444"/>
    <n v="459"/>
  </r>
  <r>
    <d v="2024-05-08T00:00:00"/>
    <n v="2024"/>
    <x v="4"/>
    <x v="8"/>
    <n v="740"/>
    <n v="19.57"/>
    <n v="78.28"/>
    <n v="4.8899999999999997"/>
    <n v="47.44"/>
    <n v="129.87"/>
    <n v="129.87"/>
    <n v="409.92"/>
    <n v="86.25"/>
    <n v="292.38"/>
    <n v="-48.549999999999955"/>
    <n v="63"/>
    <n v="3496"/>
    <n v="2538"/>
    <n v="60"/>
    <n v="920"/>
    <n v="769"/>
    <n v="449"/>
    <n v="151"/>
    <n v="151"/>
    <n v="0.95238095238095233"/>
    <n v="1032"/>
    <n v="552"/>
    <n v="445"/>
    <n v="480"/>
  </r>
  <r>
    <d v="2024-05-09T00:00:00"/>
    <n v="2024"/>
    <x v="4"/>
    <x v="9"/>
    <n v="740"/>
    <n v="37.75"/>
    <n v="151.01"/>
    <n v="9.44"/>
    <n v="106.08"/>
    <n v="107.95"/>
    <n v="107.95"/>
    <n v="520.17999999999995"/>
    <n v="138.75"/>
    <n v="126"/>
    <n v="-44.92999999999995"/>
    <n v="66"/>
    <n v="3487"/>
    <n v="2472"/>
    <n v="59"/>
    <n v="900"/>
    <n v="736"/>
    <n v="447"/>
    <n v="164"/>
    <n v="164"/>
    <n v="0.89393939393939392"/>
    <n v="1058"/>
    <n v="565"/>
    <n v="446"/>
    <n v="493"/>
  </r>
  <r>
    <d v="2024-05-10T00:00:00"/>
    <n v="2024"/>
    <x v="4"/>
    <x v="10"/>
    <n v="740"/>
    <n v="32.18"/>
    <n v="128.69999999999999"/>
    <n v="8.0500000000000007"/>
    <n v="153.4"/>
    <n v="59.48"/>
    <n v="118.95"/>
    <n v="500.76000000000005"/>
    <n v="57.5"/>
    <n v="116.19"/>
    <n v="65.549999999999955"/>
    <n v="68"/>
    <n v="3484"/>
    <n v="2402"/>
    <n v="63"/>
    <n v="886"/>
    <n v="701"/>
    <n v="447"/>
    <n v="185"/>
    <n v="185"/>
    <n v="0.92647058823529416"/>
    <n v="1080"/>
    <n v="578"/>
    <n v="447"/>
    <n v="502"/>
  </r>
  <r>
    <d v="2024-05-11T00:00:00"/>
    <n v="2024"/>
    <x v="4"/>
    <x v="11"/>
    <n v="740"/>
    <n v="38.31"/>
    <n v="153.22999999999999"/>
    <n v="9.58"/>
    <n v="167.4"/>
    <n v="38.03"/>
    <n v="114.08"/>
    <n v="520.63"/>
    <n v="131.25"/>
    <n v="54.11"/>
    <n v="34.009999999999991"/>
    <n v="68"/>
    <n v="3475"/>
    <n v="2340"/>
    <n v="40"/>
    <n v="883"/>
    <n v="670"/>
    <n v="446"/>
    <n v="213"/>
    <n v="213"/>
    <n v="0.58823529411764708"/>
    <n v="1101"/>
    <n v="596"/>
    <n v="450"/>
    <n v="505"/>
  </r>
  <r>
    <d v="2024-05-12T00:00:00"/>
    <n v="2024"/>
    <x v="4"/>
    <x v="12"/>
    <n v="740"/>
    <n v="31.93"/>
    <n v="127.73"/>
    <n v="7.98"/>
    <n v="84.46"/>
    <n v="115.87"/>
    <n v="115.87"/>
    <n v="483.84"/>
    <n v="121.25"/>
    <n v="288.85000000000002"/>
    <n v="-153.93999999999994"/>
    <n v="68"/>
    <n v="3469"/>
    <n v="2274"/>
    <n v="60"/>
    <n v="882"/>
    <n v="637"/>
    <n v="445"/>
    <n v="245"/>
    <n v="245"/>
    <n v="0.88235294117647056"/>
    <n v="1115"/>
    <n v="625"/>
    <n v="453"/>
    <n v="490"/>
  </r>
  <r>
    <d v="2024-05-13T00:00:00"/>
    <n v="2024"/>
    <x v="4"/>
    <x v="13"/>
    <n v="740"/>
    <n v="20.68"/>
    <n v="82.71"/>
    <n v="5.17"/>
    <n v="117.65"/>
    <n v="49.43"/>
    <n v="148.30000000000001"/>
    <n v="423.94"/>
    <n v="111.25"/>
    <n v="152.61000000000001"/>
    <n v="52.199999999999932"/>
    <n v="63"/>
    <n v="3463"/>
    <n v="2232"/>
    <n v="35"/>
    <n v="886"/>
    <n v="616"/>
    <n v="444"/>
    <n v="270"/>
    <n v="270"/>
    <n v="0.55555555555555558"/>
    <n v="1127"/>
    <n v="653"/>
    <n v="455"/>
    <n v="474"/>
  </r>
  <r>
    <d v="2024-05-14T00:00:00"/>
    <n v="2024"/>
    <x v="4"/>
    <x v="14"/>
    <n v="740"/>
    <n v="14.82"/>
    <n v="59.29"/>
    <n v="3.71"/>
    <n v="75.19"/>
    <n v="28.2"/>
    <n v="56.39"/>
    <n v="237.59999999999997"/>
    <n v="346.25"/>
    <n v="124.23"/>
    <n v="31.920000000000073"/>
    <n v="51"/>
    <n v="3460"/>
    <n v="2188"/>
    <n v="47"/>
    <n v="893"/>
    <n v="594"/>
    <n v="443"/>
    <n v="299"/>
    <n v="299"/>
    <n v="0.92156862745098034"/>
    <n v="1134"/>
    <n v="685"/>
    <n v="458"/>
    <n v="449"/>
  </r>
  <r>
    <d v="2024-05-15T00:00:00"/>
    <n v="2024"/>
    <x v="4"/>
    <x v="15"/>
    <n v="740"/>
    <n v="41.42"/>
    <n v="165.66"/>
    <n v="10.36"/>
    <n v="151.72999999999999"/>
    <n v="18.079999999999998"/>
    <n v="54.24"/>
    <n v="441.48999999999995"/>
    <n v="133.75"/>
    <n v="223.01"/>
    <n v="-58.25"/>
    <n v="38"/>
    <n v="3454"/>
    <n v="2150"/>
    <n v="32"/>
    <n v="903"/>
    <n v="575"/>
    <n v="442"/>
    <n v="328"/>
    <n v="328"/>
    <n v="0.84210526315789469"/>
    <n v="1138"/>
    <n v="721"/>
    <n v="461"/>
    <n v="417"/>
  </r>
  <r>
    <d v="2024-05-16T00:00:00"/>
    <n v="2024"/>
    <x v="4"/>
    <x v="16"/>
    <n v="740"/>
    <n v="38.799999999999997"/>
    <n v="155.19"/>
    <n v="9.6999999999999993"/>
    <n v="150.02000000000001"/>
    <n v="124.89"/>
    <n v="124.89"/>
    <n v="603.49"/>
    <n v="61.25"/>
    <n v="197.08"/>
    <n v="-121.82000000000005"/>
    <n v="20"/>
    <n v="3454"/>
    <n v="2126"/>
    <n v="20"/>
    <n v="917"/>
    <n v="563"/>
    <n v="442"/>
    <n v="354"/>
    <n v="354"/>
    <n v="1"/>
    <n v="1139"/>
    <n v="754"/>
    <n v="464"/>
    <n v="385"/>
  </r>
  <r>
    <d v="2024-05-17T00:00:00"/>
    <n v="2024"/>
    <x v="4"/>
    <x v="17"/>
    <n v="740"/>
    <n v="34.729999999999997"/>
    <n v="138.93"/>
    <n v="8.68"/>
    <n v="196.57"/>
    <n v="84.99"/>
    <n v="84.99"/>
    <n v="548.89"/>
    <n v="110"/>
    <n v="112.41"/>
    <n v="-31.299999999999955"/>
    <n v="2"/>
    <n v="3454"/>
    <n v="2106"/>
    <n v="2"/>
    <n v="937"/>
    <n v="553"/>
    <n v="442"/>
    <n v="384"/>
    <n v="384"/>
    <n v="1"/>
    <n v="1139"/>
    <n v="788"/>
    <n v="467"/>
    <n v="351"/>
  </r>
  <r>
    <d v="2024-05-18T00:00:00"/>
    <n v="2024"/>
    <x v="4"/>
    <x v="18"/>
    <n v="740"/>
    <n v="35.6"/>
    <n v="142.4"/>
    <n v="8.9"/>
    <n v="138.72999999999999"/>
    <n v="79.27"/>
    <n v="158.54"/>
    <n v="563.43999999999994"/>
    <n v="145"/>
    <n v="88.19"/>
    <n v="-56.629999999999882"/>
    <n v="1"/>
    <n v="3454"/>
    <n v="2098"/>
    <n v="1"/>
    <n v="957"/>
    <n v="549"/>
    <n v="442"/>
    <n v="408"/>
    <n v="408"/>
    <n v="1"/>
    <n v="1131"/>
    <n v="813"/>
    <n v="472"/>
    <n v="318"/>
  </r>
  <r>
    <d v="2024-05-19T00:00:00"/>
    <n v="2024"/>
    <x v="4"/>
    <x v="19"/>
    <n v="740"/>
    <n v="22.54"/>
    <n v="90.15"/>
    <n v="5.64"/>
    <n v="66.16"/>
    <n v="68.7"/>
    <n v="137.4"/>
    <n v="390.59000000000003"/>
    <n v="227.5"/>
    <n v="141.69"/>
    <n v="-19.779999999999973"/>
    <n v="1"/>
    <n v="3460"/>
    <n v="2090"/>
    <n v="1"/>
    <n v="982"/>
    <n v="545"/>
    <n v="443"/>
    <n v="437"/>
    <n v="437"/>
    <n v="1"/>
    <n v="1117"/>
    <n v="833"/>
    <n v="476"/>
    <n v="284"/>
  </r>
  <r>
    <d v="2024-05-20T00:00:00"/>
    <n v="2024"/>
    <x v="4"/>
    <x v="20"/>
    <n v="740"/>
    <n v="18.440000000000001"/>
    <n v="73.75"/>
    <n v="4.6100000000000003"/>
    <n v="179.72"/>
    <n v="40.81"/>
    <n v="40.81"/>
    <n v="358.14"/>
    <n v="87.5"/>
    <n v="347.25"/>
    <n v="-52.889999999999986"/>
    <n v="1"/>
    <n v="3466"/>
    <n v="2096"/>
    <n v="1"/>
    <n v="1007"/>
    <n v="548"/>
    <n v="444"/>
    <n v="459"/>
    <n v="459"/>
    <n v="1"/>
    <n v="1093"/>
    <n v="846"/>
    <n v="480"/>
    <n v="247"/>
  </r>
  <r>
    <d v="2024-05-21T00:00:00"/>
    <n v="2024"/>
    <x v="4"/>
    <x v="21"/>
    <n v="740"/>
    <n v="12.29"/>
    <n v="49.14"/>
    <n v="3.07"/>
    <n v="68.09"/>
    <n v="63.18"/>
    <n v="126.36"/>
    <n v="322.13"/>
    <n v="310"/>
    <n v="157.66"/>
    <n v="-49.789999999999964"/>
    <n v="1"/>
    <n v="3472"/>
    <n v="2104"/>
    <n v="1"/>
    <n v="1032"/>
    <n v="552"/>
    <n v="445"/>
    <n v="480"/>
    <n v="480"/>
    <n v="1"/>
    <n v="1063"/>
    <n v="856"/>
    <n v="485"/>
    <n v="207"/>
  </r>
  <r>
    <d v="2024-05-22T00:00:00"/>
    <n v="2024"/>
    <x v="4"/>
    <x v="22"/>
    <n v="740"/>
    <n v="31.98"/>
    <n v="127.91"/>
    <n v="8"/>
    <n v="70.45"/>
    <n v="27.13"/>
    <n v="81.400000000000006"/>
    <n v="346.87"/>
    <n v="131.25"/>
    <n v="198.85"/>
    <n v="63.029999999999973"/>
    <n v="1"/>
    <n v="3478"/>
    <n v="2130"/>
    <n v="1"/>
    <n v="1058"/>
    <n v="565"/>
    <n v="446"/>
    <n v="493"/>
    <n v="493"/>
    <n v="1"/>
    <n v="1045"/>
    <n v="859"/>
    <n v="490"/>
    <n v="186"/>
  </r>
  <r>
    <d v="2024-05-23T00:00:00"/>
    <n v="2024"/>
    <x v="4"/>
    <x v="23"/>
    <n v="740"/>
    <n v="29.84"/>
    <n v="119.34"/>
    <n v="7.46"/>
    <n v="62.32"/>
    <n v="32.049999999999997"/>
    <n v="96.14"/>
    <n v="347.15"/>
    <n v="145"/>
    <n v="245.01"/>
    <n v="2.8400000000000318"/>
    <n v="1"/>
    <n v="3487"/>
    <n v="2156"/>
    <n v="1"/>
    <n v="1080"/>
    <n v="578"/>
    <n v="447"/>
    <n v="502"/>
    <n v="502"/>
    <n v="1"/>
    <n v="1035"/>
    <n v="860"/>
    <n v="495"/>
    <n v="175"/>
  </r>
  <r>
    <d v="2024-05-24T00:00:00"/>
    <n v="2024"/>
    <x v="4"/>
    <x v="24"/>
    <n v="740"/>
    <n v="32.119999999999997"/>
    <n v="128.47"/>
    <n v="8.0299999999999994"/>
    <n v="121.48"/>
    <n v="24.17"/>
    <n v="48.34"/>
    <n v="362.61"/>
    <n v="150"/>
    <n v="124.74"/>
    <n v="102.64999999999998"/>
    <n v="1"/>
    <n v="3502"/>
    <n v="2192"/>
    <n v="1"/>
    <n v="1101"/>
    <n v="596"/>
    <n v="450"/>
    <n v="505"/>
    <n v="505"/>
    <n v="1"/>
    <n v="1031"/>
    <n v="858"/>
    <n v="501"/>
    <n v="173"/>
  </r>
  <r>
    <d v="2024-05-25T00:00:00"/>
    <n v="2024"/>
    <x v="4"/>
    <x v="25"/>
    <n v="740"/>
    <n v="21.11"/>
    <n v="84.42"/>
    <n v="5.28"/>
    <n v="42.21"/>
    <n v="55.48"/>
    <n v="110.95"/>
    <n v="319.45"/>
    <n v="146.25"/>
    <n v="172.2"/>
    <n v="102.10000000000002"/>
    <n v="1"/>
    <n v="3514"/>
    <n v="2250"/>
    <n v="1"/>
    <n v="1115"/>
    <n v="625"/>
    <n v="453"/>
    <n v="490"/>
    <n v="490"/>
    <n v="1"/>
    <n v="1037"/>
    <n v="843"/>
    <n v="505"/>
    <n v="194"/>
  </r>
  <r>
    <d v="2024-05-26T00:00:00"/>
    <n v="2024"/>
    <x v="4"/>
    <x v="26"/>
    <n v="740"/>
    <n v="25.06"/>
    <n v="100.24"/>
    <n v="6.27"/>
    <n v="62.16"/>
    <n v="32.11"/>
    <n v="96.32"/>
    <n v="322.15999999999997"/>
    <n v="193.75"/>
    <n v="148.35"/>
    <n v="75.740000000000009"/>
    <n v="1"/>
    <n v="3526"/>
    <n v="2306"/>
    <n v="1"/>
    <n v="1127"/>
    <n v="653"/>
    <n v="455"/>
    <n v="474"/>
    <n v="474"/>
    <n v="1"/>
    <n v="1056"/>
    <n v="826"/>
    <n v="511"/>
    <n v="230"/>
  </r>
  <r>
    <d v="2024-05-27T00:00:00"/>
    <n v="2024"/>
    <x v="4"/>
    <x v="27"/>
    <n v="740"/>
    <n v="16"/>
    <n v="64.010000000000005"/>
    <n v="4"/>
    <n v="139.19"/>
    <n v="54.86"/>
    <n v="54.86"/>
    <n v="332.92"/>
    <n v="90"/>
    <n v="105.13"/>
    <n v="211.95000000000005"/>
    <n v="1"/>
    <n v="3544"/>
    <n v="2370"/>
    <n v="1"/>
    <n v="1134"/>
    <n v="685"/>
    <n v="458"/>
    <n v="449"/>
    <n v="449"/>
    <n v="1"/>
    <n v="1082"/>
    <n v="800"/>
    <n v="518"/>
    <n v="282"/>
  </r>
  <r>
    <d v="2024-05-28T00:00:00"/>
    <n v="2024"/>
    <x v="4"/>
    <x v="28"/>
    <n v="740"/>
    <n v="26.4"/>
    <n v="105.6"/>
    <n v="6.6"/>
    <n v="37.840000000000003"/>
    <n v="32.119999999999997"/>
    <n v="96.36"/>
    <n v="304.92"/>
    <n v="108.75"/>
    <n v="65"/>
    <n v="261.33"/>
    <n v="1"/>
    <n v="3562"/>
    <n v="2442"/>
    <n v="1"/>
    <n v="1138"/>
    <n v="721"/>
    <n v="461"/>
    <n v="417"/>
    <n v="417"/>
    <n v="1"/>
    <n v="1095"/>
    <n v="772"/>
    <n v="524"/>
    <n v="323"/>
  </r>
  <r>
    <d v="2024-05-29T00:00:00"/>
    <n v="2024"/>
    <x v="4"/>
    <x v="29"/>
    <n v="740"/>
    <n v="22.51"/>
    <n v="90.02"/>
    <n v="5.63"/>
    <n v="101.18"/>
    <n v="29.2"/>
    <n v="58.4"/>
    <n v="306.94"/>
    <n v="78.75"/>
    <n v="30.05"/>
    <n v="324.26"/>
    <n v="9"/>
    <n v="3577"/>
    <n v="2508"/>
    <n v="7"/>
    <n v="1139"/>
    <n v="754"/>
    <n v="464"/>
    <n v="385"/>
    <n v="385"/>
    <n v="0.77777777777777779"/>
    <n v="1101"/>
    <n v="749"/>
    <n v="529"/>
    <n v="352"/>
  </r>
  <r>
    <d v="2024-05-30T00:00:00"/>
    <n v="2024"/>
    <x v="4"/>
    <x v="30"/>
    <n v="740"/>
    <n v="9.2899999999999991"/>
    <n v="37.15"/>
    <n v="2.3199999999999998"/>
    <n v="56.17"/>
    <n v="29.15"/>
    <n v="58.29"/>
    <n v="192.37"/>
    <n v="80"/>
    <n v="49.91"/>
    <n v="417.72"/>
    <n v="17"/>
    <n v="3595"/>
    <n v="2576"/>
    <n v="9"/>
    <n v="1139"/>
    <n v="788"/>
    <n v="467"/>
    <n v="351"/>
    <n v="351"/>
    <n v="0.52941176470588236"/>
    <n v="1101"/>
    <n v="730"/>
    <n v="536"/>
    <n v="371"/>
  </r>
  <r>
    <d v="2024-05-31T00:00:00"/>
    <n v="2024"/>
    <x v="4"/>
    <x v="31"/>
    <n v="740"/>
    <n v="9.56"/>
    <n v="38.24"/>
    <n v="2.39"/>
    <n v="22.02"/>
    <n v="18.63"/>
    <n v="18.63"/>
    <n v="109.47"/>
    <n v="100"/>
    <n v="64.84"/>
    <n v="465.69"/>
    <n v="21"/>
    <n v="3622"/>
    <n v="2626"/>
    <n v="19"/>
    <n v="1131"/>
    <n v="813"/>
    <n v="472"/>
    <n v="318"/>
    <n v="318"/>
    <n v="0.90476190476190477"/>
    <n v="1097"/>
    <n v="722"/>
    <n v="542"/>
    <n v="375"/>
  </r>
  <r>
    <m/>
    <n v="2024"/>
    <x v="5"/>
    <x v="0"/>
    <n v="0"/>
    <n v="0"/>
    <n v="0"/>
    <n v="0"/>
    <n v="0"/>
    <n v="0"/>
    <n v="0"/>
    <n v="0"/>
    <n v="0"/>
    <n v="0"/>
    <m/>
    <n v="0"/>
    <n v="0"/>
    <n v="0"/>
    <n v="0"/>
    <n v="0"/>
    <n v="0"/>
    <n v="0"/>
    <m/>
    <m/>
    <m/>
    <n v="1079"/>
    <n v="719"/>
    <n v="548"/>
    <n v="360"/>
  </r>
  <r>
    <m/>
    <n v="2024"/>
    <x v="5"/>
    <x v="32"/>
    <n v="0"/>
    <n v="0"/>
    <n v="0"/>
    <n v="0"/>
    <n v="0"/>
    <n v="0"/>
    <n v="0"/>
    <n v="0"/>
    <n v="0"/>
    <n v="0"/>
    <m/>
    <n v="0"/>
    <n v="0"/>
    <n v="0"/>
    <n v="0"/>
    <n v="0"/>
    <n v="0"/>
    <n v="0"/>
    <m/>
    <m/>
    <m/>
    <n v="1048"/>
    <n v="723"/>
    <n v="555"/>
    <n v="325"/>
  </r>
  <r>
    <m/>
    <n v="2024"/>
    <x v="5"/>
    <x v="33"/>
    <n v="0"/>
    <n v="0"/>
    <n v="0"/>
    <n v="0"/>
    <n v="0"/>
    <n v="0"/>
    <n v="0"/>
    <n v="0"/>
    <n v="0"/>
    <n v="0"/>
    <m/>
    <n v="0"/>
    <n v="0"/>
    <n v="0"/>
    <n v="0"/>
    <n v="0"/>
    <n v="0"/>
    <n v="0"/>
    <m/>
    <m/>
    <m/>
    <n v="1018"/>
    <n v="737"/>
    <n v="563"/>
    <n v="281"/>
  </r>
  <r>
    <m/>
    <n v="2024"/>
    <x v="5"/>
    <x v="34"/>
    <n v="0"/>
    <n v="0"/>
    <n v="0"/>
    <n v="0"/>
    <n v="0"/>
    <n v="0"/>
    <n v="0"/>
    <n v="0"/>
    <n v="0"/>
    <n v="0"/>
    <m/>
    <n v="0"/>
    <n v="0"/>
    <n v="0"/>
    <n v="0"/>
    <n v="0"/>
    <n v="0"/>
    <n v="0"/>
    <m/>
    <m/>
    <m/>
    <n v="995"/>
    <n v="764"/>
    <n v="570"/>
    <n v="231"/>
  </r>
  <r>
    <m/>
    <n v="2024"/>
    <x v="5"/>
    <x v="35"/>
    <n v="0"/>
    <n v="0"/>
    <n v="0"/>
    <n v="0"/>
    <n v="0"/>
    <n v="0"/>
    <n v="0"/>
    <n v="0"/>
    <n v="0"/>
    <n v="0"/>
    <m/>
    <n v="0"/>
    <n v="0"/>
    <n v="0"/>
    <n v="0"/>
    <n v="0"/>
    <n v="0"/>
    <n v="0"/>
    <m/>
    <m/>
    <m/>
    <n v="986"/>
    <n v="796"/>
    <n v="576"/>
    <n v="190"/>
  </r>
  <r>
    <m/>
    <n v="2024"/>
    <x v="5"/>
    <x v="36"/>
    <n v="0"/>
    <n v="0"/>
    <n v="0"/>
    <n v="0"/>
    <n v="0"/>
    <n v="0"/>
    <n v="0"/>
    <n v="0"/>
    <n v="0"/>
    <n v="0"/>
    <m/>
    <n v="0"/>
    <n v="0"/>
    <n v="0"/>
    <n v="0"/>
    <n v="0"/>
    <n v="0"/>
    <n v="0"/>
    <m/>
    <m/>
    <m/>
    <n v="983"/>
    <n v="841"/>
    <n v="584"/>
    <n v="142"/>
  </r>
  <r>
    <d v="2024-06-01T00:00:00"/>
    <n v="2024"/>
    <x v="5"/>
    <x v="1"/>
    <n v="800"/>
    <n v="122.41"/>
    <n v="52.37"/>
    <n v="30.6"/>
    <n v="13.09"/>
    <n v="40.799999999999997"/>
    <n v="82.66"/>
    <n v="341.92999999999995"/>
    <n v="73.75"/>
    <n v="293.64"/>
    <n v="90.680000000000064"/>
    <n v="23"/>
    <n v="3646"/>
    <n v="2666"/>
    <n v="17"/>
    <n v="1117"/>
    <n v="833"/>
    <n v="476"/>
    <n v="284"/>
    <n v="284"/>
    <n v="0.73913043478260865"/>
    <n v="985"/>
    <n v="874"/>
    <n v="590"/>
    <n v="111"/>
  </r>
  <r>
    <d v="2024-06-02T00:00:00"/>
    <n v="2024"/>
    <x v="5"/>
    <x v="2"/>
    <n v="800"/>
    <n v="69.34"/>
    <n v="66.069999999999993"/>
    <n v="17.34"/>
    <n v="16.52"/>
    <n v="34.67"/>
    <n v="80.81"/>
    <n v="284.75"/>
    <n v="201.25"/>
    <n v="121.78"/>
    <n v="192.22000000000003"/>
    <n v="20"/>
    <n v="3667"/>
    <n v="2692"/>
    <n v="15"/>
    <n v="1093"/>
    <n v="846"/>
    <n v="480"/>
    <n v="247"/>
    <n v="247"/>
    <n v="0.75"/>
    <n v="998"/>
    <n v="902"/>
    <n v="597"/>
    <n v="96"/>
  </r>
  <r>
    <d v="2024-06-03T00:00:00"/>
    <n v="2024"/>
    <x v="5"/>
    <x v="3"/>
    <n v="800"/>
    <n v="65.349999999999994"/>
    <n v="45.32"/>
    <n v="16.34"/>
    <n v="11.33"/>
    <n v="65.349999999999994"/>
    <n v="99.22"/>
    <n v="302.90999999999997"/>
    <n v="172.5"/>
    <n v="114.26"/>
    <n v="210.33000000000004"/>
    <n v="16"/>
    <n v="3697"/>
    <n v="2712"/>
    <n v="10"/>
    <n v="1063"/>
    <n v="856"/>
    <n v="485"/>
    <n v="207"/>
    <n v="207"/>
    <n v="0.625"/>
    <n v="1032"/>
    <n v="910"/>
    <n v="604"/>
    <n v="122"/>
  </r>
  <r>
    <d v="2024-06-04T00:00:00"/>
    <n v="2024"/>
    <x v="5"/>
    <x v="4"/>
    <n v="800"/>
    <n v="65.05"/>
    <n v="28.36"/>
    <n v="16.260000000000002"/>
    <n v="7.09"/>
    <n v="32.53"/>
    <n v="51.29"/>
    <n v="200.58"/>
    <n v="185"/>
    <n v="123.68"/>
    <n v="290.73999999999995"/>
    <n v="6"/>
    <n v="3721"/>
    <n v="2718"/>
    <n v="4"/>
    <n v="1045"/>
    <n v="859"/>
    <n v="490"/>
    <n v="186"/>
    <n v="186"/>
    <n v="0.66666666666666663"/>
    <n v="1047"/>
    <n v="912"/>
    <n v="611"/>
    <n v="135"/>
  </r>
  <r>
    <d v="2024-06-05T00:00:00"/>
    <n v="2024"/>
    <x v="5"/>
    <x v="5"/>
    <n v="800"/>
    <n v="47.71"/>
    <n v="90.65"/>
    <n v="11.93"/>
    <n v="22.66"/>
    <n v="23.86"/>
    <n v="36.33"/>
    <n v="233.14"/>
    <n v="103.75"/>
    <n v="96.59"/>
    <n v="366.52"/>
    <n v="0"/>
    <n v="3751"/>
    <n v="2720"/>
    <n v="0"/>
    <n v="1035"/>
    <n v="860"/>
    <n v="495"/>
    <n v="175"/>
    <n v="175"/>
    <e v="#DIV/0!"/>
    <n v="1051"/>
    <n v="912"/>
    <n v="618"/>
    <n v="139"/>
  </r>
  <r>
    <d v="2024-06-06T00:00:00"/>
    <n v="2024"/>
    <x v="5"/>
    <x v="6"/>
    <n v="800"/>
    <n v="56.24"/>
    <n v="63.44"/>
    <n v="14.06"/>
    <n v="15.86"/>
    <n v="28.12"/>
    <n v="34.01"/>
    <n v="211.73000000000002"/>
    <n v="88.75"/>
    <n v="76.81"/>
    <n v="422.71"/>
    <n v="0"/>
    <n v="3784"/>
    <n v="2716"/>
    <n v="0"/>
    <n v="1031"/>
    <n v="858"/>
    <n v="501"/>
    <n v="173"/>
    <n v="173"/>
    <e v="#DIV/0!"/>
    <n v="1051"/>
    <n v="905"/>
    <n v="626"/>
    <n v="146"/>
  </r>
  <r>
    <d v="2024-06-07T00:00:00"/>
    <n v="2024"/>
    <x v="5"/>
    <x v="7"/>
    <n v="800"/>
    <n v="43.81"/>
    <n v="56.15"/>
    <n v="10.95"/>
    <n v="14.04"/>
    <n v="43.81"/>
    <n v="27.34"/>
    <n v="196.10000000000002"/>
    <n v="122.5"/>
    <n v="54.35"/>
    <n v="427.04999999999995"/>
    <n v="0"/>
    <n v="3805"/>
    <n v="2686"/>
    <n v="0"/>
    <n v="1037"/>
    <n v="843"/>
    <n v="505"/>
    <n v="194"/>
    <n v="194"/>
    <e v="#DIV/0!"/>
    <n v="1039"/>
    <n v="897"/>
    <n v="633"/>
    <n v="142"/>
  </r>
  <r>
    <d v="2024-06-08T00:00:00"/>
    <n v="2024"/>
    <x v="5"/>
    <x v="8"/>
    <n v="800"/>
    <n v="22.78"/>
    <n v="56.01"/>
    <n v="5.7"/>
    <n v="14"/>
    <n v="11.39"/>
    <n v="48.51"/>
    <n v="158.38999999999999"/>
    <n v="68.75"/>
    <n v="96.63"/>
    <n v="476.23"/>
    <n v="0"/>
    <n v="3838"/>
    <n v="2652"/>
    <n v="0"/>
    <n v="1056"/>
    <n v="826"/>
    <n v="511"/>
    <n v="230"/>
    <n v="230"/>
    <e v="#DIV/0!"/>
    <n v="1022"/>
    <n v="882"/>
    <n v="639"/>
    <n v="140"/>
  </r>
  <r>
    <d v="2024-06-09T00:00:00"/>
    <n v="2024"/>
    <x v="5"/>
    <x v="9"/>
    <n v="800"/>
    <n v="43.6"/>
    <n v="23.69"/>
    <n v="10.9"/>
    <n v="5.92"/>
    <n v="14.53"/>
    <n v="52.16"/>
    <n v="150.80000000000001"/>
    <n v="35"/>
    <n v="94.59"/>
    <n v="519.61"/>
    <n v="0"/>
    <n v="3874"/>
    <n v="2600"/>
    <n v="0"/>
    <n v="1082"/>
    <n v="800"/>
    <n v="518"/>
    <n v="282"/>
    <n v="282"/>
    <e v="#DIV/0!"/>
    <n v="1000"/>
    <n v="863"/>
    <n v="646"/>
    <n v="137"/>
  </r>
  <r>
    <d v="2024-06-10T00:00:00"/>
    <n v="2024"/>
    <x v="5"/>
    <x v="10"/>
    <n v="800"/>
    <n v="18.57"/>
    <n v="30.32"/>
    <n v="4.6399999999999997"/>
    <n v="7.58"/>
    <n v="18.57"/>
    <n v="49.12"/>
    <n v="128.80000000000001"/>
    <n v="85"/>
    <n v="60.93"/>
    <n v="525.27"/>
    <n v="0"/>
    <n v="3910"/>
    <n v="2544"/>
    <n v="0"/>
    <n v="1095"/>
    <n v="772"/>
    <n v="524"/>
    <n v="323"/>
    <n v="323"/>
    <e v="#DIV/0!"/>
    <n v="973"/>
    <n v="837"/>
    <n v="653"/>
    <n v="136"/>
  </r>
  <r>
    <d v="2024-06-11T00:00:00"/>
    <n v="2024"/>
    <x v="5"/>
    <x v="11"/>
    <n v="800"/>
    <n v="49.45"/>
    <n v="42.32"/>
    <n v="12.36"/>
    <n v="10.58"/>
    <n v="24.73"/>
    <n v="17.71"/>
    <n v="157.15"/>
    <n v="97.5"/>
    <n v="40.15"/>
    <n v="505.2"/>
    <n v="0"/>
    <n v="3940"/>
    <n v="2498"/>
    <n v="0"/>
    <n v="1101"/>
    <n v="749"/>
    <n v="529"/>
    <n v="352"/>
    <n v="352"/>
    <e v="#DIV/0!"/>
    <n v="951"/>
    <n v="809"/>
    <n v="659"/>
    <n v="142"/>
  </r>
  <r>
    <d v="2024-06-12T00:00:00"/>
    <n v="2024"/>
    <x v="5"/>
    <x v="12"/>
    <n v="800"/>
    <n v="41.95"/>
    <n v="41.5"/>
    <n v="10.49"/>
    <n v="10.38"/>
    <n v="41.95"/>
    <n v="29.64"/>
    <n v="175.90999999999997"/>
    <n v="28.75"/>
    <n v="102.09"/>
    <n v="493.25"/>
    <n v="0"/>
    <n v="3976"/>
    <n v="2460"/>
    <n v="0"/>
    <n v="1101"/>
    <n v="730"/>
    <n v="536"/>
    <n v="371"/>
    <n v="371"/>
    <e v="#DIV/0!"/>
    <n v="946"/>
    <n v="778"/>
    <n v="662"/>
    <n v="168"/>
  </r>
  <r>
    <d v="2024-06-13T00:00:00"/>
    <n v="2024"/>
    <x v="5"/>
    <x v="13"/>
    <n v="800"/>
    <n v="30.65"/>
    <n v="32.229999999999997"/>
    <n v="7.66"/>
    <n v="8.06"/>
    <n v="10.220000000000001"/>
    <n v="62.2"/>
    <n v="151.01999999999998"/>
    <n v="58.75"/>
    <n v="44.84"/>
    <n v="545.39"/>
    <n v="0"/>
    <n v="4012"/>
    <n v="2444"/>
    <n v="0"/>
    <n v="1097"/>
    <n v="722"/>
    <n v="542"/>
    <n v="375"/>
    <n v="375"/>
    <e v="#DIV/0!"/>
    <n v="937"/>
    <n v="745"/>
    <n v="666"/>
    <n v="192"/>
  </r>
  <r>
    <d v="2024-06-14T00:00:00"/>
    <n v="2024"/>
    <x v="5"/>
    <x v="14"/>
    <n v="800"/>
    <n v="40.6"/>
    <n v="55.91"/>
    <n v="10.15"/>
    <n v="13.98"/>
    <n v="40.6"/>
    <n v="22.04"/>
    <n v="183.28"/>
    <n v="85"/>
    <n v="33.71"/>
    <n v="498.01000000000005"/>
    <n v="0"/>
    <n v="4045"/>
    <n v="2438"/>
    <n v="0"/>
    <n v="1079"/>
    <n v="719"/>
    <n v="548"/>
    <n v="360"/>
    <n v="360"/>
    <e v="#DIV/0!"/>
    <n v="931"/>
    <n v="705"/>
    <n v="672"/>
    <n v="226"/>
  </r>
  <r>
    <d v="2024-06-15T00:00:00"/>
    <n v="2024"/>
    <x v="5"/>
    <x v="15"/>
    <n v="800"/>
    <n v="40.57"/>
    <n v="29.74"/>
    <n v="10.14"/>
    <n v="7.44"/>
    <n v="13.52"/>
    <n v="47.63"/>
    <n v="149.04"/>
    <n v="66.25"/>
    <n v="78.53"/>
    <n v="506.18"/>
    <n v="3"/>
    <n v="4087"/>
    <n v="2446"/>
    <n v="2"/>
    <n v="1048"/>
    <n v="723"/>
    <n v="555"/>
    <n v="325"/>
    <n v="325"/>
    <n v="0.66666666666666663"/>
    <n v="928"/>
    <n v="672"/>
    <n v="672"/>
    <n v="256"/>
  </r>
  <r>
    <d v="2024-06-16T00:00:00"/>
    <n v="2024"/>
    <x v="5"/>
    <x v="16"/>
    <n v="800"/>
    <n v="39.89"/>
    <n v="47.07"/>
    <n v="9.9700000000000006"/>
    <n v="11.77"/>
    <n v="39.89"/>
    <n v="64.58"/>
    <n v="213.17000000000002"/>
    <n v="32.5"/>
    <n v="92.41"/>
    <n v="461.91999999999996"/>
    <n v="18"/>
    <n v="4126"/>
    <n v="2474"/>
    <n v="10"/>
    <n v="1018"/>
    <n v="737"/>
    <n v="563"/>
    <n v="281"/>
    <n v="281"/>
    <n v="0.55555555555555558"/>
    <n v="940"/>
    <n v="635"/>
    <n v="635"/>
    <n v="305"/>
  </r>
  <r>
    <d v="2024-06-17T00:00:00"/>
    <n v="2024"/>
    <x v="5"/>
    <x v="17"/>
    <n v="800"/>
    <n v="22.56"/>
    <n v="50.32"/>
    <n v="5.64"/>
    <n v="12.58"/>
    <n v="7.52"/>
    <n v="68.709999999999994"/>
    <n v="167.32999999999998"/>
    <n v="158.75"/>
    <n v="60.96"/>
    <n v="412.96000000000004"/>
    <n v="33"/>
    <n v="4165"/>
    <n v="2528"/>
    <n v="23"/>
    <n v="995"/>
    <n v="764"/>
    <n v="570"/>
    <n v="231"/>
    <n v="231"/>
    <n v="0.69696969696969702"/>
    <n v="965"/>
    <n v="608"/>
    <n v="608"/>
    <n v="357"/>
  </r>
  <r>
    <d v="2024-06-18T00:00:00"/>
    <n v="2024"/>
    <x v="5"/>
    <x v="18"/>
    <n v="800"/>
    <n v="80.06"/>
    <n v="102.58"/>
    <n v="20.02"/>
    <n v="25.65"/>
    <n v="80.06"/>
    <n v="104.25"/>
    <n v="412.62"/>
    <n v="71.25"/>
    <n v="39.880000000000003"/>
    <n v="276.25"/>
    <n v="48"/>
    <n v="4198"/>
    <n v="2592"/>
    <n v="28"/>
    <n v="986"/>
    <n v="796"/>
    <n v="576"/>
    <n v="190"/>
    <n v="190"/>
    <n v="0.58333333333333337"/>
    <n v="984"/>
    <n v="585"/>
    <n v="585"/>
    <n v="399"/>
  </r>
  <r>
    <d v="2024-06-19T00:00:00"/>
    <n v="2024"/>
    <x v="5"/>
    <x v="19"/>
    <n v="800"/>
    <n v="67.900000000000006"/>
    <n v="74.69"/>
    <n v="16.98"/>
    <n v="18.670000000000002"/>
    <n v="67.900000000000006"/>
    <n v="85.36"/>
    <n v="331.5"/>
    <n v="75"/>
    <n v="150.06"/>
    <n v="243.44000000000005"/>
    <n v="55"/>
    <n v="4246"/>
    <n v="2682"/>
    <n v="48"/>
    <n v="983"/>
    <n v="841"/>
    <n v="584"/>
    <n v="142"/>
    <n v="142"/>
    <n v="0.87272727272727268"/>
    <n v="989"/>
    <n v="570"/>
    <n v="570"/>
    <n v="419"/>
  </r>
  <r>
    <d v="2024-06-20T00:00:00"/>
    <n v="2024"/>
    <x v="5"/>
    <x v="20"/>
    <n v="800"/>
    <n v="73.55"/>
    <n v="99.54"/>
    <n v="18.39"/>
    <n v="24.89"/>
    <n v="73.55"/>
    <n v="111.15"/>
    <n v="401.07000000000005"/>
    <n v="153.75"/>
    <n v="74.61"/>
    <n v="170.56999999999994"/>
    <n v="60"/>
    <n v="4276"/>
    <n v="2748"/>
    <n v="48"/>
    <n v="985"/>
    <n v="874"/>
    <n v="590"/>
    <n v="111"/>
    <n v="111"/>
    <n v="0.8"/>
    <n v="984"/>
    <n v="557"/>
    <n v="557"/>
    <n v="427"/>
  </r>
  <r>
    <d v="2024-06-21T00:00:00"/>
    <n v="2024"/>
    <x v="5"/>
    <x v="21"/>
    <n v="800"/>
    <n v="36.909999999999997"/>
    <n v="70.180000000000007"/>
    <n v="9.23"/>
    <n v="17.55"/>
    <n v="12.3"/>
    <n v="51.43"/>
    <n v="197.60000000000002"/>
    <n v="258.75"/>
    <n v="242.54"/>
    <n v="101.11000000000001"/>
    <n v="60"/>
    <n v="4315"/>
    <n v="2804"/>
    <n v="50"/>
    <n v="998"/>
    <n v="902"/>
    <n v="597"/>
    <n v="96"/>
    <n v="96"/>
    <n v="0.83333333333333337"/>
    <n v="962"/>
    <n v="550"/>
    <n v="550"/>
    <n v="412"/>
  </r>
  <r>
    <d v="2024-06-22T00:00:00"/>
    <n v="2024"/>
    <x v="5"/>
    <x v="22"/>
    <n v="800"/>
    <n v="110.81"/>
    <n v="160.06"/>
    <n v="27.7"/>
    <n v="40.020000000000003"/>
    <n v="36.94"/>
    <n v="138.02000000000001"/>
    <n v="513.54999999999995"/>
    <n v="108.75"/>
    <n v="39.44"/>
    <n v="138.26"/>
    <n v="59"/>
    <n v="4357"/>
    <n v="2820"/>
    <n v="51"/>
    <n v="1032"/>
    <n v="910"/>
    <n v="604"/>
    <n v="122"/>
    <n v="122"/>
    <n v="0.86440677966101698"/>
    <n v="937"/>
    <n v="548"/>
    <n v="548"/>
    <n v="389"/>
  </r>
  <r>
    <d v="2024-06-23T00:00:00"/>
    <n v="2024"/>
    <x v="5"/>
    <x v="23"/>
    <n v="800"/>
    <n v="143.69"/>
    <n v="147.78"/>
    <n v="35.92"/>
    <n v="36.950000000000003"/>
    <n v="47.9"/>
    <n v="169.57"/>
    <n v="581.80999999999995"/>
    <n v="50"/>
    <n v="145.06"/>
    <n v="23.130000000000109"/>
    <n v="50"/>
    <n v="4396"/>
    <n v="2824"/>
    <n v="26"/>
    <n v="1047"/>
    <n v="912"/>
    <n v="611"/>
    <n v="135"/>
    <n v="135"/>
    <n v="0.52"/>
    <n v="916"/>
    <n v="548"/>
    <n v="548"/>
    <n v="368"/>
  </r>
  <r>
    <d v="2024-06-24T00:00:00"/>
    <n v="2024"/>
    <x v="5"/>
    <x v="24"/>
    <n v="800"/>
    <n v="57.35"/>
    <n v="170.63"/>
    <n v="14.34"/>
    <n v="42.66"/>
    <n v="28.68"/>
    <n v="139.47999999999999"/>
    <n v="453.14"/>
    <n v="100"/>
    <n v="234.48"/>
    <n v="12.379999999999995"/>
    <n v="38"/>
    <n v="4435"/>
    <n v="2824"/>
    <n v="22"/>
    <n v="1051"/>
    <n v="912"/>
    <n v="618"/>
    <n v="139"/>
    <n v="139"/>
    <n v="0.57894736842105265"/>
    <n v="908"/>
    <n v="550"/>
    <n v="550"/>
    <n v="358"/>
  </r>
  <r>
    <d v="2024-06-25T00:00:00"/>
    <n v="2024"/>
    <x v="5"/>
    <x v="25"/>
    <n v="800"/>
    <n v="144.34"/>
    <n v="99.14"/>
    <n v="36.090000000000003"/>
    <n v="24.79"/>
    <n v="72.17"/>
    <n v="108.62"/>
    <n v="485.15000000000009"/>
    <n v="211.25"/>
    <n v="173.39"/>
    <n v="-69.790000000000077"/>
    <n v="24"/>
    <n v="4474"/>
    <n v="2810"/>
    <n v="12"/>
    <n v="1051"/>
    <n v="905"/>
    <n v="626"/>
    <n v="146"/>
    <n v="146"/>
    <n v="0.5"/>
    <n v="905"/>
    <n v="560"/>
    <n v="560"/>
    <n v="345"/>
  </r>
  <r>
    <d v="2024-06-26T00:00:00"/>
    <n v="2024"/>
    <x v="5"/>
    <x v="26"/>
    <n v="800"/>
    <n v="95.62"/>
    <n v="78.44"/>
    <n v="23.91"/>
    <n v="19.61"/>
    <n v="95.62"/>
    <n v="177.04"/>
    <n v="490.24"/>
    <n v="103.75"/>
    <n v="205.11"/>
    <n v="0.89999999999997726"/>
    <n v="6"/>
    <n v="4513"/>
    <n v="2794"/>
    <n v="4"/>
    <n v="1039"/>
    <n v="897"/>
    <n v="633"/>
    <n v="142"/>
    <n v="142"/>
    <n v="0.66666666666666663"/>
    <n v="910"/>
    <n v="575"/>
    <n v="575"/>
    <n v="335"/>
  </r>
  <r>
    <d v="2024-06-27T00:00:00"/>
    <n v="2024"/>
    <x v="5"/>
    <x v="27"/>
    <n v="800"/>
    <n v="168.94"/>
    <n v="86.75"/>
    <n v="42.24"/>
    <n v="21.69"/>
    <n v="168.94"/>
    <n v="210.04"/>
    <n v="698.6"/>
    <n v="97.5"/>
    <n v="230.28"/>
    <n v="-226.38000000000011"/>
    <n v="0"/>
    <n v="4549"/>
    <n v="2764"/>
    <n v="0"/>
    <n v="1022"/>
    <n v="882"/>
    <n v="639"/>
    <n v="140"/>
    <n v="140"/>
    <e v="#DIV/0!"/>
    <n v="917"/>
    <n v="593"/>
    <n v="593"/>
    <n v="324"/>
  </r>
  <r>
    <d v="2024-06-28T00:00:00"/>
    <n v="2024"/>
    <x v="5"/>
    <x v="28"/>
    <n v="800"/>
    <n v="146.68"/>
    <n v="100.36"/>
    <n v="36.67"/>
    <n v="25.09"/>
    <n v="73.34"/>
    <n v="156.72"/>
    <n v="538.86"/>
    <n v="116.25"/>
    <n v="142.44999999999999"/>
    <n v="2.4400000000000546"/>
    <n v="0"/>
    <n v="4588"/>
    <n v="2726"/>
    <n v="0"/>
    <n v="1000"/>
    <n v="863"/>
    <n v="646"/>
    <n v="137"/>
    <n v="137"/>
    <e v="#DIV/0!"/>
    <n v="937"/>
    <n v="624"/>
    <n v="624"/>
    <n v="313"/>
  </r>
  <r>
    <d v="2024-06-29T00:00:00"/>
    <n v="2024"/>
    <x v="5"/>
    <x v="29"/>
    <n v="800"/>
    <n v="49.86"/>
    <n v="95.04"/>
    <n v="12.47"/>
    <n v="23.76"/>
    <n v="24.93"/>
    <n v="101.27"/>
    <n v="307.33"/>
    <n v="326.25"/>
    <n v="220.96"/>
    <n v="-54.539999999999964"/>
    <n v="0"/>
    <n v="4627"/>
    <n v="2674"/>
    <n v="0"/>
    <n v="973"/>
    <n v="837"/>
    <n v="653"/>
    <n v="136"/>
    <n v="136"/>
    <e v="#DIV/0!"/>
    <n v="960"/>
    <n v="658"/>
    <n v="658"/>
    <n v="302"/>
  </r>
  <r>
    <d v="2024-06-30T00:00:00"/>
    <n v="2024"/>
    <x v="5"/>
    <x v="30"/>
    <n v="800"/>
    <n v="74.48"/>
    <n v="142.69"/>
    <n v="18.62"/>
    <n v="35.67"/>
    <n v="24.83"/>
    <n v="200.7"/>
    <n v="496.99"/>
    <n v="232.5"/>
    <n v="122.56"/>
    <n v="-52.049999999999955"/>
    <n v="0"/>
    <n v="4660"/>
    <n v="2618"/>
    <n v="0"/>
    <n v="951"/>
    <n v="809"/>
    <n v="659"/>
    <n v="142"/>
    <n v="142"/>
    <e v="#DIV/0!"/>
    <n v="985"/>
    <n v="692"/>
    <n v="692"/>
    <n v="293"/>
  </r>
  <r>
    <m/>
    <n v="2024"/>
    <x v="6"/>
    <x v="0"/>
    <n v="0"/>
    <n v="0"/>
    <n v="0"/>
    <n v="0"/>
    <n v="0"/>
    <n v="0"/>
    <n v="0"/>
    <n v="0"/>
    <n v="0"/>
    <n v="0"/>
    <m/>
    <n v="0"/>
    <n v="0"/>
    <n v="0"/>
    <n v="0"/>
    <n v="0"/>
    <n v="0"/>
    <n v="0"/>
    <m/>
    <m/>
    <m/>
    <n v="1010"/>
    <n v="723"/>
    <n v="723"/>
    <n v="287"/>
  </r>
  <r>
    <d v="2024-07-01T00:00:00"/>
    <n v="2024"/>
    <x v="6"/>
    <x v="1"/>
    <n v="770"/>
    <n v="68.599999999999994"/>
    <n v="36.049999999999997"/>
    <n v="17.149999999999999"/>
    <n v="9.01"/>
    <n v="20.65"/>
    <n v="20.65"/>
    <n v="172.10999999999999"/>
    <n v="153.75"/>
    <n v="74"/>
    <n v="370.14"/>
    <n v="0"/>
    <n v="4678"/>
    <n v="2556"/>
    <n v="0"/>
    <n v="946"/>
    <n v="778"/>
    <n v="662"/>
    <n v="168"/>
    <n v="168"/>
    <e v="#DIV/0!"/>
    <n v="1031"/>
    <n v="758"/>
    <n v="752"/>
    <n v="273"/>
  </r>
  <r>
    <d v="2024-07-02T00:00:00"/>
    <n v="2024"/>
    <x v="6"/>
    <x v="2"/>
    <n v="770"/>
    <n v="85.54"/>
    <n v="48.65"/>
    <n v="21.39"/>
    <n v="12.16"/>
    <n v="18.02"/>
    <n v="54.06"/>
    <n v="239.82"/>
    <n v="55"/>
    <n v="77.209999999999994"/>
    <n v="397.97"/>
    <n v="0"/>
    <n v="4699"/>
    <n v="2490"/>
    <n v="0"/>
    <n v="937"/>
    <n v="745"/>
    <n v="666"/>
    <n v="192"/>
    <n v="192"/>
    <e v="#DIV/0!"/>
    <n v="1050"/>
    <n v="782"/>
    <n v="755"/>
    <n v="268"/>
  </r>
  <r>
    <d v="2024-07-03T00:00:00"/>
    <n v="2024"/>
    <x v="6"/>
    <x v="3"/>
    <n v="770"/>
    <n v="57.96"/>
    <n v="36.06"/>
    <n v="14.49"/>
    <n v="9.02"/>
    <n v="11.01"/>
    <n v="33.03"/>
    <n v="161.57"/>
    <n v="38.75"/>
    <n v="179.25"/>
    <n v="390.43"/>
    <n v="0"/>
    <n v="4735"/>
    <n v="2410"/>
    <n v="0"/>
    <n v="931"/>
    <n v="705"/>
    <n v="672"/>
    <n v="226"/>
    <n v="226"/>
    <e v="#DIV/0!"/>
    <n v="1058"/>
    <n v="803"/>
    <n v="757"/>
    <n v="255"/>
  </r>
  <r>
    <d v="2024-07-04T00:00:00"/>
    <n v="2024"/>
    <x v="6"/>
    <x v="4"/>
    <n v="770"/>
    <n v="67.709999999999994"/>
    <n v="76.540000000000006"/>
    <n v="16.93"/>
    <n v="19.14"/>
    <n v="20.43"/>
    <n v="40.85"/>
    <n v="241.6"/>
    <n v="133.75"/>
    <n v="54.68"/>
    <n v="339.96999999999997"/>
    <n v="0"/>
    <n v="4768"/>
    <n v="2344"/>
    <n v="0"/>
    <n v="928"/>
    <n v="672"/>
    <n v="672"/>
    <n v="256"/>
    <n v="256"/>
    <e v="#DIV/0!"/>
    <n v="1064"/>
    <n v="814"/>
    <n v="759"/>
    <n v="250"/>
  </r>
  <r>
    <d v="2024-07-05T00:00:00"/>
    <n v="2024"/>
    <x v="6"/>
    <x v="5"/>
    <n v="770"/>
    <n v="102.36"/>
    <n v="72.14"/>
    <n v="25.59"/>
    <n v="18.04"/>
    <n v="17.73"/>
    <n v="53.2"/>
    <n v="289.06"/>
    <n v="40"/>
    <n v="103.38"/>
    <n v="337.56"/>
    <n v="0"/>
    <n v="4804"/>
    <n v="2270"/>
    <n v="0"/>
    <n v="940"/>
    <n v="635"/>
    <n v="635"/>
    <n v="305"/>
    <n v="305"/>
    <e v="#DIV/0!"/>
    <n v="1063"/>
    <n v="822"/>
    <n v="761"/>
    <n v="241"/>
  </r>
  <r>
    <d v="2024-07-06T00:00:00"/>
    <n v="2024"/>
    <x v="6"/>
    <x v="6"/>
    <n v="770"/>
    <n v="40.86"/>
    <n v="105.52"/>
    <n v="10.220000000000001"/>
    <n v="26.38"/>
    <n v="86.66"/>
    <n v="86.66"/>
    <n v="356.29999999999995"/>
    <n v="50"/>
    <n v="167.6"/>
    <n v="196.10000000000002"/>
    <n v="2"/>
    <n v="4837"/>
    <n v="2216"/>
    <n v="1"/>
    <n v="965"/>
    <n v="608"/>
    <n v="608"/>
    <n v="357"/>
    <n v="357"/>
    <n v="0.5"/>
    <n v="1055"/>
    <n v="827"/>
    <n v="761"/>
    <n v="228"/>
  </r>
  <r>
    <d v="2024-07-07T00:00:00"/>
    <n v="2024"/>
    <x v="6"/>
    <x v="7"/>
    <n v="770"/>
    <n v="43"/>
    <n v="44"/>
    <n v="10.75"/>
    <n v="11"/>
    <n v="32.5"/>
    <n v="97.5"/>
    <n v="238.75"/>
    <n v="158.75"/>
    <n v="170.63"/>
    <n v="201.87"/>
    <n v="19"/>
    <n v="4873"/>
    <n v="2170"/>
    <n v="13"/>
    <n v="984"/>
    <n v="585"/>
    <n v="585"/>
    <n v="399"/>
    <n v="399"/>
    <n v="0.68421052631578949"/>
    <n v="1033"/>
    <n v="825"/>
    <n v="762"/>
    <n v="208"/>
  </r>
  <r>
    <d v="2024-07-08T00:00:00"/>
    <n v="2024"/>
    <x v="6"/>
    <x v="8"/>
    <n v="770"/>
    <n v="122.43"/>
    <n v="92.23"/>
    <n v="30.61"/>
    <n v="23.06"/>
    <n v="109.8"/>
    <n v="109.8"/>
    <n v="487.93000000000006"/>
    <n v="83.75"/>
    <n v="79.06"/>
    <n v="119.25999999999999"/>
    <n v="37"/>
    <n v="4903"/>
    <n v="2140"/>
    <n v="26"/>
    <n v="989"/>
    <n v="570"/>
    <n v="570"/>
    <n v="419"/>
    <n v="419"/>
    <n v="0.70270270270270274"/>
    <n v="1007"/>
    <n v="811"/>
    <n v="762"/>
    <n v="196"/>
  </r>
  <r>
    <d v="2024-07-09T00:00:00"/>
    <n v="2024"/>
    <x v="6"/>
    <x v="9"/>
    <n v="770"/>
    <n v="162.88"/>
    <n v="38.81"/>
    <n v="40.72"/>
    <n v="9.6999999999999993"/>
    <n v="102.9"/>
    <n v="102.9"/>
    <n v="457.90999999999997"/>
    <n v="175"/>
    <n v="63.36"/>
    <n v="73.730000000000018"/>
    <n v="54"/>
    <n v="4933"/>
    <n v="2114"/>
    <n v="46"/>
    <n v="984"/>
    <n v="557"/>
    <n v="557"/>
    <n v="427"/>
    <n v="427"/>
    <n v="0.85185185185185186"/>
    <n v="990"/>
    <n v="790"/>
    <n v="762"/>
    <n v="200"/>
  </r>
  <r>
    <d v="2024-07-10T00:00:00"/>
    <n v="2024"/>
    <x v="6"/>
    <x v="10"/>
    <n v="770"/>
    <n v="152.77000000000001"/>
    <n v="73.900000000000006"/>
    <n v="38.19"/>
    <n v="18.48"/>
    <n v="26.71"/>
    <n v="53.41"/>
    <n v="363.46000000000004"/>
    <n v="115"/>
    <n v="226.49"/>
    <n v="65.049999999999955"/>
    <n v="63"/>
    <n v="4957"/>
    <n v="2100"/>
    <n v="45"/>
    <n v="962"/>
    <n v="550"/>
    <n v="550"/>
    <n v="412"/>
    <n v="412"/>
    <n v="0.7142857142857143"/>
    <n v="984"/>
    <n v="757"/>
    <n v="757"/>
    <n v="227"/>
  </r>
  <r>
    <d v="2024-07-11T00:00:00"/>
    <n v="2024"/>
    <x v="6"/>
    <x v="11"/>
    <n v="770"/>
    <n v="110.19"/>
    <n v="76.94"/>
    <n v="27.55"/>
    <n v="19.239999999999998"/>
    <n v="22.5"/>
    <n v="44.99"/>
    <n v="301.41000000000003"/>
    <n v="166.25"/>
    <n v="296.5"/>
    <n v="5.8399999999999181"/>
    <n v="71"/>
    <n v="4984"/>
    <n v="2096"/>
    <n v="55"/>
    <n v="937"/>
    <n v="548"/>
    <n v="548"/>
    <n v="389"/>
    <n v="389"/>
    <n v="0.77464788732394363"/>
    <n v="982"/>
    <n v="718"/>
    <n v="718"/>
    <n v="264"/>
  </r>
  <r>
    <d v="2024-07-12T00:00:00"/>
    <n v="2024"/>
    <x v="6"/>
    <x v="12"/>
    <n v="770"/>
    <n v="65.09"/>
    <n v="58.31"/>
    <n v="16.27"/>
    <n v="14.58"/>
    <n v="28.48"/>
    <n v="85.43"/>
    <n v="268.16000000000003"/>
    <n v="88.75"/>
    <n v="353.21"/>
    <n v="59.879999999999995"/>
    <n v="72"/>
    <n v="5014"/>
    <n v="2096"/>
    <n v="42"/>
    <n v="916"/>
    <n v="548"/>
    <n v="548"/>
    <n v="368"/>
    <n v="368"/>
    <n v="0.58333333333333337"/>
    <n v="988"/>
    <n v="686"/>
    <n v="686"/>
    <n v="302"/>
  </r>
  <r>
    <d v="2024-07-13T00:00:00"/>
    <n v="2024"/>
    <x v="6"/>
    <x v="13"/>
    <n v="770"/>
    <n v="91.39"/>
    <n v="78.03"/>
    <n v="22.85"/>
    <n v="19.510000000000002"/>
    <n v="25.54"/>
    <n v="76.63"/>
    <n v="313.95"/>
    <n v="145"/>
    <n v="252.83"/>
    <n v="58.220000000000027"/>
    <n v="70"/>
    <n v="5035"/>
    <n v="2100"/>
    <n v="64"/>
    <n v="908"/>
    <n v="550"/>
    <n v="550"/>
    <n v="358"/>
    <n v="358"/>
    <n v="0.91428571428571426"/>
    <n v="996"/>
    <n v="671"/>
    <n v="671"/>
    <n v="325"/>
  </r>
  <r>
    <d v="2024-07-14T00:00:00"/>
    <n v="2024"/>
    <x v="6"/>
    <x v="14"/>
    <n v="770"/>
    <n v="81.31"/>
    <n v="139.38999999999999"/>
    <n v="20.329999999999998"/>
    <n v="34.85"/>
    <n v="101.64"/>
    <n v="101.64"/>
    <n v="479.15999999999997"/>
    <n v="278.75"/>
    <n v="178.88"/>
    <n v="-166.78999999999996"/>
    <n v="65"/>
    <n v="5059"/>
    <n v="2120"/>
    <n v="36"/>
    <n v="905"/>
    <n v="560"/>
    <n v="560"/>
    <n v="345"/>
    <n v="345"/>
    <n v="0.55384615384615388"/>
    <n v="1013"/>
    <n v="663"/>
    <n v="663"/>
    <n v="350"/>
  </r>
  <r>
    <d v="2024-07-15T00:00:00"/>
    <n v="2024"/>
    <x v="6"/>
    <x v="15"/>
    <n v="770"/>
    <n v="164.5"/>
    <n v="110.41"/>
    <n v="41.13"/>
    <n v="27.6"/>
    <n v="91.14"/>
    <n v="91.14"/>
    <n v="525.91999999999996"/>
    <n v="81.25"/>
    <n v="203.15"/>
    <n v="-40.319999999999936"/>
    <n v="59"/>
    <n v="5080"/>
    <n v="2150"/>
    <n v="31"/>
    <n v="910"/>
    <n v="575"/>
    <n v="575"/>
    <n v="335"/>
    <n v="335"/>
    <n v="0.52542372881355937"/>
    <n v="1033"/>
    <n v="666"/>
    <n v="666"/>
    <n v="367"/>
  </r>
  <r>
    <d v="2024-07-16T00:00:00"/>
    <n v="2024"/>
    <x v="6"/>
    <x v="16"/>
    <n v="770"/>
    <n v="154.71"/>
    <n v="126.92"/>
    <n v="38.68"/>
    <n v="31.73"/>
    <n v="90.87"/>
    <n v="90.87"/>
    <n v="533.78"/>
    <n v="185"/>
    <n v="166.06"/>
    <n v="-114.83999999999992"/>
    <n v="54"/>
    <n v="5101"/>
    <n v="2186"/>
    <n v="49"/>
    <n v="917"/>
    <n v="593"/>
    <n v="593"/>
    <n v="324"/>
    <n v="324"/>
    <n v="0.90740740740740744"/>
    <n v="1058"/>
    <n v="680"/>
    <n v="680"/>
    <n v="378"/>
  </r>
  <r>
    <d v="2024-07-17T00:00:00"/>
    <n v="2024"/>
    <x v="6"/>
    <x v="17"/>
    <n v="770"/>
    <n v="153.72"/>
    <n v="175.79"/>
    <n v="38.43"/>
    <n v="43.95"/>
    <n v="133.18"/>
    <n v="133.18"/>
    <n v="678.25"/>
    <n v="87.5"/>
    <n v="177.98"/>
    <n v="-173.73000000000002"/>
    <n v="51"/>
    <n v="5119"/>
    <n v="2248"/>
    <n v="47"/>
    <n v="937"/>
    <n v="624"/>
    <n v="624"/>
    <n v="313"/>
    <n v="313"/>
    <n v="0.92156862745098034"/>
    <n v="1083"/>
    <n v="706"/>
    <n v="706"/>
    <n v="377"/>
  </r>
  <r>
    <d v="2024-07-18T00:00:00"/>
    <n v="2024"/>
    <x v="6"/>
    <x v="18"/>
    <n v="770"/>
    <n v="101.24"/>
    <n v="128.86000000000001"/>
    <n v="25.31"/>
    <n v="32.22"/>
    <n v="27.87"/>
    <n v="83.6"/>
    <n v="399.1"/>
    <n v="237.5"/>
    <n v="120.69"/>
    <n v="12.710000000000036"/>
    <n v="52"/>
    <n v="5140"/>
    <n v="2316"/>
    <n v="33"/>
    <n v="960"/>
    <n v="658"/>
    <n v="658"/>
    <n v="302"/>
    <n v="302"/>
    <n v="0.63461538461538458"/>
    <n v="1107"/>
    <n v="737"/>
    <n v="737"/>
    <n v="370"/>
  </r>
  <r>
    <d v="2024-07-19T00:00:00"/>
    <n v="2024"/>
    <x v="6"/>
    <x v="19"/>
    <n v="770"/>
    <n v="97.41"/>
    <n v="85.9"/>
    <n v="24.35"/>
    <n v="21.48"/>
    <n v="31.07"/>
    <n v="62.13"/>
    <n v="322.33999999999997"/>
    <n v="256.25"/>
    <n v="228.95"/>
    <n v="-37.539999999999964"/>
    <n v="57"/>
    <n v="5155"/>
    <n v="2384"/>
    <n v="51"/>
    <n v="985"/>
    <n v="692"/>
    <n v="692"/>
    <n v="293"/>
    <n v="293"/>
    <n v="0.89473684210526316"/>
    <n v="1130"/>
    <n v="768"/>
    <n v="751"/>
    <n v="362"/>
  </r>
  <r>
    <d v="2024-07-20T00:00:00"/>
    <n v="2024"/>
    <x v="6"/>
    <x v="20"/>
    <n v="770"/>
    <n v="201.93"/>
    <n v="62.48"/>
    <n v="50.48"/>
    <n v="15.62"/>
    <n v="73.150000000000006"/>
    <n v="146.30000000000001"/>
    <n v="549.96"/>
    <n v="176.25"/>
    <n v="113.91"/>
    <n v="-70.12"/>
    <n v="70"/>
    <n v="5170"/>
    <n v="2446"/>
    <n v="47"/>
    <n v="1010"/>
    <n v="723"/>
    <n v="723"/>
    <n v="287"/>
    <n v="287"/>
    <n v="0.67142857142857137"/>
    <n v="1145"/>
    <n v="782"/>
    <n v="748"/>
    <n v="363"/>
  </r>
  <r>
    <d v="2024-07-21T00:00:00"/>
    <n v="2024"/>
    <x v="6"/>
    <x v="21"/>
    <n v="770"/>
    <n v="77.77"/>
    <n v="76.260000000000005"/>
    <n v="19.440000000000001"/>
    <n v="19.07"/>
    <n v="21.52"/>
    <n v="43.04"/>
    <n v="257.10000000000002"/>
    <n v="435"/>
    <n v="205.1"/>
    <n v="-127.20000000000005"/>
    <n v="85"/>
    <n v="5182"/>
    <n v="2516"/>
    <n v="48"/>
    <n v="1031"/>
    <n v="758"/>
    <n v="752"/>
    <n v="273"/>
    <n v="273"/>
    <n v="0.56470588235294117"/>
    <n v="1154"/>
    <n v="784"/>
    <n v="744"/>
    <n v="370"/>
  </r>
  <r>
    <d v="2024-07-22T00:00:00"/>
    <n v="2024"/>
    <x v="6"/>
    <x v="22"/>
    <n v="770"/>
    <n v="170.38"/>
    <n v="168.89"/>
    <n v="42.6"/>
    <n v="42.22"/>
    <n v="74.400000000000006"/>
    <n v="148.80000000000001"/>
    <n v="647.29"/>
    <n v="72.5"/>
    <n v="46.16"/>
    <n v="4.0500000000000682"/>
    <n v="95"/>
    <n v="5197"/>
    <n v="2564"/>
    <n v="93"/>
    <n v="1050"/>
    <n v="782"/>
    <n v="755"/>
    <n v="268"/>
    <n v="268"/>
    <n v="0.97894736842105268"/>
    <n v="1160"/>
    <n v="774"/>
    <n v="742"/>
    <n v="386"/>
  </r>
  <r>
    <d v="2024-07-23T00:00:00"/>
    <n v="2024"/>
    <x v="6"/>
    <x v="23"/>
    <n v="770"/>
    <n v="140.16"/>
    <n v="143.08000000000001"/>
    <n v="35.04"/>
    <n v="35.770000000000003"/>
    <n v="63.15"/>
    <n v="126.29"/>
    <n v="543.49"/>
    <n v="170"/>
    <n v="80.959999999999994"/>
    <n v="-24.450000000000045"/>
    <n v="100"/>
    <n v="5203"/>
    <n v="2606"/>
    <n v="70"/>
    <n v="1058"/>
    <n v="803"/>
    <n v="757"/>
    <n v="255"/>
    <n v="255"/>
    <n v="0.7"/>
    <n v="1162"/>
    <n v="748"/>
    <n v="738"/>
    <n v="414"/>
  </r>
  <r>
    <d v="2024-07-24T00:00:00"/>
    <n v="2024"/>
    <x v="6"/>
    <x v="24"/>
    <n v="770"/>
    <n v="142.4"/>
    <n v="127.45"/>
    <n v="35.6"/>
    <n v="31.86"/>
    <n v="22.31"/>
    <n v="66.930000000000007"/>
    <n v="426.55000000000007"/>
    <n v="293.75"/>
    <n v="121.73"/>
    <n v="-72.030000000000086"/>
    <n v="100"/>
    <n v="5215"/>
    <n v="2628"/>
    <n v="97"/>
    <n v="1064"/>
    <n v="814"/>
    <n v="759"/>
    <n v="250"/>
    <n v="250"/>
    <n v="0.97"/>
    <n v="1160"/>
    <n v="711"/>
    <n v="711"/>
    <n v="449"/>
  </r>
  <r>
    <d v="2024-07-25T00:00:00"/>
    <n v="2024"/>
    <x v="6"/>
    <x v="25"/>
    <n v="770"/>
    <n v="56.66"/>
    <n v="80.849999999999994"/>
    <n v="14.17"/>
    <n v="20.21"/>
    <n v="96.74"/>
    <n v="96.74"/>
    <n v="365.37"/>
    <n v="116.25"/>
    <n v="299.55"/>
    <n v="-11.170000000000073"/>
    <n v="95"/>
    <n v="5224"/>
    <n v="2644"/>
    <n v="70"/>
    <n v="1063"/>
    <n v="822"/>
    <n v="761"/>
    <n v="241"/>
    <n v="241"/>
    <n v="0.73684210526315785"/>
    <n v="1141"/>
    <n v="682"/>
    <n v="682"/>
    <n v="459"/>
  </r>
  <r>
    <d v="2024-07-26T00:00:00"/>
    <n v="2024"/>
    <x v="6"/>
    <x v="26"/>
    <n v="770"/>
    <n v="175.96"/>
    <n v="96.28"/>
    <n v="43.99"/>
    <n v="24.07"/>
    <n v="19.920000000000002"/>
    <n v="59.76"/>
    <n v="419.98"/>
    <n v="56.25"/>
    <n v="217.75"/>
    <n v="76.019999999999982"/>
    <n v="89"/>
    <n v="5227"/>
    <n v="2654"/>
    <n v="71"/>
    <n v="1055"/>
    <n v="827"/>
    <n v="761"/>
    <n v="228"/>
    <n v="228"/>
    <n v="0.797752808988764"/>
    <n v="1116"/>
    <n v="667"/>
    <n v="667"/>
    <n v="449"/>
  </r>
  <r>
    <d v="2024-07-27T00:00:00"/>
    <n v="2024"/>
    <x v="6"/>
    <x v="27"/>
    <n v="770"/>
    <n v="128.72"/>
    <n v="41.65"/>
    <n v="32.18"/>
    <n v="10.41"/>
    <n v="21.87"/>
    <n v="65.62"/>
    <n v="300.45000000000005"/>
    <n v="192.5"/>
    <n v="168.51"/>
    <n v="108.53999999999996"/>
    <n v="81"/>
    <n v="5233"/>
    <n v="2650"/>
    <n v="61"/>
    <n v="1033"/>
    <n v="825"/>
    <n v="762"/>
    <n v="208"/>
    <n v="208"/>
    <n v="0.75308641975308643"/>
    <n v="1099"/>
    <n v="666"/>
    <n v="666"/>
    <n v="433"/>
  </r>
  <r>
    <d v="2024-07-28T00:00:00"/>
    <n v="2024"/>
    <x v="6"/>
    <x v="28"/>
    <n v="770"/>
    <n v="116.42"/>
    <n v="46.45"/>
    <n v="29.11"/>
    <n v="11.61"/>
    <n v="59.39"/>
    <n v="59.39"/>
    <n v="322.37"/>
    <n v="280"/>
    <n v="140.58000000000001"/>
    <n v="27.049999999999955"/>
    <n v="74"/>
    <n v="5236"/>
    <n v="2622"/>
    <n v="39"/>
    <n v="1007"/>
    <n v="811"/>
    <n v="762"/>
    <n v="196"/>
    <n v="196"/>
    <n v="0.52702702702702697"/>
    <n v="1091"/>
    <n v="679"/>
    <n v="679"/>
    <n v="412"/>
  </r>
  <r>
    <d v="2024-07-29T00:00:00"/>
    <n v="2024"/>
    <x v="6"/>
    <x v="29"/>
    <n v="770"/>
    <n v="89.51"/>
    <n v="101.84"/>
    <n v="22.38"/>
    <n v="25.46"/>
    <n v="36.090000000000003"/>
    <n v="108.27"/>
    <n v="383.55"/>
    <n v="120"/>
    <n v="99.18"/>
    <n v="167.26999999999998"/>
    <n v="70"/>
    <n v="5236"/>
    <n v="2580"/>
    <n v="38"/>
    <n v="990"/>
    <n v="790"/>
    <n v="762"/>
    <n v="200"/>
    <n v="200"/>
    <n v="0.54285714285714282"/>
    <n v="1095"/>
    <n v="702"/>
    <n v="702"/>
    <n v="393"/>
  </r>
  <r>
    <d v="2024-07-30T00:00:00"/>
    <n v="2024"/>
    <x v="6"/>
    <x v="30"/>
    <n v="770"/>
    <n v="48.2"/>
    <n v="35.57"/>
    <n v="12.05"/>
    <n v="8.89"/>
    <n v="19.5"/>
    <n v="58.5"/>
    <n v="182.71"/>
    <n v="82.5"/>
    <n v="274.06"/>
    <n v="230.73000000000002"/>
    <n v="68"/>
    <n v="5236"/>
    <n v="2514"/>
    <n v="48"/>
    <n v="984"/>
    <n v="757"/>
    <n v="757"/>
    <n v="227"/>
    <n v="227"/>
    <n v="0.70588235294117652"/>
    <n v="1102"/>
    <n v="734"/>
    <n v="706"/>
    <n v="368"/>
  </r>
  <r>
    <d v="2024-07-31T00:00:00"/>
    <n v="2024"/>
    <x v="6"/>
    <x v="31"/>
    <n v="770"/>
    <n v="92"/>
    <n v="104.42"/>
    <n v="23"/>
    <n v="26.11"/>
    <n v="33.119999999999997"/>
    <n v="33.119999999999997"/>
    <n v="311.77000000000004"/>
    <n v="76.25"/>
    <n v="135.33000000000001"/>
    <n v="246.64999999999998"/>
    <n v="71"/>
    <n v="5236"/>
    <n v="2436"/>
    <n v="40"/>
    <n v="982"/>
    <n v="718"/>
    <n v="718"/>
    <n v="264"/>
    <n v="264"/>
    <n v="0.56338028169014087"/>
    <n v="1111"/>
    <n v="769"/>
    <n v="701"/>
    <n v="342"/>
  </r>
  <r>
    <m/>
    <n v="2024"/>
    <x v="7"/>
    <x v="0"/>
    <n v="0"/>
    <n v="0"/>
    <n v="0"/>
    <n v="0"/>
    <n v="0"/>
    <n v="0"/>
    <n v="0"/>
    <n v="0"/>
    <n v="0"/>
    <n v="0"/>
    <m/>
    <n v="0"/>
    <n v="0"/>
    <n v="0"/>
    <n v="0"/>
    <n v="0"/>
    <n v="0"/>
    <n v="0"/>
    <m/>
    <m/>
    <m/>
    <n v="1128"/>
    <n v="787"/>
    <n v="695"/>
    <n v="341"/>
  </r>
  <r>
    <m/>
    <n v="2024"/>
    <x v="7"/>
    <x v="32"/>
    <n v="0"/>
    <n v="0"/>
    <n v="0"/>
    <n v="0"/>
    <n v="0"/>
    <n v="0"/>
    <n v="0"/>
    <n v="0"/>
    <n v="0"/>
    <n v="0"/>
    <m/>
    <n v="0"/>
    <n v="0"/>
    <n v="0"/>
    <n v="0"/>
    <n v="0"/>
    <n v="0"/>
    <n v="0"/>
    <m/>
    <m/>
    <m/>
    <n v="1150"/>
    <n v="791"/>
    <n v="689"/>
    <n v="359"/>
  </r>
  <r>
    <m/>
    <n v="2024"/>
    <x v="7"/>
    <x v="33"/>
    <n v="0"/>
    <n v="0"/>
    <n v="0"/>
    <n v="0"/>
    <n v="0"/>
    <n v="0"/>
    <n v="0"/>
    <n v="0"/>
    <n v="0"/>
    <n v="0"/>
    <m/>
    <n v="0"/>
    <n v="0"/>
    <n v="0"/>
    <n v="0"/>
    <n v="0"/>
    <n v="0"/>
    <n v="0"/>
    <m/>
    <m/>
    <m/>
    <n v="1176"/>
    <n v="787"/>
    <n v="683"/>
    <n v="389"/>
  </r>
  <r>
    <m/>
    <n v="2024"/>
    <x v="7"/>
    <x v="34"/>
    <n v="0"/>
    <n v="0"/>
    <n v="0"/>
    <n v="0"/>
    <n v="0"/>
    <n v="0"/>
    <n v="0"/>
    <n v="0"/>
    <n v="0"/>
    <n v="0"/>
    <m/>
    <n v="0"/>
    <n v="0"/>
    <n v="0"/>
    <n v="0"/>
    <n v="0"/>
    <n v="0"/>
    <n v="0"/>
    <m/>
    <m/>
    <m/>
    <n v="1199"/>
    <n v="770"/>
    <n v="677"/>
    <n v="429"/>
  </r>
  <r>
    <d v="2024-08-01T00:00:00"/>
    <n v="2024"/>
    <x v="7"/>
    <x v="1"/>
    <n v="700"/>
    <n v="55.84"/>
    <n v="122.39"/>
    <n v="13.96"/>
    <n v="30.6"/>
    <n v="15.23"/>
    <n v="45.68"/>
    <n v="283.7"/>
    <n v="216.25"/>
    <n v="104.46"/>
    <n v="95.590000000000032"/>
    <n v="79"/>
    <n v="5233"/>
    <n v="2372"/>
    <n v="79"/>
    <n v="988"/>
    <n v="686"/>
    <n v="686"/>
    <n v="302"/>
    <n v="302"/>
    <n v="1"/>
    <n v="1225"/>
    <n v="742"/>
    <n v="671"/>
    <n v="483"/>
  </r>
  <r>
    <d v="2024-08-02T00:00:00"/>
    <n v="2024"/>
    <x v="7"/>
    <x v="2"/>
    <n v="700"/>
    <n v="34.130000000000003"/>
    <n v="119.7"/>
    <n v="8.5299999999999994"/>
    <n v="29.93"/>
    <n v="35.700000000000003"/>
    <n v="71.400000000000006"/>
    <n v="299.39"/>
    <n v="128.75"/>
    <n v="214.09"/>
    <n v="57.769999999999982"/>
    <n v="87"/>
    <n v="5230"/>
    <n v="2342"/>
    <n v="87"/>
    <n v="996"/>
    <n v="671"/>
    <n v="671"/>
    <n v="325"/>
    <n v="325"/>
    <n v="1"/>
    <n v="1246"/>
    <n v="701"/>
    <n v="663"/>
    <n v="545"/>
  </r>
  <r>
    <d v="2024-08-03T00:00:00"/>
    <n v="2024"/>
    <x v="7"/>
    <x v="3"/>
    <n v="700"/>
    <n v="38.39"/>
    <n v="130.72999999999999"/>
    <n v="9.6"/>
    <n v="32.68"/>
    <n v="30.62"/>
    <n v="91.85"/>
    <n v="333.87"/>
    <n v="88.75"/>
    <n v="81.56"/>
    <n v="195.82"/>
    <n v="90"/>
    <n v="5221"/>
    <n v="2326"/>
    <n v="90"/>
    <n v="1013"/>
    <n v="663"/>
    <n v="663"/>
    <n v="350"/>
    <n v="350"/>
    <n v="1"/>
    <n v="1261"/>
    <n v="676"/>
    <n v="657"/>
    <n v="585"/>
  </r>
  <r>
    <d v="2024-08-04T00:00:00"/>
    <n v="2024"/>
    <x v="7"/>
    <x v="4"/>
    <n v="700"/>
    <n v="82.99"/>
    <n v="95.76"/>
    <n v="20.75"/>
    <n v="23.94"/>
    <n v="87.55"/>
    <n v="87.55"/>
    <n v="398.54"/>
    <n v="58.75"/>
    <n v="107.18"/>
    <n v="135.52999999999997"/>
    <n v="87"/>
    <n v="5218"/>
    <n v="2332"/>
    <n v="87"/>
    <n v="1033"/>
    <n v="666"/>
    <n v="666"/>
    <n v="367"/>
    <n v="367"/>
    <n v="1"/>
    <n v="1270"/>
    <n v="671"/>
    <n v="649"/>
    <n v="599"/>
  </r>
  <r>
    <d v="2024-08-05T00:00:00"/>
    <n v="2024"/>
    <x v="7"/>
    <x v="5"/>
    <n v="700"/>
    <n v="71.38"/>
    <n v="93.31"/>
    <n v="17.850000000000001"/>
    <n v="23.33"/>
    <n v="14.48"/>
    <n v="43.43"/>
    <n v="263.77999999999997"/>
    <n v="175"/>
    <n v="65.23"/>
    <n v="195.99"/>
    <n v="79"/>
    <n v="5206"/>
    <n v="2360"/>
    <n v="79"/>
    <n v="1058"/>
    <n v="680"/>
    <n v="680"/>
    <n v="378"/>
    <n v="378"/>
    <n v="1"/>
    <n v="1274"/>
    <n v="672"/>
    <n v="644"/>
    <n v="602"/>
  </r>
  <r>
    <d v="2024-08-06T00:00:00"/>
    <n v="2024"/>
    <x v="7"/>
    <x v="6"/>
    <n v="700"/>
    <n v="40.18"/>
    <n v="65.19"/>
    <n v="10.050000000000001"/>
    <n v="16.3"/>
    <n v="43.87"/>
    <n v="87.74"/>
    <n v="263.33"/>
    <n v="126.25"/>
    <n v="59.61"/>
    <n v="250.81"/>
    <n v="72"/>
    <n v="5197"/>
    <n v="2412"/>
    <n v="72"/>
    <n v="1083"/>
    <n v="706"/>
    <n v="706"/>
    <n v="377"/>
    <n v="377"/>
    <n v="1"/>
    <n v="1275"/>
    <n v="685"/>
    <n v="635"/>
    <n v="590"/>
  </r>
  <r>
    <d v="2024-08-07T00:00:00"/>
    <n v="2024"/>
    <x v="7"/>
    <x v="7"/>
    <n v="700"/>
    <n v="67.97"/>
    <n v="90.76"/>
    <n v="16.989999999999998"/>
    <n v="22.69"/>
    <n v="27.27"/>
    <n v="81.81"/>
    <n v="307.49"/>
    <n v="75"/>
    <n v="75.510000000000005"/>
    <n v="242"/>
    <n v="61"/>
    <n v="5182"/>
    <n v="2474"/>
    <n v="61"/>
    <n v="1107"/>
    <n v="737"/>
    <n v="737"/>
    <n v="370"/>
    <n v="370"/>
    <n v="1"/>
    <n v="1271"/>
    <n v="706"/>
    <n v="629"/>
    <n v="565"/>
  </r>
  <r>
    <d v="2024-08-08T00:00:00"/>
    <n v="2024"/>
    <x v="7"/>
    <x v="8"/>
    <n v="700"/>
    <n v="101.99"/>
    <n v="75.239999999999995"/>
    <n v="25.5"/>
    <n v="18.809999999999999"/>
    <n v="20.9"/>
    <n v="62.7"/>
    <n v="305.14"/>
    <n v="80"/>
    <n v="94.89"/>
    <n v="219.97000000000003"/>
    <n v="51"/>
    <n v="5170"/>
    <n v="2536"/>
    <n v="51"/>
    <n v="1130"/>
    <n v="768"/>
    <n v="751"/>
    <n v="362"/>
    <n v="362"/>
    <n v="1"/>
    <n v="1258"/>
    <n v="742"/>
    <n v="623"/>
    <n v="516"/>
  </r>
  <r>
    <d v="2024-08-09T00:00:00"/>
    <n v="2024"/>
    <x v="7"/>
    <x v="9"/>
    <n v="700"/>
    <n v="87.76"/>
    <n v="68.8"/>
    <n v="21.94"/>
    <n v="17.2"/>
    <n v="91.29"/>
    <n v="91.29"/>
    <n v="378.28000000000003"/>
    <n v="60"/>
    <n v="130.29"/>
    <n v="131.42999999999995"/>
    <n v="45"/>
    <n v="5155"/>
    <n v="2564"/>
    <n v="45"/>
    <n v="1145"/>
    <n v="782"/>
    <n v="748"/>
    <n v="363"/>
    <n v="363"/>
    <n v="1"/>
    <n v="1242"/>
    <n v="779"/>
    <n v="616"/>
    <n v="463"/>
  </r>
  <r>
    <d v="2024-08-10T00:00:00"/>
    <n v="2024"/>
    <x v="7"/>
    <x v="10"/>
    <n v="700"/>
    <n v="31.96"/>
    <n v="84.43"/>
    <n v="7.99"/>
    <n v="21.11"/>
    <n v="30.29"/>
    <n v="60.58"/>
    <n v="236.36"/>
    <n v="112.5"/>
    <n v="201.28"/>
    <n v="149.86000000000001"/>
    <n v="43"/>
    <n v="5137"/>
    <n v="2568"/>
    <n v="43"/>
    <n v="1154"/>
    <n v="784"/>
    <n v="744"/>
    <n v="370"/>
    <n v="370"/>
    <n v="1"/>
    <n v="1213"/>
    <n v="799"/>
    <n v="608"/>
    <n v="414"/>
  </r>
  <r>
    <d v="2024-08-11T00:00:00"/>
    <n v="2024"/>
    <x v="7"/>
    <x v="11"/>
    <n v="700"/>
    <n v="117.15"/>
    <n v="102.51"/>
    <n v="29.29"/>
    <n v="25.63"/>
    <n v="14.64"/>
    <n v="43.93"/>
    <n v="333.15000000000003"/>
    <n v="80"/>
    <n v="112.08"/>
    <n v="174.76999999999998"/>
    <n v="44"/>
    <n v="5119"/>
    <n v="2548"/>
    <n v="44"/>
    <n v="1160"/>
    <n v="774"/>
    <n v="742"/>
    <n v="386"/>
    <n v="386"/>
    <n v="1"/>
    <n v="1189"/>
    <n v="806"/>
    <n v="600"/>
    <n v="383"/>
  </r>
  <r>
    <d v="2024-08-12T00:00:00"/>
    <n v="2024"/>
    <x v="7"/>
    <x v="12"/>
    <n v="700"/>
    <n v="116.65"/>
    <n v="144.53"/>
    <n v="29.16"/>
    <n v="36.130000000000003"/>
    <n v="39.83"/>
    <n v="119.49"/>
    <n v="485.79"/>
    <n v="102.5"/>
    <n v="56.7"/>
    <n v="55.009999999999991"/>
    <n v="52"/>
    <n v="5101"/>
    <n v="2496"/>
    <n v="52"/>
    <n v="1162"/>
    <n v="748"/>
    <n v="738"/>
    <n v="414"/>
    <n v="414"/>
    <n v="1"/>
    <n v="1169"/>
    <n v="805"/>
    <n v="593"/>
    <n v="364"/>
  </r>
  <r>
    <d v="2024-08-13T00:00:00"/>
    <n v="2024"/>
    <x v="7"/>
    <x v="13"/>
    <n v="700"/>
    <n v="51.68"/>
    <n v="90.59"/>
    <n v="12.92"/>
    <n v="22.65"/>
    <n v="43.78"/>
    <n v="87.55"/>
    <n v="309.17"/>
    <n v="88.75"/>
    <n v="225.23"/>
    <n v="76.850000000000023"/>
    <n v="63"/>
    <n v="5083"/>
    <n v="2422"/>
    <n v="63"/>
    <n v="1160"/>
    <n v="711"/>
    <n v="711"/>
    <n v="449"/>
    <n v="449"/>
    <n v="1"/>
    <n v="1156"/>
    <n v="795"/>
    <n v="586"/>
    <n v="361"/>
  </r>
  <r>
    <d v="2024-08-14T00:00:00"/>
    <n v="2024"/>
    <x v="7"/>
    <x v="14"/>
    <n v="700"/>
    <n v="156.85"/>
    <n v="165.74"/>
    <n v="39.21"/>
    <n v="41.44"/>
    <n v="54.61"/>
    <n v="109.22"/>
    <n v="567.07000000000005"/>
    <n v="50"/>
    <n v="56.86"/>
    <n v="26.069999999999936"/>
    <n v="67"/>
    <n v="5050"/>
    <n v="2364"/>
    <n v="67"/>
    <n v="1141"/>
    <n v="682"/>
    <n v="682"/>
    <n v="459"/>
    <n v="459"/>
    <n v="1"/>
    <n v="1152"/>
    <n v="779"/>
    <n v="579"/>
    <n v="373"/>
  </r>
  <r>
    <d v="2024-08-15T00:00:00"/>
    <n v="2024"/>
    <x v="7"/>
    <x v="15"/>
    <n v="700"/>
    <n v="57.23"/>
    <n v="80.38"/>
    <n v="14.31"/>
    <n v="20.100000000000001"/>
    <n v="51.12"/>
    <n v="102.24"/>
    <n v="325.38"/>
    <n v="102.5"/>
    <n v="333.56"/>
    <n v="-61.440000000000055"/>
    <n v="66"/>
    <n v="5029"/>
    <n v="2334"/>
    <n v="66"/>
    <n v="1116"/>
    <n v="667"/>
    <n v="667"/>
    <n v="449"/>
    <n v="449"/>
    <n v="1"/>
    <n v="1151"/>
    <n v="753"/>
    <n v="572"/>
    <n v="398"/>
  </r>
  <r>
    <d v="2024-08-16T00:00:00"/>
    <n v="2024"/>
    <x v="7"/>
    <x v="16"/>
    <n v="700"/>
    <n v="111.07"/>
    <n v="73.83"/>
    <n v="27.77"/>
    <n v="18.46"/>
    <n v="112.99"/>
    <n v="112.99"/>
    <n v="457.11"/>
    <n v="248.75"/>
    <n v="100.09"/>
    <n v="-105.95000000000005"/>
    <n v="60"/>
    <n v="5005"/>
    <n v="2332"/>
    <n v="60"/>
    <n v="1099"/>
    <n v="666"/>
    <n v="666"/>
    <n v="433"/>
    <n v="433"/>
    <n v="1"/>
    <n v="1162"/>
    <n v="722"/>
    <n v="565"/>
    <n v="440"/>
  </r>
  <r>
    <d v="2024-08-17T00:00:00"/>
    <n v="2024"/>
    <x v="7"/>
    <x v="17"/>
    <n v="700"/>
    <n v="109.55"/>
    <n v="148.99"/>
    <n v="27.39"/>
    <n v="37.25"/>
    <n v="90.77"/>
    <n v="90.77"/>
    <n v="504.71999999999997"/>
    <n v="96.25"/>
    <n v="183.86"/>
    <n v="-84.830000000000041"/>
    <n v="57"/>
    <n v="4975"/>
    <n v="2358"/>
    <n v="57"/>
    <n v="1091"/>
    <n v="679"/>
    <n v="679"/>
    <n v="412"/>
    <n v="412"/>
    <n v="1"/>
    <n v="1189"/>
    <n v="689"/>
    <n v="558"/>
    <n v="500"/>
  </r>
  <r>
    <d v="2024-08-18T00:00:00"/>
    <n v="2024"/>
    <x v="7"/>
    <x v="18"/>
    <n v="700"/>
    <n v="97.69"/>
    <n v="146.53"/>
    <n v="24.42"/>
    <n v="36.630000000000003"/>
    <n v="28.74"/>
    <n v="86.23"/>
    <n v="420.24"/>
    <n v="133.75"/>
    <n v="144.06"/>
    <n v="1.9500000000000455"/>
    <n v="51"/>
    <n v="4951"/>
    <n v="2404"/>
    <n v="51"/>
    <n v="1095"/>
    <n v="702"/>
    <n v="702"/>
    <n v="393"/>
    <n v="393"/>
    <n v="1"/>
    <n v="1210"/>
    <n v="653"/>
    <n v="552"/>
    <n v="557"/>
  </r>
  <r>
    <d v="2024-08-19T00:00:00"/>
    <n v="2024"/>
    <x v="7"/>
    <x v="19"/>
    <n v="700"/>
    <n v="70.11"/>
    <n v="59.28"/>
    <n v="17.53"/>
    <n v="14.82"/>
    <n v="29.36"/>
    <n v="58.71"/>
    <n v="249.80999999999997"/>
    <n v="246.25"/>
    <n v="113.63"/>
    <n v="90.310000000000059"/>
    <n v="45"/>
    <n v="4921"/>
    <n v="2468"/>
    <n v="45"/>
    <n v="1102"/>
    <n v="734"/>
    <n v="706"/>
    <n v="368"/>
    <n v="368"/>
    <n v="1"/>
    <n v="1216"/>
    <n v="631"/>
    <n v="545"/>
    <n v="585"/>
  </r>
  <r>
    <d v="2024-08-20T00:00:00"/>
    <n v="2024"/>
    <x v="7"/>
    <x v="20"/>
    <n v="700"/>
    <n v="88.48"/>
    <n v="130.59"/>
    <n v="22.12"/>
    <n v="32.65"/>
    <n v="42.38"/>
    <n v="84.75"/>
    <n v="400.96999999999997"/>
    <n v="100"/>
    <n v="72.81"/>
    <n v="126.22000000000003"/>
    <n v="40"/>
    <n v="4894"/>
    <n v="2538"/>
    <n v="40"/>
    <n v="1111"/>
    <n v="769"/>
    <n v="701"/>
    <n v="342"/>
    <n v="342"/>
    <n v="1"/>
    <n v="1212"/>
    <n v="618"/>
    <n v="539"/>
    <n v="594"/>
  </r>
  <r>
    <d v="2024-08-21T00:00:00"/>
    <n v="2024"/>
    <x v="7"/>
    <x v="21"/>
    <n v="700"/>
    <n v="60.88"/>
    <n v="93.81"/>
    <n v="15.22"/>
    <n v="23.45"/>
    <n v="37.43"/>
    <n v="74.849999999999994"/>
    <n v="305.64"/>
    <n v="90"/>
    <n v="152.06"/>
    <n v="152.29999999999995"/>
    <n v="36"/>
    <n v="4858"/>
    <n v="2574"/>
    <n v="36"/>
    <n v="1128"/>
    <n v="787"/>
    <n v="695"/>
    <n v="341"/>
    <n v="341"/>
    <n v="1"/>
    <n v="1197"/>
    <n v="614"/>
    <n v="533"/>
    <n v="583"/>
  </r>
  <r>
    <d v="2024-08-22T00:00:00"/>
    <n v="2024"/>
    <x v="7"/>
    <x v="22"/>
    <n v="700"/>
    <n v="37.36"/>
    <n v="76.59"/>
    <n v="9.34"/>
    <n v="19.149999999999999"/>
    <n v="65.38"/>
    <n v="65.38"/>
    <n v="273.2"/>
    <n v="87.5"/>
    <n v="207.86"/>
    <n v="131.44000000000005"/>
    <n v="34"/>
    <n v="4825"/>
    <n v="2582"/>
    <n v="34"/>
    <n v="1150"/>
    <n v="791"/>
    <n v="689"/>
    <n v="359"/>
    <n v="359"/>
    <n v="1"/>
    <n v="1171"/>
    <n v="617"/>
    <n v="526"/>
    <n v="554"/>
  </r>
  <r>
    <d v="2024-08-23T00:00:00"/>
    <n v="2024"/>
    <x v="7"/>
    <x v="23"/>
    <n v="700"/>
    <n v="52.72"/>
    <n v="81.96"/>
    <n v="13.18"/>
    <n v="20.49"/>
    <n v="74.42"/>
    <n v="74.42"/>
    <n v="317.19000000000005"/>
    <n v="152.5"/>
    <n v="58.41"/>
    <n v="171.89999999999998"/>
    <n v="34"/>
    <n v="4795"/>
    <n v="2574"/>
    <n v="34"/>
    <n v="1176"/>
    <n v="787"/>
    <n v="683"/>
    <n v="389"/>
    <n v="389"/>
    <n v="1"/>
    <n v="1153"/>
    <n v="625"/>
    <n v="520"/>
    <n v="528"/>
  </r>
  <r>
    <d v="2024-08-24T00:00:00"/>
    <n v="2024"/>
    <x v="7"/>
    <x v="24"/>
    <n v="700"/>
    <n v="109.73"/>
    <n v="97.63"/>
    <n v="27.43"/>
    <n v="24.41"/>
    <n v="9.65"/>
    <n v="28.94"/>
    <n v="297.79000000000002"/>
    <n v="36.25"/>
    <n v="141.97999999999999"/>
    <n v="223.98000000000002"/>
    <n v="41"/>
    <n v="4759"/>
    <n v="2540"/>
    <n v="32"/>
    <n v="1199"/>
    <n v="770"/>
    <n v="677"/>
    <n v="429"/>
    <n v="429"/>
    <n v="0.78048780487804881"/>
    <n v="1150"/>
    <n v="638"/>
    <n v="515"/>
    <n v="512"/>
  </r>
  <r>
    <d v="2024-08-25T00:00:00"/>
    <n v="2024"/>
    <x v="7"/>
    <x v="25"/>
    <n v="700"/>
    <n v="104.92"/>
    <n v="57.19"/>
    <n v="26.23"/>
    <n v="14.3"/>
    <n v="40.85"/>
    <n v="81.7"/>
    <n v="325.19"/>
    <n v="121.25"/>
    <n v="70.239999999999995"/>
    <n v="183.32000000000005"/>
    <n v="45"/>
    <n v="4723"/>
    <n v="2484"/>
    <n v="44"/>
    <n v="1225"/>
    <n v="742"/>
    <n v="671"/>
    <n v="483"/>
    <n v="483"/>
    <n v="0.97777777777777775"/>
    <n v="1157"/>
    <n v="660"/>
    <n v="509"/>
    <n v="497"/>
  </r>
  <r>
    <d v="2024-08-26T00:00:00"/>
    <n v="2024"/>
    <x v="7"/>
    <x v="26"/>
    <n v="700"/>
    <n v="48.73"/>
    <n v="96.58"/>
    <n v="12.18"/>
    <n v="24.15"/>
    <n v="36.880000000000003"/>
    <n v="73.75"/>
    <n v="292.27"/>
    <n v="148.75"/>
    <n v="83.8"/>
    <n v="175.18000000000006"/>
    <n v="52"/>
    <n v="4687"/>
    <n v="2402"/>
    <n v="33"/>
    <n v="1246"/>
    <n v="701"/>
    <n v="663"/>
    <n v="545"/>
    <n v="545"/>
    <n v="0.63461538461538458"/>
    <n v="1182"/>
    <n v="682"/>
    <n v="503"/>
    <n v="500"/>
  </r>
  <r>
    <d v="2024-08-27T00:00:00"/>
    <n v="2024"/>
    <x v="7"/>
    <x v="27"/>
    <n v="700"/>
    <n v="70.22"/>
    <n v="62.37"/>
    <n v="17.559999999999999"/>
    <n v="15.59"/>
    <n v="16.63"/>
    <n v="33.26"/>
    <n v="215.63"/>
    <n v="90"/>
    <n v="167.06"/>
    <n v="227.31"/>
    <n v="61"/>
    <n v="4651"/>
    <n v="2352"/>
    <n v="38"/>
    <n v="1261"/>
    <n v="676"/>
    <n v="657"/>
    <n v="585"/>
    <n v="585"/>
    <n v="0.62295081967213117"/>
    <n v="1193"/>
    <n v="716"/>
    <n v="499"/>
    <n v="477"/>
  </r>
  <r>
    <d v="2024-08-28T00:00:00"/>
    <n v="2024"/>
    <x v="7"/>
    <x v="28"/>
    <n v="700"/>
    <n v="93.59"/>
    <n v="46.55"/>
    <n v="23.4"/>
    <n v="11.64"/>
    <n v="34.06"/>
    <n v="68.11"/>
    <n v="277.35000000000002"/>
    <n v="96.25"/>
    <n v="202.31"/>
    <n v="124.08999999999992"/>
    <n v="69"/>
    <n v="4606"/>
    <n v="2342"/>
    <n v="42"/>
    <n v="1270"/>
    <n v="671"/>
    <n v="649"/>
    <n v="599"/>
    <n v="599"/>
    <n v="0.60869565217391308"/>
    <n v="1192"/>
    <n v="751"/>
    <n v="493"/>
    <n v="441"/>
  </r>
  <r>
    <d v="2024-08-29T00:00:00"/>
    <n v="2024"/>
    <x v="7"/>
    <x v="29"/>
    <n v="700"/>
    <n v="115.8"/>
    <n v="42.44"/>
    <n v="28.95"/>
    <n v="10.61"/>
    <n v="79.12"/>
    <n v="79.12"/>
    <n v="356.04"/>
    <n v="63.75"/>
    <n v="188.55"/>
    <n v="91.659999999999968"/>
    <n v="77"/>
    <n v="4573"/>
    <n v="2344"/>
    <n v="57"/>
    <n v="1274"/>
    <n v="672"/>
    <n v="644"/>
    <n v="602"/>
    <n v="602"/>
    <n v="0.74025974025974028"/>
    <n v="1175"/>
    <n v="785"/>
    <n v="488"/>
    <n v="390"/>
  </r>
  <r>
    <d v="2024-08-30T00:00:00"/>
    <n v="2024"/>
    <x v="7"/>
    <x v="30"/>
    <n v="700"/>
    <n v="143"/>
    <n v="129.49"/>
    <n v="35.75"/>
    <n v="32.369999999999997"/>
    <n v="40.35"/>
    <n v="121.05"/>
    <n v="502.01000000000005"/>
    <n v="85"/>
    <n v="45.8"/>
    <n v="67.190000000000055"/>
    <n v="81"/>
    <n v="4531"/>
    <n v="2370"/>
    <n v="62"/>
    <n v="1275"/>
    <n v="685"/>
    <n v="635"/>
    <n v="590"/>
    <n v="590"/>
    <n v="0.76543209876543206"/>
    <n v="1149"/>
    <n v="813"/>
    <n v="484"/>
    <n v="336"/>
  </r>
  <r>
    <d v="2024-08-31T00:00:00"/>
    <n v="2024"/>
    <x v="7"/>
    <x v="31"/>
    <n v="700"/>
    <n v="122.21"/>
    <n v="109.56"/>
    <n v="30.55"/>
    <n v="27.39"/>
    <n v="40.53"/>
    <n v="121.6"/>
    <n v="451.84000000000003"/>
    <n v="98.75"/>
    <n v="80.260000000000005"/>
    <n v="69.149999999999977"/>
    <n v="82"/>
    <n v="4495"/>
    <n v="2412"/>
    <n v="80"/>
    <n v="1271"/>
    <n v="706"/>
    <n v="629"/>
    <n v="565"/>
    <n v="565"/>
    <n v="0.97560975609756095"/>
    <n v="1127"/>
    <n v="842"/>
    <n v="480"/>
    <n v="285"/>
  </r>
  <r>
    <d v="2024-09-01T00:00:00"/>
    <n v="2024"/>
    <x v="8"/>
    <x v="1"/>
    <n v="700"/>
    <n v="18.440000000000001"/>
    <n v="41.17"/>
    <n v="73.75"/>
    <n v="10.29"/>
    <n v="20.170000000000002"/>
    <n v="60.5"/>
    <n v="224.32"/>
    <n v="96.25"/>
    <n v="93.28"/>
    <n v="286.14999999999998"/>
    <n v="82"/>
    <n v="4462"/>
    <n v="2484"/>
    <n v="51"/>
    <n v="1258"/>
    <n v="742"/>
    <n v="623"/>
    <n v="516"/>
    <n v="516"/>
    <n v="0.62195121951219512"/>
    <n v="1123"/>
    <n v="855"/>
    <n v="476"/>
    <n v="268"/>
  </r>
  <r>
    <d v="2024-09-02T00:00:00"/>
    <n v="2024"/>
    <x v="8"/>
    <x v="2"/>
    <n v="700"/>
    <n v="14.94"/>
    <n v="20.67"/>
    <n v="59.76"/>
    <n v="5.17"/>
    <n v="7.54"/>
    <n v="22.61"/>
    <n v="130.69"/>
    <n v="135"/>
    <n v="112.08"/>
    <n v="322.23"/>
    <n v="82"/>
    <n v="4420"/>
    <n v="2558"/>
    <n v="56"/>
    <n v="1242"/>
    <n v="779"/>
    <n v="616"/>
    <n v="463"/>
    <n v="463"/>
    <n v="0.68292682926829273"/>
    <n v="1125"/>
    <n v="867"/>
    <n v="472"/>
    <n v="258"/>
  </r>
  <r>
    <d v="2024-09-03T00:00:00"/>
    <n v="2024"/>
    <x v="8"/>
    <x v="3"/>
    <n v="700"/>
    <n v="15.38"/>
    <n v="51.25"/>
    <n v="61.5"/>
    <n v="12.81"/>
    <n v="19.95"/>
    <n v="59.86"/>
    <n v="220.75"/>
    <n v="48.75"/>
    <n v="193.74"/>
    <n v="236.76"/>
    <n v="80"/>
    <n v="4381"/>
    <n v="2598"/>
    <n v="62"/>
    <n v="1213"/>
    <n v="799"/>
    <n v="608"/>
    <n v="414"/>
    <n v="414"/>
    <n v="0.77500000000000002"/>
    <n v="1145"/>
    <n v="872"/>
    <n v="468"/>
    <n v="273"/>
  </r>
  <r>
    <d v="2024-09-04T00:00:00"/>
    <n v="2024"/>
    <x v="8"/>
    <x v="4"/>
    <n v="700"/>
    <n v="26.06"/>
    <n v="86.66"/>
    <n v="104.25"/>
    <n v="21.67"/>
    <n v="10.73"/>
    <n v="32.18"/>
    <n v="281.54999999999995"/>
    <n v="62.5"/>
    <n v="137.31"/>
    <n v="218.64000000000004"/>
    <n v="72"/>
    <n v="4336"/>
    <n v="2612"/>
    <n v="65"/>
    <n v="1189"/>
    <n v="806"/>
    <n v="600"/>
    <n v="383"/>
    <n v="383"/>
    <n v="0.90277777777777779"/>
    <n v="1170"/>
    <n v="872"/>
    <n v="465"/>
    <n v="298"/>
  </r>
  <r>
    <d v="2024-09-05T00:00:00"/>
    <n v="2024"/>
    <x v="8"/>
    <x v="5"/>
    <n v="700"/>
    <n v="14.5"/>
    <n v="104.2"/>
    <n v="57.99"/>
    <n v="26.05"/>
    <n v="96.36"/>
    <n v="96.36"/>
    <n v="395.46000000000004"/>
    <n v="61.25"/>
    <n v="110.16"/>
    <n v="133.13"/>
    <n v="67"/>
    <n v="4297"/>
    <n v="2610"/>
    <n v="47"/>
    <n v="1169"/>
    <n v="805"/>
    <n v="593"/>
    <n v="364"/>
    <n v="364"/>
    <n v="0.70149253731343286"/>
    <n v="1184"/>
    <n v="866"/>
    <n v="462"/>
    <n v="318"/>
  </r>
  <r>
    <d v="2024-09-06T00:00:00"/>
    <n v="2024"/>
    <x v="8"/>
    <x v="6"/>
    <n v="700"/>
    <n v="32.22"/>
    <n v="49.5"/>
    <n v="128.88999999999999"/>
    <n v="12.38"/>
    <n v="13.54"/>
    <n v="40.630000000000003"/>
    <n v="277.15999999999997"/>
    <n v="98.75"/>
    <n v="101.13"/>
    <n v="222.96000000000004"/>
    <n v="64"/>
    <n v="4255"/>
    <n v="2590"/>
    <n v="61"/>
    <n v="1156"/>
    <n v="795"/>
    <n v="586"/>
    <n v="361"/>
    <n v="361"/>
    <n v="0.953125"/>
    <n v="1184"/>
    <n v="861"/>
    <n v="460"/>
    <n v="323"/>
  </r>
  <r>
    <d v="2024-09-07T00:00:00"/>
    <n v="2024"/>
    <x v="8"/>
    <x v="7"/>
    <n v="700"/>
    <n v="13.78"/>
    <n v="74.819999999999993"/>
    <n v="55.1"/>
    <n v="18.71"/>
    <n v="64.959999999999994"/>
    <n v="64.959999999999994"/>
    <n v="292.33"/>
    <n v="263.75"/>
    <n v="97.65"/>
    <n v="46.270000000000095"/>
    <n v="61"/>
    <n v="4216"/>
    <n v="2558"/>
    <n v="52"/>
    <n v="1152"/>
    <n v="779"/>
    <n v="579"/>
    <n v="373"/>
    <n v="373"/>
    <n v="0.85245901639344257"/>
    <n v="1177"/>
    <n v="846"/>
    <n v="457"/>
    <n v="331"/>
  </r>
  <r>
    <d v="2024-09-08T00:00:00"/>
    <n v="2024"/>
    <x v="8"/>
    <x v="8"/>
    <n v="700"/>
    <n v="12.79"/>
    <n v="76.75"/>
    <n v="51.17"/>
    <n v="19.190000000000001"/>
    <n v="24.75"/>
    <n v="74.260000000000005"/>
    <n v="258.90999999999997"/>
    <n v="148.75"/>
    <n v="299.93"/>
    <n v="-7.5899999999999181"/>
    <n v="61"/>
    <n v="4180"/>
    <n v="2506"/>
    <n v="35"/>
    <n v="1151"/>
    <n v="753"/>
    <n v="572"/>
    <n v="398"/>
    <n v="398"/>
    <n v="0.57377049180327866"/>
    <n v="1158"/>
    <n v="821"/>
    <n v="455"/>
    <n v="337"/>
  </r>
  <r>
    <d v="2024-09-09T00:00:00"/>
    <n v="2024"/>
    <x v="8"/>
    <x v="9"/>
    <n v="700"/>
    <n v="40.9"/>
    <n v="49.82"/>
    <n v="163.59"/>
    <n v="12.46"/>
    <n v="31.98"/>
    <n v="95.94"/>
    <n v="394.69"/>
    <n v="207.5"/>
    <n v="129.5"/>
    <n v="-31.690000000000055"/>
    <n v="62"/>
    <n v="4141"/>
    <n v="2444"/>
    <n v="62"/>
    <n v="1162"/>
    <n v="722"/>
    <n v="565"/>
    <n v="440"/>
    <n v="440"/>
    <n v="1"/>
    <n v="1133"/>
    <n v="799"/>
    <n v="453"/>
    <n v="334"/>
  </r>
  <r>
    <d v="2024-09-10T00:00:00"/>
    <n v="2024"/>
    <x v="8"/>
    <x v="10"/>
    <n v="700"/>
    <n v="18.34"/>
    <n v="41.26"/>
    <n v="73.34"/>
    <n v="10.32"/>
    <n v="39.54"/>
    <n v="79.069999999999993"/>
    <n v="261.87"/>
    <n v="251.25"/>
    <n v="116.49"/>
    <n v="70.389999999999986"/>
    <n v="66"/>
    <n v="4102"/>
    <n v="2378"/>
    <n v="66"/>
    <n v="1189"/>
    <n v="689"/>
    <n v="558"/>
    <n v="500"/>
    <n v="500"/>
    <n v="1"/>
    <n v="1108"/>
    <n v="771"/>
    <n v="452"/>
    <n v="337"/>
  </r>
  <r>
    <d v="2024-09-11T00:00:00"/>
    <n v="2024"/>
    <x v="8"/>
    <x v="11"/>
    <n v="700"/>
    <n v="9.91"/>
    <n v="60.82"/>
    <n v="39.64"/>
    <n v="15.21"/>
    <n v="72.760000000000005"/>
    <n v="72.760000000000005"/>
    <n v="271.10000000000002"/>
    <n v="131.25"/>
    <n v="209.15"/>
    <n v="88.5"/>
    <n v="72"/>
    <n v="4066"/>
    <n v="2306"/>
    <n v="72"/>
    <n v="1210"/>
    <n v="653"/>
    <n v="552"/>
    <n v="557"/>
    <n v="557"/>
    <n v="1"/>
    <n v="1091"/>
    <n v="733"/>
    <n v="451"/>
    <n v="358"/>
  </r>
  <r>
    <d v="2024-09-12T00:00:00"/>
    <n v="2024"/>
    <x v="8"/>
    <x v="12"/>
    <n v="700"/>
    <n v="17.350000000000001"/>
    <n v="50.89"/>
    <n v="69.39"/>
    <n v="12.72"/>
    <n v="15.59"/>
    <n v="46.77"/>
    <n v="212.71"/>
    <n v="157.5"/>
    <n v="193.39"/>
    <n v="136.39999999999998"/>
    <n v="76"/>
    <n v="4030"/>
    <n v="2262"/>
    <n v="76"/>
    <n v="1216"/>
    <n v="631"/>
    <n v="545"/>
    <n v="585"/>
    <n v="585"/>
    <n v="1"/>
    <n v="1085"/>
    <n v="699"/>
    <n v="449"/>
    <n v="386"/>
  </r>
  <r>
    <d v="2024-09-13T00:00:00"/>
    <n v="2024"/>
    <x v="8"/>
    <x v="13"/>
    <n v="700"/>
    <n v="25.5"/>
    <n v="96.96"/>
    <n v="102.01"/>
    <n v="24.24"/>
    <n v="88.88"/>
    <n v="88.88"/>
    <n v="426.47"/>
    <n v="63.75"/>
    <n v="91.25"/>
    <n v="118.52999999999997"/>
    <n v="73"/>
    <n v="3994"/>
    <n v="2236"/>
    <n v="73"/>
    <n v="1212"/>
    <n v="618"/>
    <n v="539"/>
    <n v="594"/>
    <n v="594"/>
    <n v="1"/>
    <n v="1086"/>
    <n v="662"/>
    <n v="449"/>
    <n v="424"/>
  </r>
  <r>
    <d v="2024-09-14T00:00:00"/>
    <n v="2024"/>
    <x v="8"/>
    <x v="14"/>
    <n v="700"/>
    <n v="27.42"/>
    <n v="58.64"/>
    <n v="109.69"/>
    <n v="14.66"/>
    <n v="45.07"/>
    <n v="90.14"/>
    <n v="345.62"/>
    <n v="176.25"/>
    <n v="118.5"/>
    <n v="59.629999999999995"/>
    <n v="69"/>
    <n v="3961"/>
    <n v="2228"/>
    <n v="69"/>
    <n v="1197"/>
    <n v="614"/>
    <n v="533"/>
    <n v="583"/>
    <n v="583"/>
    <n v="1"/>
    <n v="1103"/>
    <n v="633"/>
    <n v="448"/>
    <n v="470"/>
  </r>
  <r>
    <d v="2024-09-15T00:00:00"/>
    <n v="2024"/>
    <x v="8"/>
    <x v="15"/>
    <n v="700"/>
    <n v="18.329999999999998"/>
    <n v="67.62"/>
    <n v="73.31"/>
    <n v="16.91"/>
    <n v="135.25"/>
    <n v="135.25"/>
    <n v="446.66999999999996"/>
    <n v="132.5"/>
    <n v="265.73"/>
    <n v="-144.89999999999998"/>
    <n v="63"/>
    <n v="3922"/>
    <n v="2234"/>
    <n v="63"/>
    <n v="1171"/>
    <n v="617"/>
    <n v="526"/>
    <n v="554"/>
    <n v="554"/>
    <n v="1"/>
    <n v="1127"/>
    <n v="614"/>
    <n v="448"/>
    <n v="513"/>
  </r>
  <r>
    <d v="2024-09-16T00:00:00"/>
    <n v="2024"/>
    <x v="8"/>
    <x v="16"/>
    <n v="700"/>
    <n v="21.1"/>
    <n v="72.03"/>
    <n v="84.38"/>
    <n v="18.010000000000002"/>
    <n v="21.95"/>
    <n v="65.86"/>
    <n v="283.33"/>
    <n v="328.75"/>
    <n v="170.34"/>
    <n v="-82.419999999999959"/>
    <n v="57"/>
    <n v="3892"/>
    <n v="2250"/>
    <n v="57"/>
    <n v="1153"/>
    <n v="625"/>
    <n v="520"/>
    <n v="528"/>
    <n v="528"/>
    <n v="1"/>
    <n v="1141"/>
    <n v="599"/>
    <n v="448"/>
    <n v="542"/>
  </r>
  <r>
    <d v="2024-09-17T00:00:00"/>
    <n v="2024"/>
    <x v="8"/>
    <x v="17"/>
    <n v="700"/>
    <n v="27.53"/>
    <n v="130.63999999999999"/>
    <n v="110.12"/>
    <n v="32.659999999999997"/>
    <n v="59.51"/>
    <n v="59.51"/>
    <n v="419.96999999999991"/>
    <n v="127.5"/>
    <n v="176.96"/>
    <n v="-24.42999999999995"/>
    <n v="49"/>
    <n v="3859"/>
    <n v="2276"/>
    <n v="49"/>
    <n v="1150"/>
    <n v="638"/>
    <n v="515"/>
    <n v="512"/>
    <n v="512"/>
    <n v="1"/>
    <n v="1141"/>
    <n v="591"/>
    <n v="449"/>
    <n v="550"/>
  </r>
  <r>
    <d v="2024-09-18T00:00:00"/>
    <n v="2024"/>
    <x v="8"/>
    <x v="18"/>
    <n v="700"/>
    <n v="17.73"/>
    <n v="56.6"/>
    <n v="70.91"/>
    <n v="14.15"/>
    <n v="22.39"/>
    <n v="67.180000000000007"/>
    <n v="248.96000000000004"/>
    <n v="153.75"/>
    <n v="249.89"/>
    <n v="47.399999999999977"/>
    <n v="42"/>
    <n v="3829"/>
    <n v="2320"/>
    <n v="42"/>
    <n v="1157"/>
    <n v="660"/>
    <n v="509"/>
    <n v="497"/>
    <n v="497"/>
    <n v="1"/>
    <n v="1136"/>
    <n v="587"/>
    <n v="451"/>
    <n v="549"/>
  </r>
  <r>
    <d v="2024-09-19T00:00:00"/>
    <n v="2024"/>
    <x v="8"/>
    <x v="19"/>
    <n v="700"/>
    <n v="30"/>
    <n v="58.07"/>
    <n v="120"/>
    <n v="14.52"/>
    <n v="63.6"/>
    <n v="63.6"/>
    <n v="349.79"/>
    <n v="71.25"/>
    <n v="255.63"/>
    <n v="23.329999999999927"/>
    <n v="38"/>
    <n v="3796"/>
    <n v="2364"/>
    <n v="38"/>
    <n v="1182"/>
    <n v="682"/>
    <n v="503"/>
    <n v="500"/>
    <n v="500"/>
    <n v="1"/>
    <n v="1121"/>
    <n v="588"/>
    <n v="454"/>
    <n v="533"/>
  </r>
  <r>
    <d v="2024-09-20T00:00:00"/>
    <n v="2024"/>
    <x v="8"/>
    <x v="20"/>
    <n v="700"/>
    <n v="8.9700000000000006"/>
    <n v="60.76"/>
    <n v="35.86"/>
    <n v="15.19"/>
    <n v="35.86"/>
    <n v="107.57"/>
    <n v="264.20999999999998"/>
    <n v="150"/>
    <n v="142.63999999999999"/>
    <n v="143.15000000000009"/>
    <n v="36"/>
    <n v="3769"/>
    <n v="2432"/>
    <n v="36"/>
    <n v="1193"/>
    <n v="716"/>
    <n v="499"/>
    <n v="477"/>
    <n v="477"/>
    <n v="1"/>
    <n v="1096"/>
    <n v="601"/>
    <n v="455"/>
    <n v="495"/>
  </r>
  <r>
    <d v="2024-09-21T00:00:00"/>
    <n v="2024"/>
    <x v="8"/>
    <x v="21"/>
    <n v="700"/>
    <n v="7.95"/>
    <n v="74.37"/>
    <n v="31.81"/>
    <n v="18.59"/>
    <n v="39.869999999999997"/>
    <n v="39.869999999999997"/>
    <n v="212.46"/>
    <n v="73.75"/>
    <n v="273.24"/>
    <n v="140.54999999999995"/>
    <n v="38"/>
    <n v="3742"/>
    <n v="2502"/>
    <n v="38"/>
    <n v="1192"/>
    <n v="751"/>
    <n v="493"/>
    <n v="441"/>
    <n v="441"/>
    <n v="1"/>
    <n v="1067"/>
    <n v="628"/>
    <n v="459"/>
    <n v="439"/>
  </r>
  <r>
    <d v="2024-09-22T00:00:00"/>
    <n v="2024"/>
    <x v="8"/>
    <x v="22"/>
    <n v="700"/>
    <n v="23.72"/>
    <n v="62.17"/>
    <n v="94.89"/>
    <n v="15.54"/>
    <n v="20.25"/>
    <n v="40.49"/>
    <n v="257.06"/>
    <n v="52.5"/>
    <n v="153.88"/>
    <n v="236.56"/>
    <n v="44"/>
    <n v="3712"/>
    <n v="2570"/>
    <n v="43"/>
    <n v="1175"/>
    <n v="785"/>
    <n v="488"/>
    <n v="390"/>
    <n v="390"/>
    <n v="0.97727272727272729"/>
    <n v="1052"/>
    <n v="659"/>
    <n v="463"/>
    <n v="393"/>
  </r>
  <r>
    <d v="2024-09-23T00:00:00"/>
    <n v="2024"/>
    <x v="8"/>
    <x v="23"/>
    <n v="700"/>
    <n v="19.260000000000002"/>
    <n v="75.069999999999993"/>
    <n v="77.03"/>
    <n v="18.77"/>
    <n v="22.49"/>
    <n v="44.97"/>
    <n v="257.59000000000003"/>
    <n v="91.25"/>
    <n v="74.78"/>
    <n v="276.38"/>
    <n v="53"/>
    <n v="3688"/>
    <n v="2626"/>
    <n v="28"/>
    <n v="1149"/>
    <n v="813"/>
    <n v="484"/>
    <n v="336"/>
    <n v="336"/>
    <n v="0.52830188679245282"/>
    <n v="1042"/>
    <n v="692"/>
    <n v="467"/>
    <n v="350"/>
  </r>
  <r>
    <d v="2024-09-24T00:00:00"/>
    <n v="2024"/>
    <x v="8"/>
    <x v="24"/>
    <n v="700"/>
    <n v="9.09"/>
    <n v="58.46"/>
    <n v="36.340000000000003"/>
    <n v="14.62"/>
    <n v="30.22"/>
    <n v="60.44"/>
    <n v="209.17000000000002"/>
    <n v="65"/>
    <n v="190.45"/>
    <n v="235.38"/>
    <n v="63"/>
    <n v="3664"/>
    <n v="2684"/>
    <n v="33"/>
    <n v="1127"/>
    <n v="842"/>
    <n v="480"/>
    <n v="285"/>
    <n v="285"/>
    <n v="0.52380952380952384"/>
    <n v="1038"/>
    <n v="712"/>
    <n v="472"/>
    <n v="326"/>
  </r>
  <r>
    <d v="2024-09-25T00:00:00"/>
    <n v="2024"/>
    <x v="8"/>
    <x v="25"/>
    <n v="700"/>
    <n v="8.2200000000000006"/>
    <n v="46.97"/>
    <n v="32.880000000000003"/>
    <n v="11.74"/>
    <n v="17.36"/>
    <n v="52.09"/>
    <n v="169.26"/>
    <n v="138.75"/>
    <n v="197.38"/>
    <n v="194.61"/>
    <n v="70"/>
    <n v="3643"/>
    <n v="2710"/>
    <n v="64"/>
    <n v="1123"/>
    <n v="855"/>
    <n v="476"/>
    <n v="268"/>
    <n v="268"/>
    <n v="0.91428571428571426"/>
    <n v="1050"/>
    <n v="722"/>
    <n v="477"/>
    <n v="328"/>
  </r>
  <r>
    <d v="2024-09-26T00:00:00"/>
    <n v="2024"/>
    <x v="8"/>
    <x v="26"/>
    <n v="700"/>
    <n v="33"/>
    <n v="127.68"/>
    <n v="132"/>
    <n v="31.92"/>
    <n v="11.18"/>
    <n v="33.54"/>
    <n v="369.32000000000005"/>
    <n v="90"/>
    <n v="131.53"/>
    <n v="109.14999999999998"/>
    <n v="86"/>
    <n v="3619"/>
    <n v="2734"/>
    <n v="69"/>
    <n v="1125"/>
    <n v="867"/>
    <n v="472"/>
    <n v="258"/>
    <n v="258"/>
    <n v="0.80232558139534882"/>
    <n v="1074"/>
    <n v="721"/>
    <n v="483"/>
    <n v="353"/>
  </r>
  <r>
    <d v="2024-09-27T00:00:00"/>
    <n v="2024"/>
    <x v="8"/>
    <x v="27"/>
    <n v="700"/>
    <n v="35.229999999999997"/>
    <n v="61.18"/>
    <n v="140.9"/>
    <n v="15.3"/>
    <n v="126.07"/>
    <n v="126.07"/>
    <n v="504.75"/>
    <n v="67.5"/>
    <n v="165.31"/>
    <n v="-37.559999999999945"/>
    <n v="98"/>
    <n v="3601"/>
    <n v="2744"/>
    <n v="90"/>
    <n v="1145"/>
    <n v="872"/>
    <n v="468"/>
    <n v="273"/>
    <n v="273"/>
    <n v="0.91836734693877553"/>
    <n v="1090"/>
    <n v="710"/>
    <n v="490"/>
    <n v="380"/>
  </r>
  <r>
    <d v="2024-09-28T00:00:00"/>
    <n v="2024"/>
    <x v="8"/>
    <x v="28"/>
    <n v="700"/>
    <n v="15.02"/>
    <n v="132.91"/>
    <n v="60.07"/>
    <n v="33.229999999999997"/>
    <n v="116.3"/>
    <n v="116.3"/>
    <n v="473.83"/>
    <n v="128.75"/>
    <n v="114.96"/>
    <n v="-17.539999999999964"/>
    <n v="109"/>
    <n v="3583"/>
    <n v="2744"/>
    <n v="64"/>
    <n v="1170"/>
    <n v="872"/>
    <n v="465"/>
    <n v="298"/>
    <n v="298"/>
    <n v="0.58715596330275233"/>
    <n v="1092"/>
    <n v="682"/>
    <n v="495"/>
    <n v="410"/>
  </r>
  <r>
    <d v="2024-09-29T00:00:00"/>
    <n v="2024"/>
    <x v="8"/>
    <x v="29"/>
    <n v="700"/>
    <n v="31.42"/>
    <n v="105.27"/>
    <n v="125.69"/>
    <n v="26.32"/>
    <n v="15.52"/>
    <n v="46.57"/>
    <n v="350.78999999999996"/>
    <n v="203.75"/>
    <n v="125.79"/>
    <n v="19.670000000000073"/>
    <n v="119"/>
    <n v="3565"/>
    <n v="2732"/>
    <n v="81"/>
    <n v="1184"/>
    <n v="866"/>
    <n v="462"/>
    <n v="318"/>
    <n v="318"/>
    <n v="0.68067226890756305"/>
    <n v="1084"/>
    <n v="650"/>
    <n v="503"/>
    <n v="434"/>
  </r>
  <r>
    <d v="2024-09-30T00:00:00"/>
    <n v="2024"/>
    <x v="8"/>
    <x v="30"/>
    <n v="700"/>
    <n v="20.86"/>
    <n v="67.349999999999994"/>
    <n v="83.44"/>
    <n v="16.84"/>
    <n v="39.04"/>
    <n v="78.08"/>
    <n v="305.60999999999996"/>
    <n v="187.5"/>
    <n v="153.61000000000001"/>
    <n v="53.279999999999973"/>
    <n v="123"/>
    <n v="3553"/>
    <n v="2722"/>
    <n v="80"/>
    <n v="1184"/>
    <n v="861"/>
    <n v="460"/>
    <n v="323"/>
    <n v="323"/>
    <n v="0.65040650406504064"/>
    <n v="1067"/>
    <n v="615"/>
    <n v="510"/>
    <n v="452"/>
  </r>
  <r>
    <m/>
    <n v="2024"/>
    <x v="9"/>
    <x v="0"/>
    <n v="0"/>
    <n v="0"/>
    <n v="0"/>
    <n v="0"/>
    <n v="0"/>
    <n v="0"/>
    <n v="0"/>
    <n v="0"/>
    <n v="0"/>
    <n v="0"/>
    <m/>
    <n v="0"/>
    <n v="0"/>
    <n v="0"/>
    <n v="0"/>
    <n v="0"/>
    <n v="0"/>
    <n v="0"/>
    <m/>
    <m/>
    <m/>
    <n v="1043"/>
    <n v="588"/>
    <n v="518"/>
    <n v="455"/>
  </r>
  <r>
    <m/>
    <n v="2024"/>
    <x v="9"/>
    <x v="32"/>
    <n v="0"/>
    <n v="0"/>
    <n v="0"/>
    <n v="0"/>
    <n v="0"/>
    <n v="0"/>
    <n v="0"/>
    <n v="0"/>
    <n v="0"/>
    <n v="0"/>
    <m/>
    <n v="0"/>
    <n v="0"/>
    <n v="0"/>
    <n v="0"/>
    <n v="0"/>
    <n v="0"/>
    <n v="0"/>
    <m/>
    <m/>
    <m/>
    <n v="1018"/>
    <n v="580"/>
    <n v="525"/>
    <n v="438"/>
  </r>
  <r>
    <d v="2024-10-01T00:00:00"/>
    <n v="2024"/>
    <x v="9"/>
    <x v="1"/>
    <n v="770"/>
    <n v="35.67"/>
    <n v="142.66"/>
    <n v="8.92"/>
    <n v="123.49"/>
    <n v="162.6"/>
    <n v="162.6"/>
    <n v="635.93999999999994"/>
    <n v="157.5"/>
    <n v="181.94"/>
    <n v="-205.37999999999988"/>
    <n v="126"/>
    <n v="3541"/>
    <n v="2692"/>
    <n v="126"/>
    <n v="1177"/>
    <n v="846"/>
    <n v="457"/>
    <n v="331"/>
    <n v="331"/>
    <n v="1"/>
    <n v="998"/>
    <n v="576"/>
    <n v="531"/>
    <n v="422"/>
  </r>
  <r>
    <d v="2024-10-02T00:00:00"/>
    <n v="2024"/>
    <x v="9"/>
    <x v="2"/>
    <n v="770"/>
    <n v="30.87"/>
    <n v="123.49"/>
    <n v="7.72"/>
    <n v="138.06"/>
    <n v="54.46"/>
    <n v="108.91"/>
    <n v="463.51"/>
    <n v="133.75"/>
    <n v="195.18"/>
    <n v="-22.440000000000055"/>
    <n v="126"/>
    <n v="3529"/>
    <n v="2642"/>
    <n v="126"/>
    <n v="1158"/>
    <n v="821"/>
    <n v="455"/>
    <n v="337"/>
    <n v="337"/>
    <n v="1"/>
    <n v="991"/>
    <n v="579"/>
    <n v="538"/>
    <n v="412"/>
  </r>
  <r>
    <d v="2024-10-03T00:00:00"/>
    <n v="2024"/>
    <x v="9"/>
    <x v="3"/>
    <n v="770"/>
    <n v="45.91"/>
    <n v="183.64"/>
    <n v="11.48"/>
    <n v="127.25"/>
    <n v="33.53"/>
    <n v="100.58"/>
    <n v="502.38999999999993"/>
    <n v="110"/>
    <n v="237.14"/>
    <n v="-79.529999999999859"/>
    <n v="125"/>
    <n v="3517"/>
    <n v="2598"/>
    <n v="125"/>
    <n v="1133"/>
    <n v="799"/>
    <n v="453"/>
    <n v="334"/>
    <n v="334"/>
    <n v="1"/>
    <n v="991"/>
    <n v="586"/>
    <n v="545"/>
    <n v="405"/>
  </r>
  <r>
    <d v="2024-10-04T00:00:00"/>
    <n v="2024"/>
    <x v="9"/>
    <x v="4"/>
    <n v="770"/>
    <n v="42.66"/>
    <n v="170.63"/>
    <n v="10.67"/>
    <n v="139.68"/>
    <n v="50.97"/>
    <n v="101.93"/>
    <n v="516.54"/>
    <n v="45"/>
    <n v="203.33"/>
    <n v="5.1299999999999955"/>
    <n v="118"/>
    <n v="3508"/>
    <n v="2542"/>
    <n v="118"/>
    <n v="1108"/>
    <n v="771"/>
    <n v="452"/>
    <n v="337"/>
    <n v="337"/>
    <n v="1"/>
    <n v="993"/>
    <n v="597"/>
    <n v="552"/>
    <n v="396"/>
  </r>
  <r>
    <d v="2024-10-05T00:00:00"/>
    <n v="2024"/>
    <x v="9"/>
    <x v="5"/>
    <n v="770"/>
    <n v="37.950000000000003"/>
    <n v="151.78"/>
    <n v="9.49"/>
    <n v="197.16"/>
    <n v="65.47"/>
    <n v="130.94"/>
    <n v="592.79"/>
    <n v="198.75"/>
    <n v="91.15"/>
    <n v="-112.68999999999994"/>
    <n v="110"/>
    <n v="3505"/>
    <n v="2466"/>
    <n v="110"/>
    <n v="1091"/>
    <n v="733"/>
    <n v="451"/>
    <n v="358"/>
    <n v="358"/>
    <n v="1"/>
    <n v="1004"/>
    <n v="614"/>
    <n v="558"/>
    <n v="390"/>
  </r>
  <r>
    <d v="2024-10-06T00:00:00"/>
    <n v="2024"/>
    <x v="9"/>
    <x v="6"/>
    <n v="770"/>
    <n v="28.29"/>
    <n v="113.15"/>
    <n v="7.07"/>
    <n v="60.59"/>
    <n v="49.15"/>
    <n v="147.46"/>
    <n v="405.71000000000004"/>
    <n v="216.25"/>
    <n v="160.88"/>
    <n v="-12.840000000000032"/>
    <n v="103"/>
    <n v="3496"/>
    <n v="2398"/>
    <n v="103"/>
    <n v="1085"/>
    <n v="699"/>
    <n v="449"/>
    <n v="386"/>
    <n v="386"/>
    <n v="1"/>
    <n v="1026"/>
    <n v="633"/>
    <n v="564"/>
    <n v="393"/>
  </r>
  <r>
    <d v="2024-10-07T00:00:00"/>
    <n v="2024"/>
    <x v="9"/>
    <x v="7"/>
    <n v="770"/>
    <n v="33.47"/>
    <n v="133.86000000000001"/>
    <n v="8.3699999999999992"/>
    <n v="196.51"/>
    <n v="148.1"/>
    <n v="148.1"/>
    <n v="668.41000000000008"/>
    <n v="90"/>
    <n v="41.26"/>
    <n v="-29.670000000000073"/>
    <n v="97"/>
    <n v="3493"/>
    <n v="2324"/>
    <n v="97"/>
    <n v="1086"/>
    <n v="662"/>
    <n v="449"/>
    <n v="424"/>
    <n v="424"/>
    <n v="1"/>
    <n v="1051"/>
    <n v="659"/>
    <n v="569"/>
    <n v="392"/>
  </r>
  <r>
    <d v="2024-10-08T00:00:00"/>
    <n v="2024"/>
    <x v="9"/>
    <x v="8"/>
    <n v="770"/>
    <n v="22.63"/>
    <n v="90.52"/>
    <n v="5.66"/>
    <n v="96.74"/>
    <n v="47.68"/>
    <n v="95.36"/>
    <n v="358.59"/>
    <n v="112.5"/>
    <n v="294.55"/>
    <n v="4.3600000000000136"/>
    <n v="92"/>
    <n v="3490"/>
    <n v="2266"/>
    <n v="92"/>
    <n v="1103"/>
    <n v="633"/>
    <n v="448"/>
    <n v="470"/>
    <n v="470"/>
    <n v="1"/>
    <n v="1077"/>
    <n v="686"/>
    <n v="574"/>
    <n v="391"/>
  </r>
  <r>
    <d v="2024-10-09T00:00:00"/>
    <n v="2024"/>
    <x v="9"/>
    <x v="9"/>
    <n v="770"/>
    <n v="28.06"/>
    <n v="112.22"/>
    <n v="7.02"/>
    <n v="171.31"/>
    <n v="138.78"/>
    <n v="138.78"/>
    <n v="596.16999999999996"/>
    <n v="90"/>
    <n v="106.36"/>
    <n v="-22.529999999999973"/>
    <n v="86"/>
    <n v="3490"/>
    <n v="2228"/>
    <n v="86"/>
    <n v="1127"/>
    <n v="614"/>
    <n v="448"/>
    <n v="513"/>
    <n v="513"/>
    <n v="1"/>
    <n v="1097"/>
    <n v="721"/>
    <n v="579"/>
    <n v="376"/>
  </r>
  <r>
    <d v="2024-10-10T00:00:00"/>
    <n v="2024"/>
    <x v="9"/>
    <x v="10"/>
    <n v="770"/>
    <n v="26.03"/>
    <n v="104.12"/>
    <n v="6.51"/>
    <n v="111.06"/>
    <n v="28.61"/>
    <n v="85.82"/>
    <n v="362.15"/>
    <n v="231.25"/>
    <n v="134.79"/>
    <n v="41.810000000000059"/>
    <n v="83"/>
    <n v="3490"/>
    <n v="2198"/>
    <n v="83"/>
    <n v="1141"/>
    <n v="599"/>
    <n v="448"/>
    <n v="542"/>
    <n v="542"/>
    <n v="1"/>
    <n v="1109"/>
    <n v="756"/>
    <n v="582"/>
    <n v="353"/>
  </r>
  <r>
    <d v="2024-10-11T00:00:00"/>
    <n v="2024"/>
    <x v="9"/>
    <x v="11"/>
    <n v="770"/>
    <n v="18.670000000000002"/>
    <n v="74.680000000000007"/>
    <n v="4.67"/>
    <n v="89.38"/>
    <n v="126.42"/>
    <n v="126.42"/>
    <n v="440.24"/>
    <n v="88.75"/>
    <n v="197.75"/>
    <n v="43.259999999999991"/>
    <n v="83"/>
    <n v="3496"/>
    <n v="2182"/>
    <n v="83"/>
    <n v="1141"/>
    <n v="591"/>
    <n v="449"/>
    <n v="550"/>
    <n v="550"/>
    <n v="1"/>
    <n v="1112"/>
    <n v="793"/>
    <n v="586"/>
    <n v="319"/>
  </r>
  <r>
    <d v="2024-10-12T00:00:00"/>
    <n v="2024"/>
    <x v="9"/>
    <x v="12"/>
    <n v="770"/>
    <n v="17.149999999999999"/>
    <n v="68.61"/>
    <n v="4.29"/>
    <n v="71.290000000000006"/>
    <n v="37.880000000000003"/>
    <n v="113.63"/>
    <n v="312.85000000000002"/>
    <n v="138.75"/>
    <n v="94.44"/>
    <n v="223.96000000000004"/>
    <n v="89"/>
    <n v="3505"/>
    <n v="2174"/>
    <n v="89"/>
    <n v="1136"/>
    <n v="587"/>
    <n v="451"/>
    <n v="549"/>
    <n v="549"/>
    <n v="1"/>
    <n v="1114"/>
    <n v="828"/>
    <n v="588"/>
    <n v="286"/>
  </r>
  <r>
    <d v="2024-10-13T00:00:00"/>
    <n v="2024"/>
    <x v="9"/>
    <x v="13"/>
    <n v="770"/>
    <n v="28.55"/>
    <n v="114.19"/>
    <n v="7.14"/>
    <n v="94.54"/>
    <n v="43.29"/>
    <n v="86.58"/>
    <n v="374.29"/>
    <n v="80"/>
    <n v="99.06"/>
    <n v="216.64999999999998"/>
    <n v="95"/>
    <n v="3520"/>
    <n v="2176"/>
    <n v="95"/>
    <n v="1121"/>
    <n v="588"/>
    <n v="454"/>
    <n v="533"/>
    <n v="533"/>
    <n v="1"/>
    <n v="1102"/>
    <n v="858"/>
    <n v="590"/>
    <n v="244"/>
  </r>
  <r>
    <d v="2024-10-14T00:00:00"/>
    <n v="2024"/>
    <x v="9"/>
    <x v="14"/>
    <n v="770"/>
    <n v="8.9"/>
    <n v="35.6"/>
    <n v="2.23"/>
    <n v="55.2"/>
    <n v="22.8"/>
    <n v="68.400000000000006"/>
    <n v="193.13"/>
    <n v="137.5"/>
    <n v="107.25"/>
    <n v="332.12"/>
    <n v="106"/>
    <n v="3529"/>
    <n v="2202"/>
    <n v="106"/>
    <n v="1096"/>
    <n v="601"/>
    <n v="455"/>
    <n v="495"/>
    <n v="495"/>
    <n v="1"/>
    <n v="1073"/>
    <n v="882"/>
    <n v="592"/>
    <n v="191"/>
  </r>
  <r>
    <d v="2024-10-15T00:00:00"/>
    <n v="2024"/>
    <x v="9"/>
    <x v="15"/>
    <n v="770"/>
    <n v="15.92"/>
    <n v="63.69"/>
    <n v="3.98"/>
    <n v="31.35"/>
    <n v="24.75"/>
    <n v="49.5"/>
    <n v="189.19"/>
    <n v="147.5"/>
    <n v="52.7"/>
    <n v="380.61"/>
    <n v="117"/>
    <n v="3550"/>
    <n v="2256"/>
    <n v="117"/>
    <n v="1067"/>
    <n v="628"/>
    <n v="459"/>
    <n v="439"/>
    <n v="439"/>
    <n v="1"/>
    <n v="1054"/>
    <n v="902"/>
    <n v="593"/>
    <n v="152"/>
  </r>
  <r>
    <d v="2024-10-16T00:00:00"/>
    <n v="2024"/>
    <x v="9"/>
    <x v="16"/>
    <n v="770"/>
    <n v="13.97"/>
    <n v="55.89"/>
    <n v="3.49"/>
    <n v="53.19"/>
    <n v="8.91"/>
    <n v="17.82"/>
    <n v="153.26999999999998"/>
    <n v="32.5"/>
    <n v="123"/>
    <n v="461.23"/>
    <n v="129"/>
    <n v="3571"/>
    <n v="2318"/>
    <n v="129"/>
    <n v="1052"/>
    <n v="659"/>
    <n v="463"/>
    <n v="393"/>
    <n v="393"/>
    <n v="1"/>
    <n v="1044"/>
    <n v="916"/>
    <n v="593"/>
    <n v="128"/>
  </r>
  <r>
    <d v="2024-10-17T00:00:00"/>
    <n v="2024"/>
    <x v="9"/>
    <x v="17"/>
    <n v="770"/>
    <n v="13.87"/>
    <n v="55.46"/>
    <n v="3.47"/>
    <n v="37.130000000000003"/>
    <n v="23.97"/>
    <n v="23.97"/>
    <n v="157.87"/>
    <n v="32.5"/>
    <n v="83.49"/>
    <n v="496.14"/>
    <n v="140"/>
    <n v="3595"/>
    <n v="2384"/>
    <n v="140"/>
    <n v="1042"/>
    <n v="692"/>
    <n v="467"/>
    <n v="350"/>
    <n v="350"/>
    <n v="1"/>
    <n v="1044"/>
    <n v="922"/>
    <n v="592"/>
    <n v="122"/>
  </r>
  <r>
    <d v="2024-10-18T00:00:00"/>
    <n v="2024"/>
    <x v="9"/>
    <x v="18"/>
    <n v="770"/>
    <n v="13.71"/>
    <n v="54.83"/>
    <n v="3.43"/>
    <n v="41.93"/>
    <n v="7.21"/>
    <n v="14.41"/>
    <n v="135.52000000000001"/>
    <n v="46.25"/>
    <n v="70.599999999999994"/>
    <n v="517.63"/>
    <n v="150"/>
    <n v="3622"/>
    <n v="2424"/>
    <n v="150"/>
    <n v="1038"/>
    <n v="712"/>
    <n v="472"/>
    <n v="326"/>
    <n v="326"/>
    <n v="1"/>
    <n v="1049"/>
    <n v="927"/>
    <n v="590"/>
    <n v="122"/>
  </r>
  <r>
    <d v="2024-10-19T00:00:00"/>
    <n v="2024"/>
    <x v="9"/>
    <x v="19"/>
    <n v="770"/>
    <n v="12.55"/>
    <n v="50.19"/>
    <n v="3.14"/>
    <n v="19.53"/>
    <n v="5.99"/>
    <n v="11.97"/>
    <n v="103.36999999999999"/>
    <n v="57.5"/>
    <n v="74.010000000000005"/>
    <n v="535.12"/>
    <n v="158"/>
    <n v="3652"/>
    <n v="2444"/>
    <n v="158"/>
    <n v="1050"/>
    <n v="722"/>
    <n v="477"/>
    <n v="328"/>
    <n v="328"/>
    <n v="1"/>
    <n v="1059"/>
    <n v="932"/>
    <n v="587"/>
    <n v="127"/>
  </r>
  <r>
    <d v="2024-10-20T00:00:00"/>
    <n v="2024"/>
    <x v="9"/>
    <x v="20"/>
    <n v="770"/>
    <n v="3.59"/>
    <n v="14.35"/>
    <n v="0.9"/>
    <n v="41.36"/>
    <n v="9.18"/>
    <n v="18.36"/>
    <n v="87.74"/>
    <n v="32.5"/>
    <n v="119.24"/>
    <n v="530.52"/>
    <n v="160"/>
    <n v="3685"/>
    <n v="2442"/>
    <n v="160"/>
    <n v="1074"/>
    <n v="721"/>
    <n v="483"/>
    <n v="353"/>
    <n v="353"/>
    <n v="1"/>
    <n v="1074"/>
    <n v="931"/>
    <n v="583"/>
    <n v="143"/>
  </r>
  <r>
    <d v="2024-10-21T00:00:00"/>
    <n v="2024"/>
    <x v="9"/>
    <x v="21"/>
    <n v="770"/>
    <n v="9.8000000000000007"/>
    <n v="39.19"/>
    <n v="2.4500000000000002"/>
    <n v="40.47"/>
    <n v="26.63"/>
    <n v="26.63"/>
    <n v="145.16999999999999"/>
    <n v="68.75"/>
    <n v="44.86"/>
    <n v="511.22"/>
    <n v="161"/>
    <n v="3718"/>
    <n v="2420"/>
    <n v="161"/>
    <n v="1090"/>
    <n v="710"/>
    <n v="490"/>
    <n v="380"/>
    <n v="380"/>
    <n v="1"/>
    <n v="1094"/>
    <n v="925"/>
    <n v="579"/>
    <n v="169"/>
  </r>
  <r>
    <d v="2024-10-22T00:00:00"/>
    <n v="2024"/>
    <x v="9"/>
    <x v="22"/>
    <n v="770"/>
    <n v="12.81"/>
    <n v="51.23"/>
    <n v="3.2"/>
    <n v="38.799999999999997"/>
    <n v="34.880000000000003"/>
    <n v="34.880000000000003"/>
    <n v="175.79999999999998"/>
    <n v="37.5"/>
    <n v="62.64"/>
    <n v="494.06"/>
    <n v="155"/>
    <n v="3751"/>
    <n v="2364"/>
    <n v="155"/>
    <n v="1092"/>
    <n v="682"/>
    <n v="495"/>
    <n v="410"/>
    <n v="410"/>
    <n v="1"/>
    <n v="1121"/>
    <n v="916"/>
    <n v="573"/>
    <n v="205"/>
  </r>
  <r>
    <d v="2024-10-23T00:00:00"/>
    <n v="2024"/>
    <x v="9"/>
    <x v="23"/>
    <n v="770"/>
    <n v="6.7"/>
    <n v="26.79"/>
    <n v="1.68"/>
    <n v="16.920000000000002"/>
    <n v="5.25"/>
    <n v="15.75"/>
    <n v="73.09"/>
    <n v="135"/>
    <n v="45.61"/>
    <n v="516.29999999999995"/>
    <n v="148"/>
    <n v="3796"/>
    <n v="2300"/>
    <n v="117"/>
    <n v="1084"/>
    <n v="650"/>
    <n v="503"/>
    <n v="434"/>
    <n v="434"/>
    <n v="0.79054054054054057"/>
    <n v="1148"/>
    <n v="904"/>
    <n v="566"/>
    <n v="244"/>
  </r>
  <r>
    <d v="2024-10-24T00:00:00"/>
    <n v="2024"/>
    <x v="9"/>
    <x v="24"/>
    <n v="770"/>
    <n v="7.41"/>
    <n v="29.62"/>
    <n v="1.85"/>
    <n v="24.6"/>
    <n v="4.7699999999999996"/>
    <n v="14.31"/>
    <n v="82.56"/>
    <n v="46.25"/>
    <n v="149.75"/>
    <n v="491.44"/>
    <n v="132"/>
    <n v="3835"/>
    <n v="2230"/>
    <n v="112"/>
    <n v="1067"/>
    <n v="615"/>
    <n v="510"/>
    <n v="452"/>
    <n v="452"/>
    <n v="0.84848484848484851"/>
    <n v="1175"/>
    <n v="885"/>
    <n v="560"/>
    <n v="290"/>
  </r>
  <r>
    <d v="2024-10-25T00:00:00"/>
    <n v="2024"/>
    <x v="9"/>
    <x v="25"/>
    <n v="770"/>
    <n v="14.96"/>
    <n v="59.83"/>
    <n v="3.74"/>
    <n v="27.98"/>
    <n v="22.3"/>
    <n v="44.6"/>
    <n v="173.41"/>
    <n v="31.25"/>
    <n v="111.88"/>
    <n v="453.46000000000004"/>
    <n v="117"/>
    <n v="3877"/>
    <n v="2176"/>
    <n v="90"/>
    <n v="1043"/>
    <n v="588"/>
    <n v="518"/>
    <n v="455"/>
    <n v="455"/>
    <n v="0.76923076923076927"/>
    <n v="1193"/>
    <n v="863"/>
    <n v="554"/>
    <n v="330"/>
  </r>
  <r>
    <d v="2024-10-26T00:00:00"/>
    <n v="2024"/>
    <x v="9"/>
    <x v="26"/>
    <n v="770"/>
    <n v="7.21"/>
    <n v="28.83"/>
    <n v="1.8"/>
    <n v="66.959999999999994"/>
    <n v="14.42"/>
    <n v="28.83"/>
    <n v="148.04999999999998"/>
    <n v="56.25"/>
    <n v="157.1"/>
    <n v="408.6"/>
    <n v="95"/>
    <n v="3913"/>
    <n v="2160"/>
    <n v="52"/>
    <n v="1018"/>
    <n v="580"/>
    <n v="525"/>
    <n v="438"/>
    <n v="438"/>
    <n v="0.54736842105263162"/>
    <n v="1204"/>
    <n v="836"/>
    <n v="545"/>
    <n v="368"/>
  </r>
  <r>
    <d v="2024-10-27T00:00:00"/>
    <n v="2024"/>
    <x v="9"/>
    <x v="27"/>
    <n v="770"/>
    <n v="12.34"/>
    <n v="49.35"/>
    <n v="3.09"/>
    <n v="61.95"/>
    <n v="30.1"/>
    <n v="30.1"/>
    <n v="186.93"/>
    <n v="68.75"/>
    <n v="138.88"/>
    <n v="375.44"/>
    <n v="72"/>
    <n v="3952"/>
    <n v="2152"/>
    <n v="66"/>
    <n v="998"/>
    <n v="576"/>
    <n v="531"/>
    <n v="422"/>
    <n v="422"/>
    <n v="0.91666666666666663"/>
    <n v="1213"/>
    <n v="803"/>
    <n v="539"/>
    <n v="410"/>
  </r>
  <r>
    <d v="2024-10-28T00:00:00"/>
    <n v="2024"/>
    <x v="9"/>
    <x v="28"/>
    <n v="770"/>
    <n v="19.899999999999999"/>
    <n v="79.599999999999994"/>
    <n v="4.9800000000000004"/>
    <n v="72.8"/>
    <n v="21.6"/>
    <n v="43.2"/>
    <n v="242.07999999999998"/>
    <n v="107.5"/>
    <n v="95.5"/>
    <n v="324.92"/>
    <n v="51"/>
    <n v="3991"/>
    <n v="2158"/>
    <n v="34"/>
    <n v="991"/>
    <n v="579"/>
    <n v="538"/>
    <n v="412"/>
    <n v="412"/>
    <n v="0.66666666666666663"/>
    <n v="1215"/>
    <n v="770"/>
    <n v="531"/>
    <n v="445"/>
  </r>
  <r>
    <d v="2024-10-29T00:00:00"/>
    <n v="2024"/>
    <x v="9"/>
    <x v="29"/>
    <n v="770"/>
    <n v="13.34"/>
    <n v="53.36"/>
    <n v="3.34"/>
    <n v="109.02"/>
    <n v="21.39"/>
    <n v="42.78"/>
    <n v="243.23"/>
    <n v="63.75"/>
    <n v="187.3"/>
    <n v="275.71999999999997"/>
    <n v="37"/>
    <n v="4027"/>
    <n v="2172"/>
    <n v="27"/>
    <n v="991"/>
    <n v="586"/>
    <n v="545"/>
    <n v="405"/>
    <n v="405"/>
    <n v="0.72972972972972971"/>
    <n v="1216"/>
    <n v="734"/>
    <n v="526"/>
    <n v="482"/>
  </r>
  <r>
    <d v="2024-10-30T00:00:00"/>
    <n v="2024"/>
    <x v="9"/>
    <x v="30"/>
    <n v="770"/>
    <n v="28.04"/>
    <n v="112.15"/>
    <n v="7.01"/>
    <n v="112.15"/>
    <n v="57.13"/>
    <n v="57.13"/>
    <n v="373.61"/>
    <n v="112.5"/>
    <n v="68.260000000000005"/>
    <n v="215.63"/>
    <n v="28"/>
    <n v="4066"/>
    <n v="2194"/>
    <n v="18"/>
    <n v="993"/>
    <n v="597"/>
    <n v="552"/>
    <n v="396"/>
    <n v="396"/>
    <n v="0.6428571428571429"/>
    <n v="1210"/>
    <n v="697"/>
    <n v="521"/>
    <n v="513"/>
  </r>
  <r>
    <d v="2024-10-31T00:00:00"/>
    <n v="2024"/>
    <x v="9"/>
    <x v="31"/>
    <n v="770"/>
    <n v="32.54"/>
    <n v="130.16999999999999"/>
    <n v="8.14"/>
    <n v="57.72"/>
    <n v="45.13"/>
    <n v="90.26"/>
    <n v="363.96"/>
    <n v="147.5"/>
    <n v="124.54"/>
    <n v="134"/>
    <n v="23"/>
    <n v="4099"/>
    <n v="2228"/>
    <n v="14"/>
    <n v="1004"/>
    <n v="614"/>
    <n v="558"/>
    <n v="390"/>
    <n v="390"/>
    <n v="0.60869565217391308"/>
    <n v="1193"/>
    <n v="661"/>
    <n v="518"/>
    <n v="532"/>
  </r>
  <r>
    <m/>
    <n v="2024"/>
    <x v="10"/>
    <x v="0"/>
    <n v="0"/>
    <n v="0"/>
    <n v="0"/>
    <n v="0"/>
    <n v="0"/>
    <n v="0"/>
    <n v="0"/>
    <n v="0"/>
    <n v="0"/>
    <n v="0"/>
    <m/>
    <n v="0"/>
    <n v="0"/>
    <n v="0"/>
    <n v="0"/>
    <n v="0"/>
    <n v="0"/>
    <n v="0"/>
    <m/>
    <m/>
    <m/>
    <n v="1172"/>
    <n v="639"/>
    <n v="514"/>
    <n v="533"/>
  </r>
  <r>
    <m/>
    <n v="2024"/>
    <x v="10"/>
    <x v="32"/>
    <n v="0"/>
    <n v="0"/>
    <n v="0"/>
    <n v="0"/>
    <n v="0"/>
    <n v="0"/>
    <n v="0"/>
    <n v="0"/>
    <n v="0"/>
    <n v="0"/>
    <m/>
    <n v="0"/>
    <n v="0"/>
    <n v="0"/>
    <n v="0"/>
    <n v="0"/>
    <n v="0"/>
    <n v="0"/>
    <m/>
    <m/>
    <m/>
    <n v="1146"/>
    <n v="612"/>
    <n v="512"/>
    <n v="534"/>
  </r>
  <r>
    <m/>
    <n v="2024"/>
    <x v="10"/>
    <x v="33"/>
    <n v="0"/>
    <n v="0"/>
    <n v="0"/>
    <n v="0"/>
    <n v="0"/>
    <n v="0"/>
    <n v="0"/>
    <n v="0"/>
    <n v="0"/>
    <n v="0"/>
    <m/>
    <n v="0"/>
    <n v="0"/>
    <n v="0"/>
    <n v="0"/>
    <n v="0"/>
    <n v="0"/>
    <n v="0"/>
    <m/>
    <m/>
    <m/>
    <n v="1123"/>
    <n v="597"/>
    <n v="511"/>
    <n v="526"/>
  </r>
  <r>
    <m/>
    <n v="2024"/>
    <x v="10"/>
    <x v="34"/>
    <n v="0"/>
    <n v="0"/>
    <n v="0"/>
    <n v="0"/>
    <n v="0"/>
    <n v="0"/>
    <n v="0"/>
    <n v="0"/>
    <n v="0"/>
    <n v="0"/>
    <m/>
    <n v="0"/>
    <n v="0"/>
    <n v="0"/>
    <n v="0"/>
    <n v="0"/>
    <n v="0"/>
    <n v="0"/>
    <m/>
    <m/>
    <m/>
    <n v="1105"/>
    <n v="584"/>
    <n v="511"/>
    <n v="521"/>
  </r>
  <r>
    <m/>
    <n v="2024"/>
    <x v="10"/>
    <x v="35"/>
    <n v="0"/>
    <n v="0"/>
    <n v="0"/>
    <n v="0"/>
    <n v="0"/>
    <n v="0"/>
    <n v="0"/>
    <n v="0"/>
    <n v="0"/>
    <n v="0"/>
    <m/>
    <n v="0"/>
    <n v="0"/>
    <n v="0"/>
    <n v="0"/>
    <n v="0"/>
    <n v="0"/>
    <n v="0"/>
    <m/>
    <m/>
    <m/>
    <n v="1095"/>
    <n v="578"/>
    <n v="512"/>
    <n v="517"/>
  </r>
  <r>
    <d v="2024-11-01T00:00:00"/>
    <n v="2024"/>
    <x v="10"/>
    <x v="1"/>
    <n v="900"/>
    <n v="70.819999999999993"/>
    <n v="95.34"/>
    <n v="17.71"/>
    <n v="23.84"/>
    <n v="70.819999999999993"/>
    <n v="114.41"/>
    <n v="392.93999999999994"/>
    <n v="167.5"/>
    <n v="253.15"/>
    <n v="86.410000000000082"/>
    <n v="22"/>
    <n v="4135"/>
    <n v="2266"/>
    <n v="21"/>
    <n v="1026"/>
    <n v="633"/>
    <n v="564"/>
    <n v="393"/>
    <n v="393"/>
    <n v="0.95454545454545459"/>
    <n v="1094"/>
    <n v="575"/>
    <n v="514"/>
    <n v="519"/>
  </r>
  <r>
    <d v="2024-11-02T00:00:00"/>
    <n v="2024"/>
    <x v="10"/>
    <x v="2"/>
    <n v="900"/>
    <n v="90.04"/>
    <n v="82.72"/>
    <n v="22.51"/>
    <n v="20.68"/>
    <n v="30.01"/>
    <n v="125.17"/>
    <n v="371.13"/>
    <n v="181.25"/>
    <n v="163.84"/>
    <n v="183.77999999999997"/>
    <n v="23"/>
    <n v="4162"/>
    <n v="2318"/>
    <n v="20"/>
    <n v="1051"/>
    <n v="659"/>
    <n v="569"/>
    <n v="392"/>
    <n v="392"/>
    <n v="0.86956521739130432"/>
    <n v="1101"/>
    <n v="574"/>
    <n v="515"/>
    <n v="527"/>
  </r>
  <r>
    <d v="2024-11-03T00:00:00"/>
    <n v="2024"/>
    <x v="10"/>
    <x v="3"/>
    <n v="900"/>
    <n v="159.38999999999999"/>
    <n v="112.42"/>
    <n v="39.85"/>
    <n v="28.11"/>
    <n v="159.38999999999999"/>
    <n v="182.49"/>
    <n v="681.65000000000009"/>
    <n v="66.25"/>
    <n v="144.13"/>
    <n v="7.9699999999999136"/>
    <n v="32"/>
    <n v="4192"/>
    <n v="2372"/>
    <n v="25"/>
    <n v="1077"/>
    <n v="686"/>
    <n v="574"/>
    <n v="391"/>
    <n v="391"/>
    <n v="0.78125"/>
    <n v="1121"/>
    <n v="583"/>
    <n v="517"/>
    <n v="538"/>
  </r>
  <r>
    <d v="2024-11-04T00:00:00"/>
    <n v="2024"/>
    <x v="10"/>
    <x v="4"/>
    <n v="900"/>
    <n v="82.81"/>
    <n v="125.42"/>
    <n v="20.7"/>
    <n v="31.36"/>
    <n v="27.6"/>
    <n v="143.91999999999999"/>
    <n v="431.81000000000006"/>
    <n v="145"/>
    <n v="296.61"/>
    <n v="26.579999999999927"/>
    <n v="36"/>
    <n v="4213"/>
    <n v="2442"/>
    <n v="35"/>
    <n v="1097"/>
    <n v="721"/>
    <n v="579"/>
    <n v="376"/>
    <n v="376"/>
    <n v="0.97222222222222221"/>
    <n v="1147"/>
    <n v="604"/>
    <n v="518"/>
    <n v="543"/>
  </r>
  <r>
    <d v="2024-11-05T00:00:00"/>
    <n v="2024"/>
    <x v="10"/>
    <x v="5"/>
    <n v="900"/>
    <n v="120.45"/>
    <n v="205.43"/>
    <n v="30.11"/>
    <n v="51.36"/>
    <n v="120.45"/>
    <n v="129.53"/>
    <n v="657.33"/>
    <n v="48.75"/>
    <n v="186.68"/>
    <n v="7.2400000000000091"/>
    <n v="45"/>
    <n v="4234"/>
    <n v="2512"/>
    <n v="33"/>
    <n v="1109"/>
    <n v="756"/>
    <n v="582"/>
    <n v="353"/>
    <n v="353"/>
    <n v="0.73333333333333328"/>
    <n v="1156"/>
    <n v="634"/>
    <n v="522"/>
    <n v="522"/>
  </r>
  <r>
    <d v="2024-11-06T00:00:00"/>
    <n v="2024"/>
    <x v="10"/>
    <x v="6"/>
    <n v="900"/>
    <n v="160.74"/>
    <n v="125.21"/>
    <n v="40.19"/>
    <n v="31.3"/>
    <n v="160.74"/>
    <n v="161.59"/>
    <n v="679.7700000000001"/>
    <n v="135"/>
    <n v="148.6"/>
    <n v="-63.370000000000118"/>
    <n v="54"/>
    <n v="4255"/>
    <n v="2586"/>
    <n v="52"/>
    <n v="1112"/>
    <n v="793"/>
    <n v="586"/>
    <n v="319"/>
    <n v="319"/>
    <n v="0.96296296296296291"/>
    <n v="1158"/>
    <n v="667"/>
    <n v="525"/>
    <n v="491"/>
  </r>
  <r>
    <d v="2024-11-07T00:00:00"/>
    <n v="2024"/>
    <x v="10"/>
    <x v="7"/>
    <n v="900"/>
    <n v="128.55000000000001"/>
    <n v="87.41"/>
    <n v="32.14"/>
    <n v="21.85"/>
    <n v="128.55000000000001"/>
    <n v="149.12"/>
    <n v="547.62000000000012"/>
    <n v="196.25"/>
    <n v="267.25"/>
    <n v="-111.12000000000012"/>
    <n v="64"/>
    <n v="4267"/>
    <n v="2656"/>
    <n v="42"/>
    <n v="1114"/>
    <n v="828"/>
    <n v="588"/>
    <n v="286"/>
    <n v="286"/>
    <n v="0.65625"/>
    <n v="1150"/>
    <n v="699"/>
    <n v="528"/>
    <n v="451"/>
  </r>
  <r>
    <d v="2024-11-08T00:00:00"/>
    <n v="2024"/>
    <x v="10"/>
    <x v="8"/>
    <n v="900"/>
    <n v="160.69999999999999"/>
    <n v="220.32"/>
    <n v="40.18"/>
    <n v="55.08"/>
    <n v="160.69999999999999"/>
    <n v="98.5"/>
    <n v="735.48"/>
    <n v="91.25"/>
    <n v="246.1"/>
    <n v="-172.82999999999993"/>
    <n v="70"/>
    <n v="4279"/>
    <n v="2716"/>
    <n v="40"/>
    <n v="1102"/>
    <n v="858"/>
    <n v="590"/>
    <n v="244"/>
    <n v="244"/>
    <n v="0.5714285714285714"/>
    <n v="1139"/>
    <n v="712"/>
    <n v="531"/>
    <n v="427"/>
  </r>
  <r>
    <d v="2024-11-09T00:00:00"/>
    <n v="2024"/>
    <x v="10"/>
    <x v="9"/>
    <n v="900"/>
    <n v="49.42"/>
    <n v="159.53"/>
    <n v="12.36"/>
    <n v="39.880000000000003"/>
    <n v="49.42"/>
    <n v="126.58"/>
    <n v="437.19"/>
    <n v="158.75"/>
    <n v="304.25"/>
    <n v="-0.19000000000005457"/>
    <n v="75"/>
    <n v="4291"/>
    <n v="2764"/>
    <n v="47"/>
    <n v="1073"/>
    <n v="882"/>
    <n v="592"/>
    <n v="191"/>
    <n v="191"/>
    <n v="0.62666666666666671"/>
    <n v="1114"/>
    <n v="714"/>
    <n v="536"/>
    <n v="400"/>
  </r>
  <r>
    <d v="2024-11-10T00:00:00"/>
    <n v="2024"/>
    <x v="10"/>
    <x v="10"/>
    <n v="900"/>
    <n v="62.93"/>
    <n v="80.17"/>
    <n v="15.73"/>
    <n v="20.04"/>
    <n v="20.98"/>
    <n v="182.74"/>
    <n v="382.59"/>
    <n v="255"/>
    <n v="205.65"/>
    <n v="56.760000000000105"/>
    <n v="77"/>
    <n v="4294"/>
    <n v="2804"/>
    <n v="41"/>
    <n v="1054"/>
    <n v="902"/>
    <n v="593"/>
    <n v="152"/>
    <n v="152"/>
    <n v="0.53246753246753242"/>
    <n v="1090"/>
    <n v="708"/>
    <n v="539"/>
    <n v="382"/>
  </r>
  <r>
    <d v="2024-11-11T00:00:00"/>
    <n v="2024"/>
    <x v="10"/>
    <x v="11"/>
    <n v="900"/>
    <n v="104.19"/>
    <n v="151.16"/>
    <n v="26.05"/>
    <n v="37.79"/>
    <n v="52.1"/>
    <n v="81.98"/>
    <n v="453.27000000000004"/>
    <n v="288.75"/>
    <n v="291.11"/>
    <n v="-133.13000000000011"/>
    <n v="76"/>
    <n v="4294"/>
    <n v="2832"/>
    <n v="52"/>
    <n v="1044"/>
    <n v="916"/>
    <n v="593"/>
    <n v="128"/>
    <n v="128"/>
    <n v="0.68421052631578949"/>
    <n v="1067"/>
    <n v="690"/>
    <n v="544"/>
    <n v="377"/>
  </r>
  <r>
    <d v="2024-11-12T00:00:00"/>
    <n v="2024"/>
    <x v="10"/>
    <x v="12"/>
    <n v="900"/>
    <n v="127.76"/>
    <n v="74.319999999999993"/>
    <n v="31.94"/>
    <n v="18.579999999999998"/>
    <n v="127.76"/>
    <n v="162.83000000000001"/>
    <n v="543.18999999999994"/>
    <n v="238.75"/>
    <n v="256.99"/>
    <n v="-138.92999999999984"/>
    <n v="68"/>
    <n v="4288"/>
    <n v="2844"/>
    <n v="44"/>
    <n v="1044"/>
    <n v="922"/>
    <n v="592"/>
    <n v="122"/>
    <n v="122"/>
    <n v="0.6470588235294118"/>
    <n v="1055"/>
    <n v="663"/>
    <n v="547"/>
    <n v="392"/>
  </r>
  <r>
    <d v="2024-11-13T00:00:00"/>
    <n v="2024"/>
    <x v="10"/>
    <x v="13"/>
    <n v="900"/>
    <n v="152.15"/>
    <n v="98.98"/>
    <n v="38.04"/>
    <n v="24.75"/>
    <n v="50.72"/>
    <n v="198.77"/>
    <n v="563.41"/>
    <n v="165"/>
    <n v="70.75"/>
    <n v="100.84000000000003"/>
    <n v="54"/>
    <n v="4282"/>
    <n v="2854"/>
    <n v="50"/>
    <n v="1049"/>
    <n v="927"/>
    <n v="590"/>
    <n v="122"/>
    <n v="122"/>
    <n v="0.92592592592592593"/>
    <n v="1048"/>
    <n v="633"/>
    <n v="553"/>
    <n v="415"/>
  </r>
  <r>
    <d v="2024-11-14T00:00:00"/>
    <n v="2024"/>
    <x v="10"/>
    <x v="14"/>
    <n v="900"/>
    <n v="101.25"/>
    <n v="145.54"/>
    <n v="25.31"/>
    <n v="36.39"/>
    <n v="50.63"/>
    <n v="88.59"/>
    <n v="447.70999999999992"/>
    <n v="103.75"/>
    <n v="301.66000000000003"/>
    <n v="46.880000000000109"/>
    <n v="44"/>
    <n v="4261"/>
    <n v="2864"/>
    <n v="24"/>
    <n v="1059"/>
    <n v="932"/>
    <n v="587"/>
    <n v="127"/>
    <n v="127"/>
    <n v="0.54545454545454541"/>
    <n v="1051"/>
    <n v="617"/>
    <n v="557"/>
    <n v="434"/>
  </r>
  <r>
    <d v="2024-11-15T00:00:00"/>
    <n v="2024"/>
    <x v="10"/>
    <x v="15"/>
    <n v="900"/>
    <n v="141.19"/>
    <n v="174.98"/>
    <n v="35.299999999999997"/>
    <n v="43.75"/>
    <n v="141.19"/>
    <n v="204.27"/>
    <n v="740.68"/>
    <n v="98.75"/>
    <n v="108.08"/>
    <n v="-47.509999999999991"/>
    <n v="27"/>
    <n v="4240"/>
    <n v="2862"/>
    <n v="26"/>
    <n v="1074"/>
    <n v="931"/>
    <n v="583"/>
    <n v="143"/>
    <n v="143"/>
    <n v="0.96296296296296291"/>
    <n v="1072"/>
    <n v="613"/>
    <n v="562"/>
    <n v="459"/>
  </r>
  <r>
    <d v="2024-11-16T00:00:00"/>
    <n v="2024"/>
    <x v="10"/>
    <x v="16"/>
    <n v="900"/>
    <n v="146.22"/>
    <n v="133.57"/>
    <n v="36.56"/>
    <n v="33.39"/>
    <n v="146.22"/>
    <n v="177.86"/>
    <n v="673.81999999999994"/>
    <n v="87.5"/>
    <n v="53.36"/>
    <n v="85.32000000000005"/>
    <n v="18"/>
    <n v="4213"/>
    <n v="2850"/>
    <n v="10"/>
    <n v="1094"/>
    <n v="925"/>
    <n v="579"/>
    <n v="169"/>
    <n v="169"/>
    <n v="0.55555555555555558"/>
    <n v="1091"/>
    <n v="614"/>
    <n v="567"/>
    <n v="477"/>
  </r>
  <r>
    <d v="2024-11-17T00:00:00"/>
    <n v="2024"/>
    <x v="10"/>
    <x v="17"/>
    <n v="900"/>
    <n v="63.15"/>
    <n v="155.59"/>
    <n v="15.79"/>
    <n v="38.9"/>
    <n v="31.58"/>
    <n v="104.16"/>
    <n v="409.16999999999996"/>
    <n v="201.25"/>
    <n v="64.239999999999995"/>
    <n v="225.34000000000003"/>
    <n v="3"/>
    <n v="4183"/>
    <n v="2832"/>
    <n v="3"/>
    <n v="1121"/>
    <n v="916"/>
    <n v="573"/>
    <n v="205"/>
    <n v="205"/>
    <n v="1"/>
    <n v="1094"/>
    <n v="619"/>
    <n v="573"/>
    <n v="475"/>
  </r>
  <r>
    <d v="2024-11-18T00:00:00"/>
    <n v="2024"/>
    <x v="10"/>
    <x v="18"/>
    <n v="900"/>
    <n v="105.79"/>
    <n v="112.88"/>
    <n v="26.45"/>
    <n v="28.22"/>
    <n v="35.26"/>
    <n v="138.29"/>
    <n v="446.89"/>
    <n v="176.25"/>
    <n v="67.2"/>
    <n v="209.65999999999997"/>
    <n v="1"/>
    <n v="4147"/>
    <n v="2808"/>
    <n v="1"/>
    <n v="1148"/>
    <n v="904"/>
    <n v="566"/>
    <n v="244"/>
    <n v="244"/>
    <n v="1"/>
    <n v="1088"/>
    <n v="631"/>
    <n v="578"/>
    <n v="457"/>
  </r>
  <r>
    <d v="2024-11-19T00:00:00"/>
    <n v="2024"/>
    <x v="10"/>
    <x v="19"/>
    <n v="900"/>
    <n v="103.64"/>
    <n v="63.37"/>
    <n v="25.91"/>
    <n v="15.84"/>
    <n v="103.64"/>
    <n v="123.51"/>
    <n v="435.90999999999997"/>
    <n v="56.25"/>
    <n v="148.06"/>
    <n v="259.77999999999997"/>
    <n v="0"/>
    <n v="4108"/>
    <n v="2770"/>
    <n v="0"/>
    <n v="1175"/>
    <n v="885"/>
    <n v="560"/>
    <n v="290"/>
    <n v="290"/>
    <e v="#DIV/0!"/>
    <n v="1073"/>
    <n v="654"/>
    <n v="584"/>
    <n v="419"/>
  </r>
  <r>
    <d v="2024-11-20T00:00:00"/>
    <n v="2024"/>
    <x v="10"/>
    <x v="20"/>
    <n v="900"/>
    <n v="94.76"/>
    <n v="64.45"/>
    <n v="23.69"/>
    <n v="16.11"/>
    <n v="47.38"/>
    <n v="82.73"/>
    <n v="329.12"/>
    <n v="45"/>
    <n v="144.29"/>
    <n v="381.59000000000003"/>
    <n v="3"/>
    <n v="4075"/>
    <n v="2726"/>
    <n v="2"/>
    <n v="1193"/>
    <n v="863"/>
    <n v="554"/>
    <n v="330"/>
    <n v="330"/>
    <n v="0.66666666666666663"/>
    <n v="1050"/>
    <n v="687"/>
    <n v="590"/>
    <n v="363"/>
  </r>
  <r>
    <d v="2024-11-21T00:00:00"/>
    <n v="2024"/>
    <x v="10"/>
    <x v="21"/>
    <n v="900"/>
    <n v="86.33"/>
    <n v="92.43"/>
    <n v="21.58"/>
    <n v="23.11"/>
    <n v="43.17"/>
    <n v="63.22"/>
    <n v="329.84000000000003"/>
    <n v="63.75"/>
    <n v="153.58000000000001"/>
    <n v="352.82999999999993"/>
    <n v="10"/>
    <n v="4030"/>
    <n v="2672"/>
    <n v="9"/>
    <n v="1204"/>
    <n v="836"/>
    <n v="545"/>
    <n v="368"/>
    <n v="368"/>
    <n v="0.9"/>
    <n v="1019"/>
    <n v="723"/>
    <n v="594"/>
    <n v="296"/>
  </r>
  <r>
    <d v="2024-11-22T00:00:00"/>
    <n v="2024"/>
    <x v="10"/>
    <x v="22"/>
    <n v="900"/>
    <n v="68"/>
    <n v="78.400000000000006"/>
    <n v="17"/>
    <n v="19.600000000000001"/>
    <n v="68"/>
    <n v="79.599999999999994"/>
    <n v="330.6"/>
    <n v="96.25"/>
    <n v="65"/>
    <n v="408.15"/>
    <n v="16"/>
    <n v="3994"/>
    <n v="2606"/>
    <n v="14"/>
    <n v="1213"/>
    <n v="803"/>
    <n v="539"/>
    <n v="410"/>
    <n v="410"/>
    <n v="0.875"/>
    <n v="999"/>
    <n v="756"/>
    <n v="601"/>
    <n v="243"/>
  </r>
  <r>
    <d v="2024-11-23T00:00:00"/>
    <n v="2024"/>
    <x v="10"/>
    <x v="23"/>
    <n v="900"/>
    <n v="70.11"/>
    <n v="45.76"/>
    <n v="17.53"/>
    <n v="11.44"/>
    <n v="23.37"/>
    <n v="34.32"/>
    <n v="202.53"/>
    <n v="51.25"/>
    <n v="141.56"/>
    <n v="504.65999999999997"/>
    <n v="21"/>
    <n v="3952"/>
    <n v="2540"/>
    <n v="19"/>
    <n v="1215"/>
    <n v="770"/>
    <n v="531"/>
    <n v="445"/>
    <n v="445"/>
    <n v="0.90476190476190477"/>
    <n v="986"/>
    <n v="780"/>
    <n v="607"/>
    <n v="206"/>
  </r>
  <r>
    <d v="2024-11-24T00:00:00"/>
    <n v="2024"/>
    <x v="10"/>
    <x v="24"/>
    <n v="900"/>
    <n v="22.44"/>
    <n v="60.86"/>
    <n v="5.61"/>
    <n v="15.22"/>
    <n v="11.22"/>
    <n v="58.82"/>
    <n v="174.17"/>
    <n v="48.75"/>
    <n v="162.6"/>
    <n v="514.48"/>
    <n v="25"/>
    <n v="3919"/>
    <n v="2468"/>
    <n v="22"/>
    <n v="1216"/>
    <n v="734"/>
    <n v="526"/>
    <n v="482"/>
    <n v="482"/>
    <n v="0.88"/>
    <n v="985"/>
    <n v="802"/>
    <n v="613"/>
    <n v="183"/>
  </r>
  <r>
    <d v="2024-11-25T00:00:00"/>
    <n v="2024"/>
    <x v="10"/>
    <x v="25"/>
    <n v="900"/>
    <n v="35.85"/>
    <n v="57.82"/>
    <n v="8.9600000000000009"/>
    <n v="14.46"/>
    <n v="17.93"/>
    <n v="42.31"/>
    <n v="177.33"/>
    <n v="131.25"/>
    <n v="52.35"/>
    <n v="539.06999999999994"/>
    <n v="23"/>
    <n v="3895"/>
    <n v="2394"/>
    <n v="21"/>
    <n v="1210"/>
    <n v="697"/>
    <n v="521"/>
    <n v="513"/>
    <n v="513"/>
    <n v="0.91304347826086951"/>
    <n v="987"/>
    <n v="811"/>
    <n v="620"/>
    <n v="176"/>
  </r>
  <r>
    <d v="2024-11-26T00:00:00"/>
    <n v="2024"/>
    <x v="10"/>
    <x v="26"/>
    <n v="900"/>
    <n v="23.48"/>
    <n v="27.23"/>
    <n v="5.87"/>
    <n v="6.81"/>
    <n v="7.83"/>
    <n v="65.099999999999994"/>
    <n v="136.32"/>
    <n v="116.25"/>
    <n v="98.29"/>
    <n v="549.14"/>
    <n v="14"/>
    <n v="3877"/>
    <n v="2322"/>
    <n v="9"/>
    <n v="1193"/>
    <n v="661"/>
    <n v="518"/>
    <n v="532"/>
    <n v="532"/>
    <n v="0.6428571428571429"/>
    <n v="994"/>
    <n v="813"/>
    <n v="626"/>
    <n v="181"/>
  </r>
  <r>
    <d v="2024-11-27T00:00:00"/>
    <n v="2024"/>
    <x v="10"/>
    <x v="27"/>
    <n v="900"/>
    <n v="18.04"/>
    <n v="49.14"/>
    <n v="4.51"/>
    <n v="12.29"/>
    <n v="6.01"/>
    <n v="81.790000000000006"/>
    <n v="171.78000000000003"/>
    <n v="103.75"/>
    <n v="72.41"/>
    <n v="552.05999999999995"/>
    <n v="7"/>
    <n v="3853"/>
    <n v="2278"/>
    <n v="5"/>
    <n v="1172"/>
    <n v="639"/>
    <n v="514"/>
    <n v="533"/>
    <n v="533"/>
    <n v="0.7142857142857143"/>
    <n v="1006"/>
    <n v="807"/>
    <n v="633"/>
    <n v="199"/>
  </r>
  <r>
    <d v="2024-11-28T00:00:00"/>
    <n v="2024"/>
    <x v="10"/>
    <x v="28"/>
    <n v="900"/>
    <n v="47.38"/>
    <n v="35.619999999999997"/>
    <n v="11.85"/>
    <n v="8.91"/>
    <n v="15.79"/>
    <n v="60.42"/>
    <n v="179.96999999999997"/>
    <n v="108.75"/>
    <n v="44.08"/>
    <n v="567.20000000000005"/>
    <n v="0"/>
    <n v="3847"/>
    <n v="2224"/>
    <n v="0"/>
    <n v="1146"/>
    <n v="612"/>
    <n v="512"/>
    <n v="534"/>
    <n v="534"/>
    <e v="#DIV/0!"/>
    <n v="1021"/>
    <n v="796"/>
    <n v="639"/>
    <n v="225"/>
  </r>
  <r>
    <d v="2024-11-29T00:00:00"/>
    <n v="2024"/>
    <x v="10"/>
    <x v="29"/>
    <n v="900"/>
    <n v="58.33"/>
    <n v="41.53"/>
    <n v="14.58"/>
    <n v="10.38"/>
    <n v="58.33"/>
    <n v="50.4"/>
    <n v="233.54999999999998"/>
    <n v="97.5"/>
    <n v="67.53"/>
    <n v="501.42000000000007"/>
    <n v="0"/>
    <n v="3838"/>
    <n v="2194"/>
    <n v="0"/>
    <n v="1123"/>
    <n v="597"/>
    <n v="511"/>
    <n v="526"/>
    <n v="526"/>
    <e v="#DIV/0!"/>
    <n v="1040"/>
    <n v="781"/>
    <n v="645"/>
    <n v="259"/>
  </r>
  <r>
    <d v="2024-11-30T00:00:00"/>
    <n v="2024"/>
    <x v="10"/>
    <x v="30"/>
    <n v="900"/>
    <n v="44.3"/>
    <n v="45.55"/>
    <n v="11.08"/>
    <n v="11.39"/>
    <n v="22.15"/>
    <n v="46.18"/>
    <n v="180.65"/>
    <n v="96.25"/>
    <n v="73.36"/>
    <n v="549.74"/>
    <n v="0"/>
    <n v="3838"/>
    <n v="2168"/>
    <n v="0"/>
    <n v="1105"/>
    <n v="584"/>
    <n v="511"/>
    <n v="521"/>
    <n v="521"/>
    <e v="#DIV/0!"/>
    <n v="1040"/>
    <n v="781"/>
    <n v="645"/>
    <n v="259"/>
  </r>
  <r>
    <d v="2024-12-01T00:00:00"/>
    <n v="2024"/>
    <x v="11"/>
    <x v="1"/>
    <n v="800"/>
    <n v="39.15"/>
    <n v="35.369999999999997"/>
    <n v="9.7899999999999991"/>
    <n v="8.84"/>
    <n v="29.3"/>
    <n v="58.59"/>
    <n v="181.04000000000002"/>
    <n v="36.25"/>
    <n v="115.74"/>
    <n v="466.96999999999997"/>
    <n v="0"/>
    <n v="3844"/>
    <n v="2156"/>
    <n v="0"/>
    <n v="1095"/>
    <n v="578"/>
    <n v="512"/>
    <n v="517"/>
    <n v="517"/>
    <e v="#DIV/0!"/>
    <m/>
    <m/>
    <m/>
    <m/>
  </r>
  <r>
    <d v="2024-12-02T00:00:00"/>
    <n v="2024"/>
    <x v="11"/>
    <x v="2"/>
    <n v="800"/>
    <n v="83.49"/>
    <n v="65.67"/>
    <n v="20.87"/>
    <n v="16.420000000000002"/>
    <n v="13.53"/>
    <n v="27.06"/>
    <n v="227.04"/>
    <n v="108.75"/>
    <n v="51.85"/>
    <n v="412.36"/>
    <n v="0"/>
    <n v="3853"/>
    <n v="2150"/>
    <n v="0"/>
    <n v="1094"/>
    <n v="575"/>
    <n v="514"/>
    <n v="519"/>
    <n v="519"/>
    <e v="#DIV/0!"/>
    <m/>
    <m/>
    <m/>
    <m/>
  </r>
  <r>
    <d v="2024-12-03T00:00:00"/>
    <n v="2024"/>
    <x v="11"/>
    <x v="3"/>
    <n v="800"/>
    <n v="35.200000000000003"/>
    <n v="84"/>
    <n v="8.8000000000000007"/>
    <n v="21"/>
    <n v="18"/>
    <n v="36"/>
    <n v="203"/>
    <n v="168.75"/>
    <n v="84.75"/>
    <n v="343.5"/>
    <n v="0"/>
    <n v="3859"/>
    <n v="2148"/>
    <n v="0"/>
    <n v="1101"/>
    <n v="574"/>
    <n v="515"/>
    <n v="527"/>
    <n v="527"/>
    <e v="#DIV/0!"/>
    <m/>
    <m/>
    <m/>
    <m/>
  </r>
  <r>
    <d v="2024-12-04T00:00:00"/>
    <n v="2024"/>
    <x v="11"/>
    <x v="4"/>
    <n v="800"/>
    <n v="39.78"/>
    <n v="99.68"/>
    <n v="9.9499999999999993"/>
    <n v="24.92"/>
    <n v="28.86"/>
    <n v="86.58"/>
    <n v="289.77"/>
    <n v="98.75"/>
    <n v="180.7"/>
    <n v="230.77999999999997"/>
    <n v="4"/>
    <n v="3871"/>
    <n v="2166"/>
    <n v="2"/>
    <n v="1121"/>
    <n v="583"/>
    <n v="517"/>
    <n v="538"/>
    <n v="538"/>
    <n v="0.5"/>
    <m/>
    <m/>
    <m/>
    <m/>
  </r>
  <r>
    <d v="2024-12-05T00:00:00"/>
    <n v="2024"/>
    <x v="11"/>
    <x v="5"/>
    <n v="800"/>
    <n v="129.18"/>
    <n v="105.59"/>
    <n v="32.299999999999997"/>
    <n v="26.4"/>
    <n v="39.93"/>
    <n v="79.86"/>
    <n v="413.26"/>
    <n v="37.5"/>
    <n v="113.86"/>
    <n v="235.38"/>
    <n v="9"/>
    <n v="3880"/>
    <n v="2208"/>
    <n v="8"/>
    <n v="1147"/>
    <n v="604"/>
    <n v="518"/>
    <n v="543"/>
    <n v="543"/>
    <n v="0.88888888888888884"/>
    <m/>
    <m/>
    <m/>
    <m/>
  </r>
  <r>
    <d v="2024-12-06T00:00:00"/>
    <n v="2024"/>
    <x v="11"/>
    <x v="6"/>
    <n v="800"/>
    <n v="134.06"/>
    <n v="57.62"/>
    <n v="33.520000000000003"/>
    <n v="14.41"/>
    <n v="130.54"/>
    <n v="130.54"/>
    <n v="500.68999999999994"/>
    <n v="86.25"/>
    <n v="142.28"/>
    <n v="70.780000000000086"/>
    <n v="14"/>
    <n v="3898"/>
    <n v="2268"/>
    <n v="13"/>
    <n v="1156"/>
    <n v="634"/>
    <n v="522"/>
    <n v="522"/>
    <n v="522"/>
    <n v="0.9285714285714286"/>
    <m/>
    <m/>
    <m/>
    <m/>
  </r>
  <r>
    <d v="2024-12-07T00:00:00"/>
    <n v="2024"/>
    <x v="11"/>
    <x v="7"/>
    <n v="800"/>
    <n v="67.52"/>
    <n v="54.9"/>
    <n v="16.88"/>
    <n v="13.73"/>
    <n v="107.9"/>
    <n v="107.9"/>
    <n v="368.82999999999993"/>
    <n v="260"/>
    <n v="154.56"/>
    <n v="16.610000000000127"/>
    <n v="12"/>
    <n v="3913"/>
    <n v="2334"/>
    <n v="9"/>
    <n v="1158"/>
    <n v="667"/>
    <n v="525"/>
    <n v="491"/>
    <n v="491"/>
    <n v="0.75"/>
    <m/>
    <m/>
    <m/>
    <m/>
  </r>
  <r>
    <d v="2024-12-08T00:00:00"/>
    <n v="2024"/>
    <x v="11"/>
    <x v="8"/>
    <n v="800"/>
    <n v="73.040000000000006"/>
    <n v="152.06"/>
    <n v="18.260000000000002"/>
    <n v="38.020000000000003"/>
    <n v="41.17"/>
    <n v="41.17"/>
    <n v="363.72"/>
    <n v="148.75"/>
    <n v="207.41"/>
    <n v="80.12"/>
    <n v="10"/>
    <n v="3934"/>
    <n v="2398"/>
    <n v="10"/>
    <n v="1150"/>
    <n v="699"/>
    <n v="528"/>
    <n v="451"/>
    <n v="451"/>
    <n v="1"/>
    <m/>
    <m/>
    <m/>
    <m/>
  </r>
  <r>
    <d v="2024-12-09T00:00:00"/>
    <n v="2024"/>
    <x v="11"/>
    <x v="9"/>
    <n v="800"/>
    <n v="126.45"/>
    <n v="87.76"/>
    <n v="31.61"/>
    <n v="21.94"/>
    <n v="87.76"/>
    <n v="87.76"/>
    <n v="443.28"/>
    <n v="313.75"/>
    <n v="128.21"/>
    <n v="-85.240000000000009"/>
    <n v="4"/>
    <n v="3949"/>
    <n v="2424"/>
    <n v="3"/>
    <n v="1139"/>
    <n v="712"/>
    <n v="531"/>
    <n v="427"/>
    <n v="427"/>
    <n v="0.75"/>
    <m/>
    <m/>
    <m/>
    <m/>
  </r>
  <r>
    <d v="2024-12-10T00:00:00"/>
    <n v="2024"/>
    <x v="11"/>
    <x v="10"/>
    <n v="800"/>
    <n v="131.01"/>
    <n v="96.83"/>
    <n v="32.75"/>
    <n v="24.21"/>
    <n v="29.19"/>
    <n v="87.58"/>
    <n v="401.56999999999994"/>
    <n v="257.5"/>
    <n v="161.72999999999999"/>
    <n v="-20.799999999999955"/>
    <n v="0"/>
    <n v="3973"/>
    <n v="2428"/>
    <n v="0"/>
    <n v="1114"/>
    <n v="714"/>
    <n v="536"/>
    <n v="400"/>
    <n v="400"/>
    <e v="#DIV/0!"/>
    <m/>
    <m/>
    <m/>
    <m/>
  </r>
  <r>
    <d v="2024-12-11T00:00:00"/>
    <n v="2024"/>
    <x v="11"/>
    <x v="11"/>
    <n v="800"/>
    <n v="78.11"/>
    <n v="93.44"/>
    <n v="19.53"/>
    <n v="23.36"/>
    <n v="45.63"/>
    <n v="91.25"/>
    <n v="351.32"/>
    <n v="250"/>
    <n v="278.88"/>
    <n v="-80.199999999999932"/>
    <n v="0"/>
    <n v="3994"/>
    <n v="2416"/>
    <n v="0"/>
    <n v="1090"/>
    <n v="708"/>
    <n v="539"/>
    <n v="382"/>
    <n v="382"/>
    <e v="#DIV/0!"/>
    <m/>
    <m/>
    <m/>
    <m/>
  </r>
  <r>
    <d v="2024-12-12T00:00:00"/>
    <n v="2024"/>
    <x v="11"/>
    <x v="12"/>
    <n v="800"/>
    <n v="138.38"/>
    <n v="116.06"/>
    <n v="34.6"/>
    <n v="29.02"/>
    <n v="32.74"/>
    <n v="98.21"/>
    <n v="449.01"/>
    <n v="205"/>
    <n v="227.84"/>
    <n v="-81.850000000000023"/>
    <n v="0"/>
    <n v="4021"/>
    <n v="2380"/>
    <n v="0"/>
    <n v="1067"/>
    <n v="690"/>
    <n v="544"/>
    <n v="377"/>
    <n v="377"/>
    <e v="#DIV/0!"/>
    <m/>
    <m/>
    <m/>
    <m/>
  </r>
  <r>
    <d v="2024-12-13T00:00:00"/>
    <n v="2024"/>
    <x v="11"/>
    <x v="13"/>
    <n v="800"/>
    <n v="106.46"/>
    <n v="70.97"/>
    <n v="26.62"/>
    <n v="17.739999999999998"/>
    <n v="51.09"/>
    <n v="153.27000000000001"/>
    <n v="426.15"/>
    <n v="285"/>
    <n v="155.31"/>
    <n v="-66.460000000000036"/>
    <n v="0"/>
    <n v="4042"/>
    <n v="2326"/>
    <n v="0"/>
    <n v="1055"/>
    <n v="663"/>
    <n v="547"/>
    <n v="392"/>
    <n v="392"/>
    <e v="#DIV/0!"/>
    <m/>
    <m/>
    <m/>
    <m/>
  </r>
  <r>
    <d v="2024-12-14T00:00:00"/>
    <n v="2024"/>
    <x v="11"/>
    <x v="14"/>
    <n v="800"/>
    <n v="139.44999999999999"/>
    <n v="112.01"/>
    <n v="34.86"/>
    <n v="28"/>
    <n v="68.58"/>
    <n v="68.58"/>
    <n v="451.47999999999996"/>
    <n v="242.5"/>
    <n v="144.44999999999999"/>
    <n v="-38.430000000000064"/>
    <n v="0"/>
    <n v="4069"/>
    <n v="2266"/>
    <n v="0"/>
    <n v="1048"/>
    <n v="633"/>
    <n v="553"/>
    <n v="415"/>
    <n v="415"/>
    <e v="#DIV/0!"/>
    <m/>
    <m/>
    <m/>
    <m/>
  </r>
  <r>
    <d v="2024-12-15T00:00:00"/>
    <n v="2024"/>
    <x v="11"/>
    <x v="15"/>
    <n v="800"/>
    <n v="73.63"/>
    <n v="106.61"/>
    <n v="18.41"/>
    <n v="26.65"/>
    <n v="77.47"/>
    <n v="154.93"/>
    <n v="457.7"/>
    <n v="226.25"/>
    <n v="180.14"/>
    <n v="-64.090000000000032"/>
    <n v="7"/>
    <n v="4093"/>
    <n v="2234"/>
    <n v="4"/>
    <n v="1051"/>
    <n v="617"/>
    <n v="557"/>
    <n v="434"/>
    <n v="434"/>
    <n v="0.5714285714285714"/>
    <m/>
    <m/>
    <m/>
    <m/>
  </r>
  <r>
    <d v="2024-12-16T00:00:00"/>
    <n v="2024"/>
    <x v="11"/>
    <x v="16"/>
    <n v="800"/>
    <n v="83.6"/>
    <n v="194.05"/>
    <n v="20.9"/>
    <n v="48.51"/>
    <n v="127.32"/>
    <n v="127.32"/>
    <n v="601.69999999999993"/>
    <n v="205"/>
    <n v="97.46"/>
    <n v="-104.15999999999997"/>
    <n v="21"/>
    <n v="4120"/>
    <n v="2226"/>
    <n v="19"/>
    <n v="1072"/>
    <n v="613"/>
    <n v="562"/>
    <n v="459"/>
    <n v="459"/>
    <n v="0.90476190476190477"/>
    <m/>
    <m/>
    <m/>
    <m/>
  </r>
  <r>
    <d v="2024-12-17T00:00:00"/>
    <n v="2024"/>
    <x v="11"/>
    <x v="17"/>
    <n v="800"/>
    <n v="174.27"/>
    <n v="111.87"/>
    <n v="43.57"/>
    <n v="27.97"/>
    <n v="33.74"/>
    <n v="101.21"/>
    <n v="492.62999999999994"/>
    <n v="142.5"/>
    <n v="274.99"/>
    <n v="-110.11999999999989"/>
    <n v="30"/>
    <n v="4150"/>
    <n v="2228"/>
    <n v="28"/>
    <n v="1091"/>
    <n v="614"/>
    <n v="567"/>
    <n v="477"/>
    <n v="477"/>
    <n v="0.93333333333333335"/>
    <m/>
    <m/>
    <m/>
    <m/>
  </r>
  <r>
    <d v="2024-12-18T00:00:00"/>
    <n v="2024"/>
    <x v="11"/>
    <x v="18"/>
    <n v="800"/>
    <n v="89.37"/>
    <n v="136.68"/>
    <n v="22.34"/>
    <n v="34.17"/>
    <n v="38.299999999999997"/>
    <n v="114.9"/>
    <n v="435.76"/>
    <n v="131.25"/>
    <n v="308.08"/>
    <n v="-75.089999999999918"/>
    <n v="38"/>
    <n v="4183"/>
    <n v="2238"/>
    <n v="33"/>
    <n v="1094"/>
    <n v="619"/>
    <n v="573"/>
    <n v="475"/>
    <n v="475"/>
    <n v="0.86842105263157898"/>
    <m/>
    <m/>
    <m/>
    <m/>
  </r>
  <r>
    <d v="2024-12-19T00:00:00"/>
    <n v="2024"/>
    <x v="11"/>
    <x v="19"/>
    <n v="800"/>
    <n v="80.03"/>
    <n v="52.61"/>
    <n v="20.010000000000002"/>
    <n v="13.15"/>
    <n v="66.319999999999993"/>
    <n v="132.63999999999999"/>
    <n v="364.76"/>
    <n v="171.25"/>
    <n v="367.31"/>
    <n v="-103.31999999999994"/>
    <n v="41"/>
    <n v="4210"/>
    <n v="2262"/>
    <n v="33"/>
    <n v="1088"/>
    <n v="631"/>
    <n v="578"/>
    <n v="457"/>
    <n v="457"/>
    <n v="0.80487804878048785"/>
    <m/>
    <m/>
    <m/>
    <m/>
  </r>
  <r>
    <d v="2024-12-20T00:00:00"/>
    <n v="2024"/>
    <x v="11"/>
    <x v="20"/>
    <n v="800"/>
    <n v="194.57"/>
    <n v="164.8"/>
    <n v="48.64"/>
    <n v="41.2"/>
    <n v="127.05"/>
    <n v="127.05"/>
    <n v="703.31"/>
    <n v="83.75"/>
    <n v="51.4"/>
    <n v="-38.459999999999923"/>
    <n v="41"/>
    <n v="4243"/>
    <n v="2308"/>
    <n v="34"/>
    <n v="1073"/>
    <n v="654"/>
    <n v="584"/>
    <n v="419"/>
    <n v="419"/>
    <n v="0.82926829268292679"/>
    <m/>
    <m/>
    <m/>
    <m/>
  </r>
  <r>
    <d v="2024-12-21T00:00:00"/>
    <n v="2024"/>
    <x v="11"/>
    <x v="21"/>
    <n v="800"/>
    <n v="194.03"/>
    <n v="175.75"/>
    <n v="48.51"/>
    <n v="43.94"/>
    <n v="51.55"/>
    <n v="154.66"/>
    <n v="668.43999999999994"/>
    <n v="16.25"/>
    <n v="33.590000000000003"/>
    <n v="81.720000000000027"/>
    <n v="34"/>
    <n v="4273"/>
    <n v="2374"/>
    <n v="28"/>
    <n v="1050"/>
    <n v="687"/>
    <n v="590"/>
    <n v="363"/>
    <n v="363"/>
    <n v="0.82352941176470584"/>
    <m/>
    <m/>
    <m/>
    <m/>
  </r>
  <r>
    <d v="2024-12-22T00:00:00"/>
    <n v="2024"/>
    <x v="11"/>
    <x v="22"/>
    <n v="800"/>
    <n v="147.13"/>
    <n v="45.43"/>
    <n v="36.78"/>
    <n v="11.36"/>
    <n v="43.39"/>
    <n v="43.39"/>
    <n v="327.47999999999996"/>
    <n v="186.25"/>
    <n v="272.39"/>
    <n v="13.879999999999995"/>
    <n v="26"/>
    <n v="4300"/>
    <n v="2446"/>
    <n v="18"/>
    <n v="1019"/>
    <n v="723"/>
    <n v="594"/>
    <n v="296"/>
    <n v="296"/>
    <n v="0.69230769230769229"/>
    <m/>
    <m/>
    <m/>
    <m/>
  </r>
  <r>
    <d v="2024-12-23T00:00:00"/>
    <n v="2024"/>
    <x v="11"/>
    <x v="23"/>
    <n v="800"/>
    <n v="100.41"/>
    <n v="59.33"/>
    <n v="25.1"/>
    <n v="14.83"/>
    <n v="35.54"/>
    <n v="71.069999999999993"/>
    <n v="306.27999999999997"/>
    <n v="141.25"/>
    <n v="295.54000000000002"/>
    <n v="56.930000000000064"/>
    <n v="12"/>
    <n v="4342"/>
    <n v="2512"/>
    <n v="6"/>
    <n v="999"/>
    <n v="756"/>
    <n v="601"/>
    <n v="243"/>
    <n v="243"/>
    <n v="0.5"/>
    <m/>
    <m/>
    <m/>
    <m/>
  </r>
  <r>
    <d v="2024-12-24T00:00:00"/>
    <n v="2024"/>
    <x v="11"/>
    <x v="24"/>
    <n v="800"/>
    <n v="65.83"/>
    <n v="128.55000000000001"/>
    <n v="16.46"/>
    <n v="32.14"/>
    <n v="45.34"/>
    <n v="90.67"/>
    <n v="378.99000000000007"/>
    <n v="115"/>
    <n v="168.18"/>
    <n v="137.82999999999993"/>
    <n v="5"/>
    <n v="4372"/>
    <n v="2560"/>
    <n v="5"/>
    <n v="986"/>
    <n v="780"/>
    <n v="607"/>
    <n v="206"/>
    <n v="206"/>
    <n v="1"/>
    <m/>
    <m/>
    <m/>
    <m/>
  </r>
  <r>
    <d v="2024-12-25T00:00:00"/>
    <n v="2024"/>
    <x v="11"/>
    <x v="25"/>
    <n v="800"/>
    <n v="89.96"/>
    <n v="148.76"/>
    <n v="22.49"/>
    <n v="37.19"/>
    <n v="112.31"/>
    <n v="112.31"/>
    <n v="523.02"/>
    <n v="81.25"/>
    <n v="184.46"/>
    <n v="11.269999999999982"/>
    <n v="5"/>
    <n v="4405"/>
    <n v="2604"/>
    <n v="3"/>
    <n v="985"/>
    <n v="802"/>
    <n v="613"/>
    <n v="183"/>
    <n v="183"/>
    <n v="0.6"/>
    <m/>
    <m/>
    <m/>
    <m/>
  </r>
  <r>
    <d v="2024-12-26T00:00:00"/>
    <n v="2024"/>
    <x v="11"/>
    <x v="26"/>
    <n v="800"/>
    <n v="81.8"/>
    <n v="36.229999999999997"/>
    <n v="20.45"/>
    <n v="9.06"/>
    <n v="19.760000000000002"/>
    <n v="59.29"/>
    <n v="226.58999999999997"/>
    <n v="71.25"/>
    <n v="292.33"/>
    <n v="209.83000000000004"/>
    <n v="4"/>
    <n v="4444"/>
    <n v="2622"/>
    <n v="3"/>
    <n v="987"/>
    <n v="811"/>
    <n v="620"/>
    <n v="176"/>
    <n v="176"/>
    <n v="0.75"/>
    <m/>
    <m/>
    <m/>
    <m/>
  </r>
  <r>
    <d v="2024-12-27T00:00:00"/>
    <n v="2024"/>
    <x v="11"/>
    <x v="27"/>
    <n v="800"/>
    <n v="74.5"/>
    <n v="105"/>
    <n v="18.63"/>
    <n v="26.25"/>
    <n v="27.25"/>
    <n v="54.5"/>
    <n v="306.13"/>
    <n v="195"/>
    <n v="77.5"/>
    <n v="221.37"/>
    <n v="5"/>
    <n v="4477"/>
    <n v="2626"/>
    <n v="2"/>
    <n v="994"/>
    <n v="813"/>
    <n v="626"/>
    <n v="181"/>
    <n v="181"/>
    <n v="0.4"/>
    <m/>
    <m/>
    <m/>
    <m/>
  </r>
  <r>
    <d v="2024-12-28T00:00:00"/>
    <n v="2024"/>
    <x v="11"/>
    <x v="28"/>
    <n v="800"/>
    <n v="111.8"/>
    <n v="36.82"/>
    <n v="27.95"/>
    <n v="9.2100000000000009"/>
    <n v="11.37"/>
    <n v="34.119999999999997"/>
    <n v="231.27"/>
    <n v="78.75"/>
    <n v="197.36"/>
    <n v="292.62"/>
    <n v="6"/>
    <n v="4516"/>
    <n v="2614"/>
    <n v="4"/>
    <n v="1006"/>
    <n v="807"/>
    <n v="633"/>
    <n v="199"/>
    <n v="199"/>
    <n v="0.66666666666666663"/>
    <m/>
    <m/>
    <m/>
    <m/>
  </r>
  <r>
    <d v="2024-12-29T00:00:00"/>
    <n v="2024"/>
    <x v="11"/>
    <x v="29"/>
    <n v="800"/>
    <n v="111.23"/>
    <n v="99.94"/>
    <n v="27.81"/>
    <n v="24.99"/>
    <n v="54.81"/>
    <n v="54.81"/>
    <n v="373.59000000000003"/>
    <n v="105"/>
    <n v="47.34"/>
    <n v="274.06999999999994"/>
    <n v="6"/>
    <n v="4552"/>
    <n v="2592"/>
    <n v="5"/>
    <n v="1021"/>
    <n v="796"/>
    <n v="639"/>
    <n v="225"/>
    <n v="225"/>
    <n v="0.83333333333333337"/>
    <m/>
    <m/>
    <m/>
    <m/>
  </r>
  <r>
    <d v="2024-12-30T00:00:00"/>
    <n v="2024"/>
    <x v="11"/>
    <x v="30"/>
    <n v="800"/>
    <n v="63.66"/>
    <n v="65.87"/>
    <n v="15.92"/>
    <n v="16.47"/>
    <n v="11.41"/>
    <n v="34.22"/>
    <n v="207.54999999999998"/>
    <n v="90"/>
    <n v="131.81"/>
    <n v="370.64000000000004"/>
    <n v="6"/>
    <n v="4585"/>
    <n v="2562"/>
    <n v="4"/>
    <n v="1040"/>
    <n v="781"/>
    <n v="645"/>
    <n v="259"/>
    <n v="259"/>
    <n v="0.66666666666666663"/>
    <m/>
    <m/>
    <m/>
    <m/>
  </r>
  <r>
    <d v="2024-12-31T00:00:00"/>
    <n v="2024"/>
    <x v="11"/>
    <x v="31"/>
    <n v="800"/>
    <n v="81.89"/>
    <n v="57.29"/>
    <n v="20.47"/>
    <n v="14.32"/>
    <n v="34.369999999999997"/>
    <n v="34.369999999999997"/>
    <n v="242.71"/>
    <n v="57.5"/>
    <n v="81.64"/>
    <n v="418.15"/>
    <n v="8"/>
    <n v="1000"/>
    <n v="2526"/>
    <n v="8"/>
    <n v="1040"/>
    <n v="781"/>
    <n v="645"/>
    <n v="259"/>
    <n v="259"/>
    <n v="1"/>
    <m/>
    <m/>
    <m/>
    <m/>
  </r>
  <r>
    <m/>
    <m/>
    <x v="12"/>
    <x v="37"/>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9">
  <r>
    <m/>
    <n v="2024"/>
    <x v="0"/>
    <x v="0"/>
    <n v="0"/>
    <n v="0"/>
    <n v="0"/>
    <n v="0"/>
    <n v="0"/>
    <n v="0"/>
    <n v="0"/>
    <n v="0"/>
    <n v="0"/>
    <n v="0"/>
    <m/>
    <n v="0"/>
    <n v="0"/>
    <n v="0"/>
    <n v="0"/>
    <n v="0"/>
    <n v="0"/>
    <n v="0"/>
    <m/>
    <m/>
    <m/>
    <m/>
    <m/>
    <m/>
    <m/>
    <m/>
  </r>
  <r>
    <d v="2024-01-01T00:00:00"/>
    <n v="2024"/>
    <x v="0"/>
    <x v="1"/>
    <n v="2100"/>
    <n v="77"/>
    <n v="177.1"/>
    <n v="19.25"/>
    <n v="44.28"/>
    <n v="101.81"/>
    <n v="101.81"/>
    <n v="521.25"/>
    <n v="414.23"/>
    <n v="495.2"/>
    <n v="669.31999999999994"/>
    <n v="16"/>
    <n v="3766"/>
    <n v="2250"/>
    <n v="12"/>
    <n v="496"/>
    <n v="475"/>
    <n v="498"/>
    <n v="21"/>
    <n v="21"/>
    <n v="0.75"/>
    <n v="496"/>
    <n v="475"/>
    <n v="498"/>
    <n v="21"/>
    <n v="521.25"/>
  </r>
  <r>
    <d v="2024-01-02T00:00:00"/>
    <n v="2024"/>
    <x v="0"/>
    <x v="2"/>
    <n v="2100"/>
    <n v="121.67"/>
    <n v="112.92"/>
    <n v="30.42"/>
    <n v="28.23"/>
    <n v="81.91"/>
    <n v="163.81"/>
    <n v="538.96"/>
    <n v="412.15"/>
    <n v="260.35000000000002"/>
    <n v="888.54"/>
    <n v="7"/>
    <n v="3733"/>
    <n v="2270"/>
    <n v="5"/>
    <n v="516"/>
    <n v="485"/>
    <n v="492"/>
    <n v="31"/>
    <n v="31"/>
    <n v="0.7142857142857143"/>
    <n v="516"/>
    <n v="485"/>
    <n v="492"/>
    <n v="31"/>
    <n v="538.96"/>
  </r>
  <r>
    <d v="2024-01-03T00:00:00"/>
    <n v="2024"/>
    <x v="0"/>
    <x v="3"/>
    <n v="2100"/>
    <n v="121.92"/>
    <n v="135.47"/>
    <n v="30.48"/>
    <n v="33.869999999999997"/>
    <n v="37.630000000000003"/>
    <n v="112.89"/>
    <n v="472.26"/>
    <n v="520.29999999999995"/>
    <n v="185.85"/>
    <n v="921.59000000000015"/>
    <n v="9"/>
    <n v="3691"/>
    <n v="2320"/>
    <n v="9"/>
    <n v="539"/>
    <n v="510"/>
    <n v="484"/>
    <n v="29"/>
    <n v="29"/>
    <n v="1"/>
    <n v="539"/>
    <n v="510"/>
    <n v="484"/>
    <n v="29"/>
    <n v="472.26"/>
  </r>
  <r>
    <d v="2024-01-04T00:00:00"/>
    <n v="2024"/>
    <x v="0"/>
    <x v="4"/>
    <n v="2100"/>
    <n v="82.96"/>
    <n v="104.07"/>
    <n v="20.74"/>
    <n v="26.02"/>
    <n v="18.920000000000002"/>
    <n v="56.76"/>
    <n v="309.46999999999997"/>
    <n v="544.49"/>
    <n v="316.39999999999998"/>
    <n v="929.63999999999987"/>
    <n v="14"/>
    <n v="3658"/>
    <n v="2382"/>
    <n v="10"/>
    <n v="557"/>
    <n v="541"/>
    <n v="479"/>
    <n v="16"/>
    <n v="16"/>
    <n v="0.7142857142857143"/>
    <n v="557"/>
    <n v="541"/>
    <n v="479"/>
    <n v="16"/>
    <n v="309.46999999999997"/>
  </r>
  <r>
    <d v="2024-01-05T00:00:00"/>
    <n v="2024"/>
    <x v="0"/>
    <x v="5"/>
    <n v="2100"/>
    <n v="156.97999999999999"/>
    <n v="52.09"/>
    <n v="39.25"/>
    <n v="13.02"/>
    <n v="51.02"/>
    <n v="102.04"/>
    <n v="414.4"/>
    <n v="545.1"/>
    <n v="265.7"/>
    <n v="874.8"/>
    <n v="25"/>
    <n v="3619"/>
    <n v="2434"/>
    <n v="19"/>
    <n v="575"/>
    <n v="567"/>
    <n v="472"/>
    <n v="8"/>
    <n v="8"/>
    <n v="0.76"/>
    <n v="575"/>
    <n v="567"/>
    <n v="472"/>
    <n v="8"/>
    <n v="414.4"/>
  </r>
  <r>
    <d v="2024-01-06T00:00:00"/>
    <n v="2024"/>
    <x v="0"/>
    <x v="6"/>
    <n v="2100"/>
    <n v="71.709999999999994"/>
    <n v="127.8"/>
    <n v="17.93"/>
    <n v="31.95"/>
    <n v="65.680000000000007"/>
    <n v="131.35"/>
    <n v="446.41999999999996"/>
    <n v="428.93"/>
    <n v="182.5"/>
    <n v="1042.1500000000001"/>
    <n v="39"/>
    <n v="3586"/>
    <n v="2470"/>
    <n v="27"/>
    <n v="586"/>
    <n v="585"/>
    <n v="465"/>
    <n v="1"/>
    <n v="1"/>
    <n v="0.69230769230769229"/>
    <n v="586"/>
    <n v="585"/>
    <n v="465"/>
    <n v="1"/>
    <n v="446.41999999999996"/>
  </r>
  <r>
    <d v="2024-01-07T00:00:00"/>
    <n v="2024"/>
    <x v="0"/>
    <x v="7"/>
    <n v="2100"/>
    <n v="147.83000000000001"/>
    <n v="164.88"/>
    <n v="36.96"/>
    <n v="41.22"/>
    <n v="30.8"/>
    <n v="92.39"/>
    <n v="514.08000000000004"/>
    <n v="469.34"/>
    <n v="117.86"/>
    <n v="998.72"/>
    <n v="50"/>
    <n v="3547"/>
    <n v="2480"/>
    <n v="35"/>
    <n v="597"/>
    <n v="590"/>
    <n v="458"/>
    <n v="7"/>
    <n v="7"/>
    <n v="0.7"/>
    <n v="597"/>
    <n v="590"/>
    <n v="458"/>
    <n v="7"/>
    <n v="514.08000000000004"/>
  </r>
  <r>
    <d v="2024-01-08T00:00:00"/>
    <n v="2024"/>
    <x v="0"/>
    <x v="8"/>
    <n v="2100"/>
    <n v="176.61"/>
    <n v="171.62"/>
    <n v="44.15"/>
    <n v="42.91"/>
    <n v="63.38"/>
    <n v="63.38"/>
    <n v="562.04999999999995"/>
    <n v="362.65"/>
    <n v="184.7"/>
    <n v="990.60000000000014"/>
    <n v="66"/>
    <n v="3511"/>
    <n v="2468"/>
    <n v="55"/>
    <n v="604"/>
    <n v="584"/>
    <n v="452"/>
    <n v="20"/>
    <n v="20"/>
    <n v="0.83333333333333337"/>
    <n v="604"/>
    <n v="584"/>
    <n v="452"/>
    <n v="20"/>
    <n v="562.04999999999995"/>
  </r>
  <r>
    <d v="2024-01-09T00:00:00"/>
    <n v="2024"/>
    <x v="0"/>
    <x v="9"/>
    <n v="2100"/>
    <n v="137.41"/>
    <n v="121.67"/>
    <n v="34.35"/>
    <n v="30.42"/>
    <n v="48.67"/>
    <n v="97.33"/>
    <n v="469.85"/>
    <n v="368.23"/>
    <n v="253.31"/>
    <n v="1008.6099999999999"/>
    <n v="77"/>
    <n v="3478"/>
    <n v="2428"/>
    <n v="59"/>
    <n v="606"/>
    <n v="564"/>
    <n v="446"/>
    <n v="42"/>
    <n v="42"/>
    <n v="0.76623376623376627"/>
    <n v="606"/>
    <n v="564"/>
    <n v="446"/>
    <n v="42"/>
    <n v="469.85"/>
  </r>
  <r>
    <d v="2024-01-10T00:00:00"/>
    <n v="2024"/>
    <x v="0"/>
    <x v="10"/>
    <n v="2100"/>
    <n v="94.61"/>
    <n v="50.94"/>
    <n v="23.65"/>
    <n v="12.74"/>
    <n v="35.9"/>
    <n v="107.71"/>
    <n v="325.55"/>
    <n v="623.04999999999995"/>
    <n v="249.13"/>
    <n v="902.27"/>
    <n v="87"/>
    <n v="3439"/>
    <n v="2350"/>
    <n v="80"/>
    <n v="602"/>
    <n v="525"/>
    <n v="439"/>
    <n v="77"/>
    <n v="77"/>
    <n v="0.91954022988505746"/>
    <n v="602"/>
    <n v="525"/>
    <n v="439"/>
    <n v="77"/>
    <n v="325.55"/>
  </r>
  <r>
    <d v="2024-01-11T00:00:00"/>
    <n v="2024"/>
    <x v="0"/>
    <x v="11"/>
    <n v="2100"/>
    <n v="161.87"/>
    <n v="175.91"/>
    <n v="40.47"/>
    <n v="43.98"/>
    <n v="54.69"/>
    <n v="164.08"/>
    <n v="641"/>
    <n v="336.23"/>
    <n v="78.930000000000007"/>
    <n v="1043.8399999999999"/>
    <n v="92"/>
    <n v="3412"/>
    <n v="2276"/>
    <n v="69"/>
    <n v="584"/>
    <n v="488"/>
    <n v="434"/>
    <n v="96"/>
    <n v="96"/>
    <n v="0.75"/>
    <n v="584"/>
    <n v="488"/>
    <n v="434"/>
    <n v="96"/>
    <n v="641"/>
  </r>
  <r>
    <d v="2024-01-12T00:00:00"/>
    <n v="2024"/>
    <x v="0"/>
    <x v="12"/>
    <n v="2100"/>
    <n v="158.33000000000001"/>
    <n v="100.76"/>
    <n v="39.58"/>
    <n v="25.19"/>
    <n v="50.76"/>
    <n v="101.52"/>
    <n v="476.14"/>
    <n v="337.85"/>
    <n v="315.48"/>
    <n v="970.53"/>
    <n v="95"/>
    <n v="3379"/>
    <n v="2250"/>
    <n v="60"/>
    <n v="560"/>
    <n v="475"/>
    <n v="428"/>
    <n v="85"/>
    <n v="85"/>
    <n v="0.63157894736842102"/>
    <n v="560"/>
    <n v="475"/>
    <n v="428"/>
    <n v="85"/>
    <n v="476.14"/>
  </r>
  <r>
    <d v="2024-01-13T00:00:00"/>
    <n v="2024"/>
    <x v="0"/>
    <x v="13"/>
    <n v="2100"/>
    <n v="153.08000000000001"/>
    <n v="165.57"/>
    <n v="38.270000000000003"/>
    <n v="41.39"/>
    <n v="42.18"/>
    <n v="84.35"/>
    <n v="524.83999999999992"/>
    <n v="453.25"/>
    <n v="268"/>
    <n v="853.91000000000008"/>
    <n v="95"/>
    <n v="3346"/>
    <n v="2240"/>
    <n v="69"/>
    <n v="535"/>
    <n v="470"/>
    <n v="422"/>
    <n v="65"/>
    <n v="65"/>
    <n v="0.72631578947368425"/>
    <n v="535"/>
    <n v="470"/>
    <n v="422"/>
    <n v="65"/>
    <n v="524.83999999999992"/>
  </r>
  <r>
    <d v="2024-01-14T00:00:00"/>
    <n v="2024"/>
    <x v="0"/>
    <x v="14"/>
    <n v="2100"/>
    <n v="174.83"/>
    <n v="192.64"/>
    <n v="43.71"/>
    <n v="48.16"/>
    <n v="43.17"/>
    <n v="129.5"/>
    <n v="632.01"/>
    <n v="399.99"/>
    <n v="130.80000000000001"/>
    <n v="937.2"/>
    <n v="95"/>
    <n v="3316"/>
    <n v="2242"/>
    <n v="61"/>
    <n v="523"/>
    <n v="471"/>
    <n v="417"/>
    <n v="52"/>
    <n v="52"/>
    <n v="0.64210526315789473"/>
    <n v="523"/>
    <n v="471"/>
    <n v="417"/>
    <n v="52"/>
    <n v="632.01"/>
  </r>
  <r>
    <d v="2024-01-15T00:00:00"/>
    <n v="2024"/>
    <x v="0"/>
    <x v="15"/>
    <n v="2100"/>
    <n v="183.34"/>
    <n v="161.38"/>
    <n v="45.84"/>
    <n v="40.35"/>
    <n v="45.2"/>
    <n v="90.4"/>
    <n v="566.5100000000001"/>
    <n v="400.91"/>
    <n v="215.69"/>
    <n v="916.88999999999987"/>
    <n v="89"/>
    <n v="3286"/>
    <n v="2270"/>
    <n v="74"/>
    <n v="521"/>
    <n v="485"/>
    <n v="411"/>
    <n v="36"/>
    <n v="36"/>
    <n v="0.8314606741573034"/>
    <n v="521"/>
    <n v="485"/>
    <n v="411"/>
    <n v="36"/>
    <n v="566.5100000000001"/>
  </r>
  <r>
    <d v="2024-01-16T00:00:00"/>
    <n v="2024"/>
    <x v="0"/>
    <x v="16"/>
    <n v="2100"/>
    <n v="232.53"/>
    <n v="75.44"/>
    <n v="58.13"/>
    <n v="18.86"/>
    <n v="55.91"/>
    <n v="55.91"/>
    <n v="496.78"/>
    <n v="657.03"/>
    <n v="306.88"/>
    <n v="639.30999999999995"/>
    <n v="84"/>
    <n v="3256"/>
    <n v="2328"/>
    <n v="61"/>
    <n v="526"/>
    <n v="514"/>
    <n v="406"/>
    <n v="12"/>
    <n v="12"/>
    <n v="0.72619047619047616"/>
    <n v="526"/>
    <n v="514"/>
    <n v="406"/>
    <n v="12"/>
    <n v="496.78"/>
  </r>
  <r>
    <d v="2024-01-17T00:00:00"/>
    <n v="2024"/>
    <x v="0"/>
    <x v="17"/>
    <n v="2100"/>
    <n v="174.18"/>
    <n v="116.13"/>
    <n v="43.55"/>
    <n v="29.03"/>
    <n v="46.51"/>
    <n v="139.54"/>
    <n v="548.93999999999994"/>
    <n v="516.96"/>
    <n v="411.63"/>
    <n v="622.4699999999998"/>
    <n v="74"/>
    <n v="3220"/>
    <n v="2476"/>
    <n v="38"/>
    <n v="536"/>
    <n v="588"/>
    <n v="400"/>
    <e v="#N/A"/>
    <s v="0"/>
    <n v="0.51351351351351349"/>
    <n v="536"/>
    <n v="588"/>
    <n v="400"/>
    <e v="#N/A"/>
    <n v="548.93999999999994"/>
  </r>
  <r>
    <d v="2024-01-18T00:00:00"/>
    <n v="2024"/>
    <x v="0"/>
    <x v="18"/>
    <n v="2100"/>
    <n v="136.57"/>
    <n v="71.77"/>
    <n v="34.14"/>
    <n v="17.940000000000001"/>
    <n v="201.36"/>
    <n v="201.36"/>
    <n v="663.14"/>
    <n v="626.69000000000005"/>
    <n v="257.58999999999997"/>
    <n v="552.58000000000015"/>
    <n v="69"/>
    <n v="3196"/>
    <n v="2604"/>
    <n v="50"/>
    <n v="553"/>
    <n v="652"/>
    <n v="395"/>
    <e v="#N/A"/>
    <s v="0"/>
    <n v="0.72463768115942029"/>
    <n v="553"/>
    <n v="652"/>
    <n v="395"/>
    <e v="#N/A"/>
    <n v="663.14"/>
  </r>
  <r>
    <d v="2024-01-19T00:00:00"/>
    <n v="2024"/>
    <x v="0"/>
    <x v="19"/>
    <n v="2100"/>
    <n v="183.82"/>
    <n v="176.51"/>
    <n v="45.96"/>
    <n v="44.13"/>
    <n v="107.58"/>
    <n v="215.15"/>
    <n v="773.15"/>
    <n v="601.30999999999995"/>
    <n v="295.3"/>
    <n v="430.24"/>
    <n v="64"/>
    <n v="3163"/>
    <n v="2662"/>
    <n v="49"/>
    <n v="573"/>
    <n v="681"/>
    <n v="390"/>
    <e v="#N/A"/>
    <s v="0"/>
    <n v="0.765625"/>
    <n v="573"/>
    <n v="681"/>
    <n v="390"/>
    <e v="#N/A"/>
    <n v="773.15"/>
  </r>
  <r>
    <d v="2024-01-20T00:00:00"/>
    <n v="2024"/>
    <x v="0"/>
    <x v="20"/>
    <n v="2100"/>
    <n v="78.89"/>
    <n v="161.01"/>
    <n v="19.72"/>
    <n v="40.25"/>
    <n v="44.67"/>
    <n v="134"/>
    <n v="478.54"/>
    <n v="568.4"/>
    <n v="760.08"/>
    <n v="292.98"/>
    <n v="64"/>
    <n v="3139"/>
    <n v="2682"/>
    <n v="48"/>
    <n v="599"/>
    <n v="691"/>
    <n v="385"/>
    <e v="#N/A"/>
    <s v="0"/>
    <n v="0.75"/>
    <n v="599"/>
    <n v="691"/>
    <n v="385"/>
    <e v="#N/A"/>
    <n v="478.54"/>
  </r>
  <r>
    <d v="2024-01-21T00:00:00"/>
    <n v="2024"/>
    <x v="0"/>
    <x v="21"/>
    <n v="2100"/>
    <n v="276.89999999999998"/>
    <n v="99.68"/>
    <n v="69.23"/>
    <n v="24.92"/>
    <n v="197.15"/>
    <n v="197.15"/>
    <n v="865.03"/>
    <n v="586.69000000000005"/>
    <n v="335.9"/>
    <n v="312.38000000000011"/>
    <n v="66"/>
    <n v="3109"/>
    <n v="2682"/>
    <n v="34"/>
    <n v="625"/>
    <n v="691"/>
    <n v="380"/>
    <e v="#N/A"/>
    <s v="0"/>
    <n v="0.51515151515151514"/>
    <n v="625"/>
    <n v="691"/>
    <n v="380"/>
    <e v="#N/A"/>
    <n v="865.03"/>
  </r>
  <r>
    <d v="2024-01-22T00:00:00"/>
    <n v="2024"/>
    <x v="0"/>
    <x v="22"/>
    <n v="2100"/>
    <n v="81.489999999999995"/>
    <n v="89.41"/>
    <n v="20.37"/>
    <n v="22.35"/>
    <n v="211.64"/>
    <n v="211.64"/>
    <n v="636.9"/>
    <n v="927.8"/>
    <n v="250.38"/>
    <n v="284.92000000000007"/>
    <n v="70"/>
    <n v="3082"/>
    <n v="2664"/>
    <n v="59"/>
    <n v="644"/>
    <n v="682"/>
    <n v="374"/>
    <e v="#N/A"/>
    <s v="0"/>
    <n v="0.84285714285714286"/>
    <n v="644"/>
    <n v="682"/>
    <n v="374"/>
    <e v="#N/A"/>
    <n v="636.9"/>
  </r>
  <r>
    <d v="2024-01-23T00:00:00"/>
    <n v="2024"/>
    <x v="0"/>
    <x v="23"/>
    <n v="2100"/>
    <n v="139.88999999999999"/>
    <n v="261.44"/>
    <n v="34.97"/>
    <n v="65.36"/>
    <n v="35.549999999999997"/>
    <n v="106.64"/>
    <n v="643.84999999999991"/>
    <n v="473.1"/>
    <n v="569.80999999999995"/>
    <n v="413.24000000000024"/>
    <n v="76"/>
    <n v="3058"/>
    <n v="2608"/>
    <n v="43"/>
    <n v="658"/>
    <n v="654"/>
    <n v="371"/>
    <n v="4"/>
    <n v="4"/>
    <n v="0.56578947368421051"/>
    <n v="658"/>
    <n v="654"/>
    <n v="371"/>
    <n v="4"/>
    <n v="643.84999999999991"/>
  </r>
  <r>
    <d v="2024-01-24T00:00:00"/>
    <n v="2024"/>
    <x v="0"/>
    <x v="24"/>
    <n v="2100"/>
    <n v="225.34"/>
    <n v="169.59"/>
    <n v="56.34"/>
    <n v="42.4"/>
    <n v="188.17"/>
    <n v="188.17"/>
    <n v="870.00999999999988"/>
    <n v="512.71"/>
    <n v="400.21"/>
    <n v="317.07000000000016"/>
    <n v="79"/>
    <n v="3031"/>
    <n v="2514"/>
    <n v="75"/>
    <n v="666"/>
    <n v="607"/>
    <n v="365"/>
    <n v="59"/>
    <n v="59"/>
    <n v="0.94936708860759489"/>
    <n v="666"/>
    <n v="607"/>
    <n v="365"/>
    <n v="59"/>
    <n v="870.00999999999988"/>
  </r>
  <r>
    <d v="2024-01-25T00:00:00"/>
    <n v="2024"/>
    <x v="0"/>
    <x v="25"/>
    <n v="2100"/>
    <n v="306.37"/>
    <n v="203.47"/>
    <n v="76.59"/>
    <n v="50.87"/>
    <n v="101.74"/>
    <n v="101.74"/>
    <n v="840.78000000000009"/>
    <n v="799.75"/>
    <n v="397.84"/>
    <n v="61.629999999999882"/>
    <n v="77"/>
    <n v="3010"/>
    <n v="2414"/>
    <n v="54"/>
    <n v="668"/>
    <n v="557"/>
    <n v="362"/>
    <n v="111"/>
    <n v="111"/>
    <n v="0.70129870129870131"/>
    <n v="668"/>
    <n v="557"/>
    <n v="362"/>
    <n v="111"/>
    <n v="840.78000000000009"/>
  </r>
  <r>
    <d v="2024-01-26T00:00:00"/>
    <n v="2024"/>
    <x v="0"/>
    <x v="26"/>
    <n v="2100"/>
    <n v="315.89999999999998"/>
    <n v="300.63"/>
    <n v="78.98"/>
    <n v="75.16"/>
    <n v="92.19"/>
    <n v="184.37"/>
    <n v="1047.23"/>
    <n v="556.41"/>
    <n v="160.31"/>
    <n v="336.05000000000018"/>
    <n v="74"/>
    <n v="2986"/>
    <n v="2356"/>
    <n v="49"/>
    <n v="665"/>
    <n v="528"/>
    <n v="357"/>
    <n v="137"/>
    <n v="137"/>
    <n v="0.66216216216216217"/>
    <n v="665"/>
    <n v="528"/>
    <n v="357"/>
    <n v="137"/>
    <n v="1047.23"/>
  </r>
  <r>
    <d v="2024-01-27T00:00:00"/>
    <n v="2024"/>
    <x v="0"/>
    <x v="27"/>
    <n v="2100"/>
    <n v="118.83"/>
    <n v="94.12"/>
    <n v="29.71"/>
    <n v="23.53"/>
    <n v="168.23"/>
    <n v="168.23"/>
    <n v="602.65"/>
    <n v="629.61"/>
    <n v="556.45000000000005"/>
    <n v="311.28999999999996"/>
    <n v="70"/>
    <n v="2965"/>
    <n v="2330"/>
    <n v="53"/>
    <n v="654"/>
    <n v="515"/>
    <n v="354"/>
    <n v="139"/>
    <n v="139"/>
    <n v="0.75714285714285712"/>
    <n v="654"/>
    <n v="515"/>
    <n v="354"/>
    <n v="139"/>
    <n v="602.65"/>
  </r>
  <r>
    <d v="2024-01-28T00:00:00"/>
    <n v="2024"/>
    <x v="0"/>
    <x v="28"/>
    <n v="2100"/>
    <n v="313.17"/>
    <n v="175.94"/>
    <n v="78.290000000000006"/>
    <n v="43.99"/>
    <n v="68.03"/>
    <n v="68.03"/>
    <n v="747.44999999999993"/>
    <n v="541.95000000000005"/>
    <n v="361.03"/>
    <n v="449.56999999999994"/>
    <n v="64"/>
    <n v="2941"/>
    <n v="2328"/>
    <n v="34"/>
    <n v="629"/>
    <n v="514"/>
    <n v="349"/>
    <n v="115"/>
    <n v="115"/>
    <n v="0.53125"/>
    <n v="629"/>
    <n v="514"/>
    <n v="349"/>
    <n v="115"/>
    <n v="747.44999999999993"/>
  </r>
  <r>
    <d v="2024-01-29T00:00:00"/>
    <n v="2024"/>
    <x v="0"/>
    <x v="29"/>
    <n v="2100"/>
    <n v="186.76"/>
    <n v="110.89"/>
    <n v="46.69"/>
    <n v="27.72"/>
    <n v="245.12"/>
    <n v="245.12"/>
    <n v="862.3"/>
    <n v="792.11"/>
    <n v="179.13"/>
    <n v="266.46000000000004"/>
    <n v="57"/>
    <n v="2923"/>
    <n v="2340"/>
    <n v="51"/>
    <n v="605"/>
    <n v="520"/>
    <n v="347"/>
    <n v="85"/>
    <n v="85"/>
    <n v="0.89473684210526316"/>
    <n v="605"/>
    <n v="520"/>
    <n v="347"/>
    <n v="85"/>
    <n v="862.3"/>
  </r>
  <r>
    <d v="2024-01-30T00:00:00"/>
    <n v="2024"/>
    <x v="0"/>
    <x v="30"/>
    <n v="2100"/>
    <n v="266.52"/>
    <n v="196.14"/>
    <n v="66.63"/>
    <n v="49.04"/>
    <n v="117.69"/>
    <n v="235.37"/>
    <n v="931.39"/>
    <n v="543.88"/>
    <n v="367.03"/>
    <n v="257.70000000000005"/>
    <n v="51"/>
    <n v="2899"/>
    <n v="2368"/>
    <n v="42"/>
    <n v="586"/>
    <n v="534"/>
    <n v="342"/>
    <n v="52"/>
    <n v="52"/>
    <n v="0.82352941176470584"/>
    <n v="586"/>
    <n v="534"/>
    <n v="342"/>
    <n v="52"/>
    <n v="931.39"/>
  </r>
  <r>
    <d v="2024-01-31T00:00:00"/>
    <n v="2024"/>
    <x v="0"/>
    <x v="31"/>
    <n v="2100"/>
    <n v="248.88"/>
    <n v="220.34"/>
    <n v="62.22"/>
    <n v="55.09"/>
    <n v="124.44"/>
    <n v="248.88"/>
    <n v="959.85"/>
    <n v="559.15"/>
    <n v="157.38"/>
    <n v="423.61999999999989"/>
    <n v="48"/>
    <n v="2881"/>
    <n v="2408"/>
    <n v="26"/>
    <n v="578"/>
    <n v="554"/>
    <n v="338"/>
    <n v="24"/>
    <n v="24"/>
    <n v="0.54166666666666663"/>
    <n v="578"/>
    <n v="554"/>
    <n v="338"/>
    <n v="24"/>
    <n v="959.85"/>
  </r>
  <r>
    <m/>
    <n v="2024"/>
    <x v="1"/>
    <x v="0"/>
    <n v="0"/>
    <n v="0"/>
    <n v="0"/>
    <n v="0"/>
    <n v="0"/>
    <n v="0"/>
    <n v="0"/>
    <n v="0"/>
    <n v="0"/>
    <n v="0"/>
    <m/>
    <n v="0"/>
    <n v="0"/>
    <n v="0"/>
    <n v="0"/>
    <n v="0"/>
    <n v="0"/>
    <n v="0"/>
    <m/>
    <m/>
    <m/>
    <n v="577"/>
    <n v="614"/>
    <n v="336"/>
    <e v="#N/A"/>
    <m/>
  </r>
  <r>
    <m/>
    <n v="2024"/>
    <x v="1"/>
    <x v="32"/>
    <n v="0"/>
    <n v="0"/>
    <n v="0"/>
    <n v="0"/>
    <n v="0"/>
    <n v="0"/>
    <n v="0"/>
    <n v="0"/>
    <n v="0"/>
    <n v="0"/>
    <m/>
    <n v="0"/>
    <n v="0"/>
    <n v="0"/>
    <n v="0"/>
    <n v="0"/>
    <n v="0"/>
    <n v="0"/>
    <m/>
    <m/>
    <m/>
    <n v="580"/>
    <n v="609"/>
    <n v="333"/>
    <e v="#N/A"/>
    <m/>
  </r>
  <r>
    <m/>
    <n v="2024"/>
    <x v="1"/>
    <x v="33"/>
    <n v="0"/>
    <n v="0"/>
    <n v="0"/>
    <n v="0"/>
    <n v="0"/>
    <n v="0"/>
    <n v="0"/>
    <n v="0"/>
    <n v="0"/>
    <n v="0"/>
    <m/>
    <n v="0"/>
    <n v="0"/>
    <n v="0"/>
    <n v="0"/>
    <n v="0"/>
    <n v="0"/>
    <n v="0"/>
    <m/>
    <m/>
    <m/>
    <n v="587"/>
    <n v="590"/>
    <n v="330"/>
    <e v="#N/A"/>
    <m/>
  </r>
  <r>
    <m/>
    <n v="2024"/>
    <x v="1"/>
    <x v="34"/>
    <n v="0"/>
    <n v="0"/>
    <n v="0"/>
    <n v="0"/>
    <n v="0"/>
    <n v="0"/>
    <n v="0"/>
    <n v="0"/>
    <n v="0"/>
    <n v="0"/>
    <m/>
    <n v="0"/>
    <n v="0"/>
    <n v="0"/>
    <n v="0"/>
    <n v="0"/>
    <n v="0"/>
    <n v="0"/>
    <m/>
    <m/>
    <m/>
    <n v="602"/>
    <n v="550"/>
    <n v="329"/>
    <n v="52"/>
    <m/>
  </r>
  <r>
    <d v="2024-02-01T00:00:00"/>
    <n v="2024"/>
    <x v="1"/>
    <x v="1"/>
    <n v="920"/>
    <n v="206.3"/>
    <n v="64.47"/>
    <n v="51.58"/>
    <n v="16.12"/>
    <n v="53.73"/>
    <n v="161.18"/>
    <n v="553.38"/>
    <n v="147.5"/>
    <n v="361.19"/>
    <n v="-142.06999999999994"/>
    <n v="45"/>
    <n v="2863"/>
    <n v="2428"/>
    <n v="41"/>
    <n v="577"/>
    <n v="614"/>
    <n v="336"/>
    <e v="#N/A"/>
    <s v="0"/>
    <n v="0.91111111111111109"/>
    <n v="618"/>
    <n v="525"/>
    <n v="326"/>
    <n v="93"/>
    <n v="553.38"/>
  </r>
  <r>
    <d v="2024-02-02T00:00:00"/>
    <n v="2024"/>
    <x v="1"/>
    <x v="2"/>
    <n v="920"/>
    <n v="223.77"/>
    <n v="63.43"/>
    <n v="55.94"/>
    <n v="15.86"/>
    <n v="20.56"/>
    <n v="61.67"/>
    <n v="441.23"/>
    <n v="296.25"/>
    <n v="222.48"/>
    <n v="-39.960000000000036"/>
    <n v="45"/>
    <n v="2851"/>
    <n v="2418"/>
    <n v="40"/>
    <n v="580"/>
    <n v="609"/>
    <n v="333"/>
    <e v="#N/A"/>
    <s v="0"/>
    <n v="0.88888888888888884"/>
    <n v="643"/>
    <n v="513"/>
    <n v="324"/>
    <n v="130"/>
    <n v="441.23"/>
  </r>
  <r>
    <d v="2024-02-03T00:00:00"/>
    <n v="2024"/>
    <x v="1"/>
    <x v="3"/>
    <n v="920"/>
    <n v="58.31"/>
    <n v="170.77"/>
    <n v="14.58"/>
    <n v="42.69"/>
    <n v="24.71"/>
    <n v="74.14"/>
    <n v="385.2"/>
    <n v="107.5"/>
    <n v="481.43"/>
    <n v="-54.129999999999995"/>
    <n v="48"/>
    <n v="2836"/>
    <n v="2380"/>
    <n v="29"/>
    <n v="587"/>
    <n v="590"/>
    <n v="330"/>
    <e v="#N/A"/>
    <s v="0"/>
    <n v="0.60416666666666663"/>
    <n v="671"/>
    <n v="511"/>
    <n v="322"/>
    <n v="160"/>
    <n v="385.2"/>
  </r>
  <r>
    <d v="2024-02-04T00:00:00"/>
    <n v="2024"/>
    <x v="1"/>
    <x v="4"/>
    <n v="920"/>
    <n v="128.87"/>
    <n v="165.57"/>
    <n v="32.22"/>
    <n v="41.39"/>
    <n v="105.44"/>
    <n v="105.44"/>
    <n v="578.92999999999995"/>
    <n v="72.5"/>
    <n v="327.29000000000002"/>
    <n v="-58.720000000000027"/>
    <n v="52"/>
    <n v="2824"/>
    <n v="2300"/>
    <n v="46"/>
    <n v="602"/>
    <n v="550"/>
    <n v="329"/>
    <n v="52"/>
    <n v="52"/>
    <n v="0.88461538461538458"/>
    <n v="697"/>
    <n v="523"/>
    <n v="320"/>
    <n v="174"/>
    <n v="578.92999999999995"/>
  </r>
  <r>
    <d v="2024-02-05T00:00:00"/>
    <n v="2024"/>
    <x v="1"/>
    <x v="5"/>
    <n v="920"/>
    <n v="73.540000000000006"/>
    <n v="194.67"/>
    <n v="18.39"/>
    <n v="48.67"/>
    <n v="58.76"/>
    <n v="117.52"/>
    <n v="511.54999999999995"/>
    <n v="98.75"/>
    <n v="196.14"/>
    <n v="113.56000000000006"/>
    <n v="58"/>
    <n v="2812"/>
    <n v="2250"/>
    <n v="40"/>
    <n v="618"/>
    <n v="525"/>
    <n v="326"/>
    <n v="93"/>
    <n v="93"/>
    <n v="0.68965517241379315"/>
    <n v="716"/>
    <n v="544"/>
    <n v="320"/>
    <n v="172"/>
    <n v="511.54999999999995"/>
  </r>
  <r>
    <d v="2024-02-06T00:00:00"/>
    <n v="2024"/>
    <x v="1"/>
    <x v="6"/>
    <n v="920"/>
    <n v="90.05"/>
    <n v="135.4"/>
    <n v="22.51"/>
    <n v="33.85"/>
    <n v="107.39"/>
    <n v="107.39"/>
    <n v="496.59"/>
    <n v="271.25"/>
    <n v="96.84"/>
    <n v="55.32000000000005"/>
    <n v="65"/>
    <n v="2800"/>
    <n v="2226"/>
    <n v="64"/>
    <n v="643"/>
    <n v="513"/>
    <n v="324"/>
    <n v="130"/>
    <n v="130"/>
    <n v="0.98461538461538467"/>
    <n v="734"/>
    <n v="594"/>
    <n v="320"/>
    <n v="140"/>
    <n v="496.59"/>
  </r>
  <r>
    <d v="2024-02-07T00:00:00"/>
    <n v="2024"/>
    <x v="1"/>
    <x v="7"/>
    <n v="920"/>
    <n v="42.77"/>
    <n v="95.32"/>
    <n v="10.69"/>
    <n v="23.83"/>
    <n v="43.99"/>
    <n v="43.99"/>
    <n v="260.59000000000003"/>
    <n v="211.25"/>
    <n v="254.64"/>
    <n v="193.51999999999998"/>
    <n v="74"/>
    <n v="2791"/>
    <n v="2222"/>
    <n v="68"/>
    <n v="671"/>
    <n v="511"/>
    <n v="322"/>
    <n v="160"/>
    <n v="160"/>
    <n v="0.91891891891891897"/>
    <n v="746"/>
    <n v="662"/>
    <n v="320"/>
    <n v="84"/>
    <n v="260.59000000000003"/>
  </r>
  <r>
    <d v="2024-02-08T00:00:00"/>
    <n v="2024"/>
    <x v="1"/>
    <x v="8"/>
    <n v="920"/>
    <n v="69.05"/>
    <n v="118.29"/>
    <n v="17.260000000000002"/>
    <n v="29.57"/>
    <n v="78.11"/>
    <n v="78.11"/>
    <n v="390.39"/>
    <n v="212.5"/>
    <n v="87.46"/>
    <n v="229.64999999999998"/>
    <n v="83"/>
    <n v="2782"/>
    <n v="2246"/>
    <n v="70"/>
    <n v="697"/>
    <n v="523"/>
    <n v="320"/>
    <n v="174"/>
    <n v="174"/>
    <n v="0.84337349397590367"/>
    <n v="752"/>
    <n v="722"/>
    <n v="320"/>
    <n v="30"/>
    <n v="390.39"/>
  </r>
  <r>
    <d v="2024-02-09T00:00:00"/>
    <n v="2024"/>
    <x v="1"/>
    <x v="9"/>
    <n v="920"/>
    <n v="81.62"/>
    <n v="139.38999999999999"/>
    <n v="20.41"/>
    <n v="34.85"/>
    <n v="67.31"/>
    <n v="67.31"/>
    <n v="410.89"/>
    <n v="73.75"/>
    <n v="147.72999999999999"/>
    <n v="287.63"/>
    <n v="89"/>
    <n v="2782"/>
    <n v="2288"/>
    <n v="75"/>
    <n v="716"/>
    <n v="544"/>
    <n v="320"/>
    <n v="172"/>
    <n v="172"/>
    <n v="0.84269662921348309"/>
    <n v="757"/>
    <n v="757"/>
    <n v="321"/>
    <e v="#N/A"/>
    <n v="410.89"/>
  </r>
  <r>
    <d v="2024-02-10T00:00:00"/>
    <n v="2024"/>
    <x v="1"/>
    <x v="10"/>
    <n v="920"/>
    <n v="69.86"/>
    <n v="83.83"/>
    <n v="17.47"/>
    <n v="20.96"/>
    <n v="36.26"/>
    <n v="108.78"/>
    <n v="337.15999999999997"/>
    <n v="57.5"/>
    <n v="208.24"/>
    <n v="317.10000000000002"/>
    <n v="95"/>
    <n v="2782"/>
    <n v="2388"/>
    <n v="90"/>
    <n v="734"/>
    <n v="594"/>
    <n v="320"/>
    <n v="140"/>
    <n v="140"/>
    <n v="0.94736842105263153"/>
    <n v="756"/>
    <n v="773"/>
    <n v="323"/>
    <e v="#N/A"/>
    <n v="337.15999999999997"/>
  </r>
  <r>
    <d v="2024-02-11T00:00:00"/>
    <n v="2024"/>
    <x v="1"/>
    <x v="11"/>
    <n v="920"/>
    <n v="52.64"/>
    <n v="109.04"/>
    <n v="13.16"/>
    <n v="27.26"/>
    <n v="49.82"/>
    <n v="99.64"/>
    <n v="351.56"/>
    <n v="112.5"/>
    <n v="41.98"/>
    <n v="413.96"/>
    <n v="96"/>
    <n v="2779"/>
    <n v="2524"/>
    <n v="91"/>
    <n v="746"/>
    <n v="662"/>
    <n v="320"/>
    <n v="84"/>
    <n v="84"/>
    <n v="0.94791666666666663"/>
    <n v="746"/>
    <n v="778"/>
    <n v="325"/>
    <e v="#N/A"/>
    <n v="351.56"/>
  </r>
  <r>
    <d v="2024-02-12T00:00:00"/>
    <n v="2024"/>
    <x v="1"/>
    <x v="12"/>
    <n v="920"/>
    <n v="31.71"/>
    <n v="67.040000000000006"/>
    <n v="7.93"/>
    <n v="16.760000000000002"/>
    <n v="12.53"/>
    <n v="37.6"/>
    <n v="173.57"/>
    <n v="146.25"/>
    <n v="170.14"/>
    <n v="430.04"/>
    <n v="95"/>
    <n v="2782"/>
    <n v="2644"/>
    <n v="54"/>
    <n v="752"/>
    <n v="722"/>
    <n v="320"/>
    <n v="30"/>
    <n v="30"/>
    <n v="0.56842105263157894"/>
    <n v="724"/>
    <n v="778"/>
    <n v="327"/>
    <e v="#N/A"/>
    <n v="173.57"/>
  </r>
  <r>
    <d v="2024-02-13T00:00:00"/>
    <n v="2024"/>
    <x v="1"/>
    <x v="13"/>
    <n v="920"/>
    <n v="96.13"/>
    <n v="88.16"/>
    <n v="24.03"/>
    <n v="22.04"/>
    <n v="79.3"/>
    <n v="79.3"/>
    <n v="388.96"/>
    <n v="53.75"/>
    <n v="114.78"/>
    <n v="362.51"/>
    <n v="91"/>
    <n v="2785"/>
    <n v="2714"/>
    <n v="83"/>
    <n v="757"/>
    <n v="757"/>
    <n v="321"/>
    <e v="#N/A"/>
    <s v="0"/>
    <n v="0.91208791208791207"/>
    <n v="702"/>
    <n v="762"/>
    <n v="330"/>
    <e v="#N/A"/>
    <n v="388.96"/>
  </r>
  <r>
    <d v="2024-02-14T00:00:00"/>
    <n v="2024"/>
    <x v="1"/>
    <x v="14"/>
    <n v="920"/>
    <n v="108.49"/>
    <n v="63.06"/>
    <n v="27.12"/>
    <n v="15.77"/>
    <n v="24.11"/>
    <n v="72.319999999999993"/>
    <n v="310.87"/>
    <n v="113.75"/>
    <n v="107.09"/>
    <n v="388.28999999999996"/>
    <n v="80"/>
    <n v="2797"/>
    <n v="2746"/>
    <n v="70"/>
    <n v="756"/>
    <n v="773"/>
    <n v="323"/>
    <e v="#N/A"/>
    <s v="0"/>
    <n v="0.875"/>
    <n v="678"/>
    <n v="737"/>
    <n v="334"/>
    <e v="#N/A"/>
    <n v="310.87"/>
  </r>
  <r>
    <d v="2024-02-15T00:00:00"/>
    <n v="2024"/>
    <x v="1"/>
    <x v="15"/>
    <n v="920"/>
    <n v="34.049999999999997"/>
    <n v="31.36"/>
    <n v="8.51"/>
    <n v="7.84"/>
    <n v="24.87"/>
    <n v="49.73"/>
    <n v="156.36000000000001"/>
    <n v="211.25"/>
    <n v="183.08"/>
    <n v="369.30999999999995"/>
    <n v="69"/>
    <n v="2806"/>
    <n v="2756"/>
    <n v="66"/>
    <n v="746"/>
    <n v="778"/>
    <n v="325"/>
    <e v="#N/A"/>
    <s v="0"/>
    <n v="0.95652173913043481"/>
    <n v="671"/>
    <n v="704"/>
    <n v="336"/>
    <e v="#N/A"/>
    <n v="156.36000000000001"/>
  </r>
  <r>
    <d v="2024-02-16T00:00:00"/>
    <n v="2024"/>
    <x v="1"/>
    <x v="16"/>
    <n v="920"/>
    <n v="56.51"/>
    <n v="38.29"/>
    <n v="14.13"/>
    <n v="9.57"/>
    <n v="25.69"/>
    <n v="25.69"/>
    <n v="169.88"/>
    <n v="112.5"/>
    <n v="242.65"/>
    <n v="394.97"/>
    <n v="56"/>
    <n v="2815"/>
    <n v="2756"/>
    <n v="35"/>
    <n v="724"/>
    <n v="778"/>
    <n v="327"/>
    <e v="#N/A"/>
    <s v="0"/>
    <n v="0.625"/>
    <n v="669"/>
    <n v="681"/>
    <n v="340"/>
    <e v="#N/A"/>
    <n v="169.88"/>
  </r>
  <r>
    <d v="2024-02-17T00:00:00"/>
    <n v="2024"/>
    <x v="1"/>
    <x v="17"/>
    <n v="920"/>
    <n v="53.29"/>
    <n v="78.19"/>
    <n v="13.32"/>
    <n v="19.55"/>
    <n v="37.6"/>
    <n v="75.2"/>
    <n v="277.14999999999998"/>
    <n v="73.75"/>
    <n v="260.55"/>
    <n v="308.54999999999995"/>
    <n v="44"/>
    <n v="2833"/>
    <n v="2724"/>
    <n v="22"/>
    <n v="702"/>
    <n v="762"/>
    <n v="330"/>
    <e v="#N/A"/>
    <s v="0"/>
    <n v="0.5"/>
    <n v="676"/>
    <n v="668"/>
    <n v="344"/>
    <n v="8"/>
    <n v="277.14999999999998"/>
  </r>
  <r>
    <d v="2024-02-18T00:00:00"/>
    <n v="2024"/>
    <x v="1"/>
    <x v="18"/>
    <n v="920"/>
    <n v="83.68"/>
    <n v="106.07"/>
    <n v="20.92"/>
    <n v="26.52"/>
    <n v="28.78"/>
    <n v="86.35"/>
    <n v="352.32000000000005"/>
    <n v="177.5"/>
    <n v="100.33"/>
    <n v="289.84999999999991"/>
    <n v="30"/>
    <n v="2854"/>
    <n v="2674"/>
    <n v="24"/>
    <n v="678"/>
    <n v="737"/>
    <n v="334"/>
    <e v="#N/A"/>
    <s v="0"/>
    <n v="0.8"/>
    <n v="692"/>
    <n v="665"/>
    <n v="348"/>
    <n v="27"/>
    <n v="352.32000000000005"/>
  </r>
  <r>
    <d v="2024-02-19T00:00:00"/>
    <n v="2024"/>
    <x v="1"/>
    <x v="19"/>
    <n v="920"/>
    <n v="117.54"/>
    <n v="116.38"/>
    <n v="29.39"/>
    <n v="29.1"/>
    <n v="120.43"/>
    <n v="120.43"/>
    <n v="533.27"/>
    <n v="43.75"/>
    <n v="99.35"/>
    <n v="243.63"/>
    <n v="18"/>
    <n v="2866"/>
    <n v="2608"/>
    <n v="15"/>
    <n v="671"/>
    <n v="704"/>
    <n v="336"/>
    <e v="#N/A"/>
    <s v="0"/>
    <n v="0.83333333333333337"/>
    <n v="706"/>
    <n v="671"/>
    <n v="353"/>
    <n v="35"/>
    <n v="533.27"/>
  </r>
  <r>
    <d v="2024-02-20T00:00:00"/>
    <n v="2024"/>
    <x v="1"/>
    <x v="20"/>
    <n v="920"/>
    <n v="126.63"/>
    <n v="96.39"/>
    <n v="31.66"/>
    <n v="24.1"/>
    <n v="26.46"/>
    <n v="79.38"/>
    <n v="384.61999999999995"/>
    <n v="221.25"/>
    <n v="102.13"/>
    <n v="212.00000000000011"/>
    <n v="9"/>
    <n v="2890"/>
    <n v="2562"/>
    <n v="5"/>
    <n v="669"/>
    <n v="681"/>
    <n v="340"/>
    <e v="#N/A"/>
    <s v="0"/>
    <n v="0.55555555555555558"/>
    <n v="711"/>
    <n v="696"/>
    <n v="357"/>
    <n v="15"/>
    <n v="384.61999999999995"/>
  </r>
  <r>
    <d v="2024-02-21T00:00:00"/>
    <n v="2024"/>
    <x v="1"/>
    <x v="21"/>
    <n v="920"/>
    <n v="154.81"/>
    <n v="112.71"/>
    <n v="38.700000000000003"/>
    <n v="28.18"/>
    <n v="123.58"/>
    <n v="123.58"/>
    <n v="581.55999999999995"/>
    <n v="133.75"/>
    <n v="103.09"/>
    <n v="101.60000000000002"/>
    <n v="2"/>
    <n v="2911"/>
    <n v="2536"/>
    <n v="2"/>
    <n v="676"/>
    <n v="668"/>
    <n v="344"/>
    <n v="8"/>
    <n v="8"/>
    <n v="1"/>
    <n v="708"/>
    <n v="728"/>
    <n v="363"/>
    <e v="#N/A"/>
    <n v="581.55999999999995"/>
  </r>
  <r>
    <d v="2024-02-22T00:00:00"/>
    <n v="2024"/>
    <x v="1"/>
    <x v="22"/>
    <n v="920"/>
    <n v="88.31"/>
    <n v="150.78"/>
    <n v="22.08"/>
    <n v="37.700000000000003"/>
    <n v="44.04"/>
    <n v="132.11000000000001"/>
    <n v="475.02000000000004"/>
    <n v="178.75"/>
    <n v="169.78"/>
    <n v="96.450000000000045"/>
    <n v="1"/>
    <n v="2935"/>
    <n v="2530"/>
    <n v="1"/>
    <n v="692"/>
    <n v="665"/>
    <n v="348"/>
    <n v="27"/>
    <n v="27"/>
    <n v="1"/>
    <n v="699"/>
    <n v="740"/>
    <n v="370"/>
    <e v="#N/A"/>
    <n v="475.02000000000004"/>
  </r>
  <r>
    <d v="2024-02-23T00:00:00"/>
    <n v="2024"/>
    <x v="1"/>
    <x v="23"/>
    <n v="920"/>
    <n v="96.88"/>
    <n v="100.63"/>
    <n v="24.22"/>
    <n v="25.16"/>
    <n v="58.58"/>
    <n v="117.16"/>
    <n v="422.63"/>
    <n v="140"/>
    <n v="218.25"/>
    <n v="139.12"/>
    <n v="2"/>
    <n v="2959"/>
    <n v="2542"/>
    <n v="2"/>
    <n v="706"/>
    <n v="671"/>
    <n v="353"/>
    <n v="35"/>
    <n v="35"/>
    <n v="1"/>
    <n v="685"/>
    <n v="742"/>
    <n v="375"/>
    <e v="#N/A"/>
    <n v="422.63"/>
  </r>
  <r>
    <d v="2024-02-24T00:00:00"/>
    <n v="2024"/>
    <x v="1"/>
    <x v="24"/>
    <n v="920"/>
    <n v="157.96"/>
    <n v="152.49"/>
    <n v="39.49"/>
    <n v="38.119999999999997"/>
    <n v="25.02"/>
    <n v="75.069999999999993"/>
    <n v="488.15000000000003"/>
    <n v="100"/>
    <n v="242.15"/>
    <n v="89.699999999999932"/>
    <n v="9"/>
    <n v="2986"/>
    <n v="2592"/>
    <n v="6"/>
    <n v="711"/>
    <n v="696"/>
    <n v="357"/>
    <n v="15"/>
    <n v="15"/>
    <n v="0.66666666666666663"/>
    <n v="661"/>
    <n v="739"/>
    <n v="382"/>
    <e v="#N/A"/>
    <n v="488.15000000000003"/>
  </r>
  <r>
    <d v="2024-02-25T00:00:00"/>
    <n v="2024"/>
    <x v="1"/>
    <x v="25"/>
    <n v="920"/>
    <n v="154.33000000000001"/>
    <n v="169.68"/>
    <n v="38.58"/>
    <n v="42.42"/>
    <n v="152.71"/>
    <n v="152.71"/>
    <n v="710.43000000000006"/>
    <n v="95"/>
    <n v="230.6"/>
    <n v="-116.02999999999997"/>
    <n v="19"/>
    <n v="3016"/>
    <n v="2656"/>
    <n v="18"/>
    <n v="708"/>
    <n v="728"/>
    <n v="363"/>
    <e v="#N/A"/>
    <s v="0"/>
    <n v="0.94736842105263153"/>
    <n v="637"/>
    <n v="722"/>
    <n v="389"/>
    <e v="#N/A"/>
    <n v="710.43000000000006"/>
  </r>
  <r>
    <d v="2024-02-26T00:00:00"/>
    <n v="2024"/>
    <x v="1"/>
    <x v="26"/>
    <n v="920"/>
    <n v="202.42"/>
    <n v="76.64"/>
    <n v="50.61"/>
    <n v="19.16"/>
    <n v="44.15"/>
    <n v="88.3"/>
    <n v="481.28000000000003"/>
    <n v="375"/>
    <n v="124.59"/>
    <n v="-60.870000000000005"/>
    <n v="29"/>
    <n v="3055"/>
    <n v="2680"/>
    <n v="20"/>
    <n v="699"/>
    <n v="740"/>
    <n v="370"/>
    <e v="#N/A"/>
    <s v="0"/>
    <n v="0.68965517241379315"/>
    <n v="612"/>
    <n v="770"/>
    <n v="394"/>
    <e v="#N/A"/>
    <n v="481.28000000000003"/>
  </r>
  <r>
    <d v="2024-02-27T00:00:00"/>
    <n v="2024"/>
    <x v="1"/>
    <x v="27"/>
    <n v="920"/>
    <n v="115.56"/>
    <n v="125.83"/>
    <n v="28.89"/>
    <n v="31.46"/>
    <n v="20.260000000000002"/>
    <n v="60.78"/>
    <n v="382.78"/>
    <n v="347.5"/>
    <n v="203.04"/>
    <n v="-13.319999999999936"/>
    <n v="41"/>
    <n v="3085"/>
    <n v="2684"/>
    <n v="39"/>
    <n v="685"/>
    <n v="742"/>
    <n v="375"/>
    <e v="#N/A"/>
    <s v="0"/>
    <n v="0.95121951219512191"/>
    <n v="601"/>
    <n v="725"/>
    <n v="401"/>
    <e v="#N/A"/>
    <n v="382.78"/>
  </r>
  <r>
    <d v="2024-02-28T00:00:00"/>
    <n v="2024"/>
    <x v="1"/>
    <x v="28"/>
    <n v="920"/>
    <n v="57.49"/>
    <n v="144.59"/>
    <n v="14.37"/>
    <n v="36.15"/>
    <n v="17.71"/>
    <n v="53.13"/>
    <n v="323.44"/>
    <n v="347.5"/>
    <n v="219.85"/>
    <n v="29.209999999999923"/>
    <n v="51"/>
    <n v="3121"/>
    <n v="2678"/>
    <n v="48"/>
    <n v="661"/>
    <n v="739"/>
    <n v="382"/>
    <e v="#N/A"/>
    <s v="0"/>
    <n v="0.94117647058823528"/>
    <n v="597"/>
    <n v="677"/>
    <n v="409"/>
    <e v="#N/A"/>
    <n v="323.44"/>
  </r>
  <r>
    <d v="2024-02-29T00:00:00"/>
    <n v="2024"/>
    <x v="1"/>
    <x v="29"/>
    <n v="920"/>
    <n v="132.15"/>
    <n v="137.44"/>
    <n v="33.04"/>
    <n v="34.36"/>
    <n v="20.56"/>
    <n v="61.67"/>
    <n v="419.22000000000008"/>
    <n v="253.75"/>
    <n v="208.89"/>
    <n v="38.139999999999986"/>
    <n v="59"/>
    <n v="3160"/>
    <n v="2644"/>
    <n v="58"/>
    <n v="637"/>
    <n v="722"/>
    <n v="389"/>
    <e v="#N/A"/>
    <s v="0"/>
    <n v="0.98305084745762716"/>
    <n v="596"/>
    <n v="643"/>
    <n v="415"/>
    <e v="#N/A"/>
    <n v="419.22000000000008"/>
  </r>
  <r>
    <m/>
    <n v="2024"/>
    <x v="2"/>
    <x v="0"/>
    <n v="0"/>
    <n v="0"/>
    <n v="0"/>
    <n v="0"/>
    <n v="0"/>
    <n v="0"/>
    <n v="0"/>
    <n v="0"/>
    <n v="0"/>
    <n v="0"/>
    <m/>
    <n v="0"/>
    <n v="0"/>
    <n v="0"/>
    <n v="0"/>
    <n v="0"/>
    <n v="0"/>
    <n v="0"/>
    <m/>
    <m/>
    <m/>
    <n v="601"/>
    <n v="627"/>
    <n v="424"/>
    <e v="#N/A"/>
    <m/>
  </r>
  <r>
    <m/>
    <n v="2024"/>
    <x v="2"/>
    <x v="32"/>
    <n v="0"/>
    <n v="0"/>
    <n v="0"/>
    <n v="0"/>
    <n v="0"/>
    <n v="0"/>
    <n v="0"/>
    <n v="0"/>
    <n v="0"/>
    <n v="0"/>
    <m/>
    <n v="0"/>
    <n v="0"/>
    <n v="0"/>
    <n v="0"/>
    <n v="0"/>
    <n v="0"/>
    <n v="0"/>
    <m/>
    <m/>
    <m/>
    <n v="608"/>
    <n v="624"/>
    <n v="431"/>
    <e v="#N/A"/>
    <m/>
  </r>
  <r>
    <m/>
    <n v="2024"/>
    <x v="2"/>
    <x v="33"/>
    <n v="0"/>
    <n v="0"/>
    <n v="0"/>
    <n v="0"/>
    <n v="0"/>
    <n v="0"/>
    <n v="0"/>
    <n v="0"/>
    <n v="0"/>
    <n v="0"/>
    <m/>
    <n v="0"/>
    <n v="0"/>
    <n v="0"/>
    <n v="0"/>
    <n v="0"/>
    <n v="0"/>
    <n v="0"/>
    <m/>
    <m/>
    <m/>
    <n v="619"/>
    <n v="633"/>
    <n v="437"/>
    <e v="#N/A"/>
    <m/>
  </r>
  <r>
    <m/>
    <n v="2024"/>
    <x v="2"/>
    <x v="34"/>
    <n v="0"/>
    <n v="0"/>
    <n v="0"/>
    <n v="0"/>
    <n v="0"/>
    <n v="0"/>
    <n v="0"/>
    <n v="0"/>
    <n v="0"/>
    <n v="0"/>
    <m/>
    <n v="0"/>
    <n v="0"/>
    <n v="0"/>
    <n v="0"/>
    <n v="0"/>
    <n v="0"/>
    <n v="0"/>
    <m/>
    <m/>
    <m/>
    <n v="633"/>
    <n v="656"/>
    <n v="444"/>
    <e v="#N/A"/>
    <m/>
  </r>
  <r>
    <m/>
    <n v="2024"/>
    <x v="2"/>
    <x v="35"/>
    <n v="0"/>
    <n v="0"/>
    <n v="0"/>
    <n v="0"/>
    <n v="0"/>
    <n v="0"/>
    <n v="0"/>
    <n v="0"/>
    <n v="0"/>
    <n v="0"/>
    <m/>
    <n v="0"/>
    <n v="0"/>
    <n v="0"/>
    <n v="0"/>
    <n v="0"/>
    <n v="0"/>
    <n v="0"/>
    <m/>
    <m/>
    <m/>
    <n v="654"/>
    <n v="694"/>
    <n v="452"/>
    <e v="#N/A"/>
    <m/>
  </r>
  <r>
    <d v="2024-03-01T00:00:00"/>
    <n v="2024"/>
    <x v="2"/>
    <x v="1"/>
    <n v="800"/>
    <n v="51.19"/>
    <n v="138.66999999999999"/>
    <n v="12.8"/>
    <n v="34.67"/>
    <n v="31.11"/>
    <n v="62.21"/>
    <n v="330.65"/>
    <n v="146.25"/>
    <n v="280.16000000000003"/>
    <n v="42.940000000000055"/>
    <n v="64"/>
    <n v="3190"/>
    <n v="2540"/>
    <n v="40"/>
    <n v="612"/>
    <n v="770"/>
    <n v="394"/>
    <e v="#N/A"/>
    <s v="0"/>
    <n v="0.625"/>
    <n v="676"/>
    <n v="728"/>
    <n v="458"/>
    <e v="#N/A"/>
    <n v="330.65"/>
  </r>
  <r>
    <d v="2024-03-02T00:00:00"/>
    <n v="2024"/>
    <x v="2"/>
    <x v="2"/>
    <n v="800"/>
    <n v="39.409999999999997"/>
    <n v="65.31"/>
    <n v="9.85"/>
    <n v="16.329999999999998"/>
    <n v="104.16"/>
    <n v="104.16"/>
    <n v="339.21999999999997"/>
    <n v="125"/>
    <n v="288.70999999999998"/>
    <n v="47.07000000000005"/>
    <n v="64"/>
    <n v="3226"/>
    <n v="2450"/>
    <n v="59"/>
    <n v="601"/>
    <n v="725"/>
    <n v="401"/>
    <e v="#N/A"/>
    <s v="0"/>
    <n v="0.921875"/>
    <n v="703"/>
    <n v="742"/>
    <n v="465"/>
    <e v="#N/A"/>
    <n v="339.21999999999997"/>
  </r>
  <r>
    <d v="2024-03-03T00:00:00"/>
    <n v="2024"/>
    <x v="2"/>
    <x v="3"/>
    <n v="800"/>
    <n v="109.67"/>
    <n v="84.97"/>
    <n v="27.42"/>
    <n v="21.24"/>
    <n v="81.02"/>
    <n v="81.02"/>
    <n v="405.34"/>
    <n v="71.25"/>
    <n v="167.2"/>
    <n v="156.21000000000004"/>
    <n v="55"/>
    <n v="3268"/>
    <n v="2354"/>
    <n v="48"/>
    <n v="597"/>
    <n v="677"/>
    <n v="409"/>
    <e v="#N/A"/>
    <s v="0"/>
    <n v="0.87272727272727268"/>
    <n v="730"/>
    <n v="746"/>
    <n v="472"/>
    <e v="#N/A"/>
    <n v="405.34"/>
  </r>
  <r>
    <d v="2024-03-04T00:00:00"/>
    <n v="2024"/>
    <x v="2"/>
    <x v="4"/>
    <n v="800"/>
    <n v="42.97"/>
    <n v="98.08"/>
    <n v="10.74"/>
    <n v="24.52"/>
    <n v="69.010000000000005"/>
    <n v="69.010000000000005"/>
    <n v="314.33000000000004"/>
    <n v="73.75"/>
    <n v="181.13"/>
    <n v="230.78999999999996"/>
    <n v="50"/>
    <n v="3307"/>
    <n v="2286"/>
    <n v="48"/>
    <n v="596"/>
    <n v="643"/>
    <n v="415"/>
    <e v="#N/A"/>
    <s v="0"/>
    <n v="0.96"/>
    <n v="754"/>
    <n v="738"/>
    <n v="479"/>
    <n v="16"/>
    <n v="314.33000000000004"/>
  </r>
  <r>
    <d v="2024-03-05T00:00:00"/>
    <n v="2024"/>
    <x v="2"/>
    <x v="5"/>
    <n v="800"/>
    <n v="96.38"/>
    <n v="104.06"/>
    <n v="24.1"/>
    <n v="26.02"/>
    <n v="44.16"/>
    <n v="44.16"/>
    <n v="338.88"/>
    <n v="25"/>
    <n v="92.45"/>
    <n v="343.67"/>
    <n v="45"/>
    <n v="3355"/>
    <n v="2254"/>
    <n v="24"/>
    <n v="601"/>
    <n v="627"/>
    <n v="424"/>
    <e v="#N/A"/>
    <s v="0"/>
    <n v="0.53333333333333333"/>
    <n v="775"/>
    <n v="728"/>
    <n v="484"/>
    <n v="47"/>
    <n v="338.88"/>
  </r>
  <r>
    <d v="2024-03-06T00:00:00"/>
    <n v="2024"/>
    <x v="2"/>
    <x v="6"/>
    <n v="800"/>
    <n v="78.430000000000007"/>
    <n v="51.26"/>
    <n v="19.61"/>
    <n v="12.82"/>
    <n v="25.11"/>
    <n v="25.11"/>
    <n v="212.34000000000003"/>
    <n v="37.5"/>
    <n v="128.85"/>
    <n v="421.30999999999995"/>
    <n v="43"/>
    <n v="3394"/>
    <n v="2248"/>
    <n v="26"/>
    <n v="608"/>
    <n v="624"/>
    <n v="431"/>
    <e v="#N/A"/>
    <s v="0"/>
    <n v="0.60465116279069764"/>
    <n v="795"/>
    <n v="702"/>
    <n v="491"/>
    <n v="93"/>
    <n v="212.34000000000003"/>
  </r>
  <r>
    <d v="2024-03-07T00:00:00"/>
    <n v="2024"/>
    <x v="2"/>
    <x v="7"/>
    <n v="800"/>
    <n v="42.61"/>
    <n v="69.66"/>
    <n v="10.65"/>
    <n v="17.420000000000002"/>
    <n v="25.5"/>
    <n v="25.5"/>
    <n v="191.34"/>
    <n v="107.5"/>
    <n v="66.84"/>
    <n v="434.31999999999994"/>
    <n v="48"/>
    <n v="3427"/>
    <n v="2266"/>
    <n v="29"/>
    <n v="619"/>
    <n v="633"/>
    <n v="437"/>
    <e v="#N/A"/>
    <s v="0"/>
    <n v="0.60416666666666663"/>
    <n v="805"/>
    <n v="663"/>
    <n v="496"/>
    <n v="142"/>
    <n v="191.34"/>
  </r>
  <r>
    <d v="2024-03-08T00:00:00"/>
    <n v="2024"/>
    <x v="2"/>
    <x v="8"/>
    <n v="800"/>
    <n v="66.41"/>
    <n v="64.7"/>
    <n v="16.600000000000001"/>
    <n v="16.18"/>
    <n v="48.74"/>
    <n v="48.74"/>
    <n v="261.37"/>
    <n v="30"/>
    <n v="85.25"/>
    <n v="423.38"/>
    <n v="56"/>
    <n v="3466"/>
    <n v="2312"/>
    <n v="53"/>
    <n v="633"/>
    <n v="656"/>
    <n v="444"/>
    <e v="#N/A"/>
    <s v="0"/>
    <n v="0.9464285714285714"/>
    <n v="816"/>
    <n v="615"/>
    <n v="502"/>
    <n v="201"/>
    <n v="261.37"/>
  </r>
  <r>
    <d v="2024-03-09T00:00:00"/>
    <n v="2024"/>
    <x v="2"/>
    <x v="9"/>
    <n v="800"/>
    <n v="22.87"/>
    <n v="29.86"/>
    <n v="5.72"/>
    <n v="7.47"/>
    <n v="6.81"/>
    <n v="20.440000000000001"/>
    <n v="93.17"/>
    <n v="158.75"/>
    <n v="69.14"/>
    <n v="478.94"/>
    <n v="65"/>
    <n v="3508"/>
    <n v="2388"/>
    <n v="42"/>
    <n v="654"/>
    <n v="694"/>
    <n v="452"/>
    <e v="#N/A"/>
    <s v="0"/>
    <n v="0.64615384615384619"/>
    <n v="819"/>
    <n v="569"/>
    <n v="507"/>
    <n v="250"/>
    <n v="93.17"/>
  </r>
  <r>
    <d v="2024-03-10T00:00:00"/>
    <n v="2024"/>
    <x v="2"/>
    <x v="10"/>
    <n v="800"/>
    <n v="21.92"/>
    <n v="44.86"/>
    <n v="5.48"/>
    <n v="11.22"/>
    <n v="55.69"/>
    <n v="55.69"/>
    <n v="194.86"/>
    <n v="37.5"/>
    <n v="114.91"/>
    <n v="452.73"/>
    <n v="75"/>
    <n v="3547"/>
    <n v="2456"/>
    <n v="42"/>
    <n v="676"/>
    <n v="728"/>
    <n v="458"/>
    <e v="#N/A"/>
    <s v="0"/>
    <n v="0.56000000000000005"/>
    <n v="822"/>
    <n v="546"/>
    <n v="511"/>
    <n v="276"/>
    <n v="194.86"/>
  </r>
  <r>
    <d v="2024-03-11T00:00:00"/>
    <n v="2024"/>
    <x v="2"/>
    <x v="11"/>
    <n v="800"/>
    <n v="16.059999999999999"/>
    <n v="17.54"/>
    <n v="4.0199999999999996"/>
    <n v="4.3899999999999997"/>
    <n v="4.8600000000000003"/>
    <n v="14.57"/>
    <n v="61.439999999999991"/>
    <n v="160"/>
    <n v="57.3"/>
    <n v="521.26"/>
    <n v="83"/>
    <n v="3586"/>
    <n v="2484"/>
    <n v="80"/>
    <n v="703"/>
    <n v="742"/>
    <n v="465"/>
    <e v="#N/A"/>
    <s v="0"/>
    <n v="0.96385542168674698"/>
    <n v="820"/>
    <n v="533"/>
    <n v="516"/>
    <n v="287"/>
    <n v="61.439999999999991"/>
  </r>
  <r>
    <d v="2024-03-12T00:00:00"/>
    <n v="2024"/>
    <x v="2"/>
    <x v="12"/>
    <n v="800"/>
    <n v="62.72"/>
    <n v="49"/>
    <n v="15.68"/>
    <n v="12.25"/>
    <n v="47.29"/>
    <n v="47.29"/>
    <n v="234.23"/>
    <n v="43.75"/>
    <n v="52.86"/>
    <n v="469.15999999999997"/>
    <n v="87"/>
    <n v="3622"/>
    <n v="2492"/>
    <n v="84"/>
    <n v="730"/>
    <n v="746"/>
    <n v="472"/>
    <e v="#N/A"/>
    <s v="0"/>
    <n v="0.96551724137931039"/>
    <n v="812"/>
    <n v="530"/>
    <n v="520"/>
    <n v="282"/>
    <n v="234.23"/>
  </r>
  <r>
    <d v="2024-03-13T00:00:00"/>
    <n v="2024"/>
    <x v="2"/>
    <x v="13"/>
    <n v="800"/>
    <n v="55.63"/>
    <n v="67.83"/>
    <n v="13.91"/>
    <n v="16.96"/>
    <n v="6.91"/>
    <n v="20.74"/>
    <n v="181.98000000000002"/>
    <n v="27.5"/>
    <n v="81.05"/>
    <n v="509.46999999999997"/>
    <n v="88"/>
    <n v="3661"/>
    <n v="2476"/>
    <n v="48"/>
    <n v="754"/>
    <n v="738"/>
    <n v="479"/>
    <n v="16"/>
    <n v="16"/>
    <n v="0.54545454545454541"/>
    <n v="794"/>
    <n v="533"/>
    <n v="524"/>
    <n v="261"/>
    <n v="181.98000000000002"/>
  </r>
  <r>
    <d v="2024-03-14T00:00:00"/>
    <n v="2024"/>
    <x v="2"/>
    <x v="14"/>
    <n v="800"/>
    <n v="42.58"/>
    <n v="57.02"/>
    <n v="10.65"/>
    <n v="14.26"/>
    <n v="27.14"/>
    <n v="54.28"/>
    <n v="205.93"/>
    <n v="45"/>
    <n v="51.55"/>
    <n v="497.52"/>
    <n v="84"/>
    <n v="3691"/>
    <n v="2456"/>
    <n v="82"/>
    <n v="775"/>
    <n v="728"/>
    <n v="484"/>
    <n v="47"/>
    <n v="47"/>
    <n v="0.97619047619047616"/>
    <n v="768"/>
    <n v="544"/>
    <n v="527"/>
    <n v="224"/>
    <n v="205.93"/>
  </r>
  <r>
    <d v="2024-03-15T00:00:00"/>
    <n v="2024"/>
    <x v="2"/>
    <x v="15"/>
    <n v="800"/>
    <n v="20.98"/>
    <n v="68.86"/>
    <n v="5.25"/>
    <n v="17.22"/>
    <n v="46"/>
    <n v="46"/>
    <n v="204.31"/>
    <n v="66.25"/>
    <n v="49.5"/>
    <n v="479.94"/>
    <n v="78"/>
    <n v="3724"/>
    <n v="2404"/>
    <n v="59"/>
    <n v="795"/>
    <n v="702"/>
    <n v="491"/>
    <n v="93"/>
    <n v="93"/>
    <n v="0.75641025641025639"/>
    <n v="747"/>
    <n v="569"/>
    <n v="530"/>
    <n v="178"/>
    <n v="204.31"/>
  </r>
  <r>
    <d v="2024-03-16T00:00:00"/>
    <n v="2024"/>
    <x v="2"/>
    <x v="16"/>
    <n v="800"/>
    <n v="37.090000000000003"/>
    <n v="68.400000000000006"/>
    <n v="9.27"/>
    <n v="17.100000000000001"/>
    <n v="55.02"/>
    <n v="55.02"/>
    <n v="241.90000000000003"/>
    <n v="55"/>
    <n v="65.709999999999994"/>
    <n v="437.39"/>
    <n v="70"/>
    <n v="3757"/>
    <n v="2326"/>
    <n v="65"/>
    <n v="805"/>
    <n v="663"/>
    <n v="496"/>
    <n v="142"/>
    <n v="142"/>
    <n v="0.9285714285714286"/>
    <n v="725"/>
    <n v="609"/>
    <n v="532"/>
    <n v="116"/>
    <n v="241.90000000000003"/>
  </r>
  <r>
    <d v="2024-03-17T00:00:00"/>
    <n v="2024"/>
    <x v="2"/>
    <x v="17"/>
    <n v="800"/>
    <n v="73.16"/>
    <n v="45.14"/>
    <n v="18.29"/>
    <n v="11.29"/>
    <n v="13.83"/>
    <n v="27.66"/>
    <n v="189.37"/>
    <n v="142.5"/>
    <n v="57.45"/>
    <n v="410.68"/>
    <n v="61"/>
    <n v="3790"/>
    <n v="2230"/>
    <n v="48"/>
    <n v="816"/>
    <n v="615"/>
    <n v="502"/>
    <n v="201"/>
    <n v="201"/>
    <n v="0.78688524590163933"/>
    <n v="713"/>
    <n v="664"/>
    <n v="534"/>
    <n v="49"/>
    <n v="189.37"/>
  </r>
  <r>
    <d v="2024-03-18T00:00:00"/>
    <n v="2024"/>
    <x v="2"/>
    <x v="18"/>
    <n v="800"/>
    <n v="29.95"/>
    <n v="81.59"/>
    <n v="7.49"/>
    <n v="20.399999999999999"/>
    <n v="29.22"/>
    <n v="87.67"/>
    <n v="256.32"/>
    <n v="90"/>
    <n v="115.81"/>
    <n v="337.87"/>
    <n v="53"/>
    <n v="3814"/>
    <n v="2138"/>
    <n v="50"/>
    <n v="819"/>
    <n v="569"/>
    <n v="507"/>
    <n v="250"/>
    <n v="250"/>
    <n v="0.94339622641509435"/>
    <n v="710"/>
    <n v="709"/>
    <n v="536"/>
    <n v="1"/>
    <n v="256.32"/>
  </r>
  <r>
    <d v="2024-03-19T00:00:00"/>
    <n v="2024"/>
    <x v="2"/>
    <x v="19"/>
    <n v="800"/>
    <n v="111.95"/>
    <n v="45.68"/>
    <n v="27.99"/>
    <n v="11.42"/>
    <n v="29.79"/>
    <n v="89.36"/>
    <n v="316.19"/>
    <n v="103.75"/>
    <n v="119.54"/>
    <n v="260.52"/>
    <n v="47"/>
    <n v="3841"/>
    <n v="2092"/>
    <n v="38"/>
    <n v="822"/>
    <n v="546"/>
    <n v="511"/>
    <n v="276"/>
    <n v="276"/>
    <n v="0.80851063829787229"/>
    <n v="710"/>
    <n v="738"/>
    <n v="536"/>
    <e v="#N/A"/>
    <n v="316.19"/>
  </r>
  <r>
    <d v="2024-03-20T00:00:00"/>
    <n v="2024"/>
    <x v="2"/>
    <x v="20"/>
    <n v="800"/>
    <n v="98.61"/>
    <n v="92.34"/>
    <n v="24.65"/>
    <n v="23.09"/>
    <n v="39.049999999999997"/>
    <n v="78.09"/>
    <n v="355.83000000000004"/>
    <n v="186.25"/>
    <n v="78.33"/>
    <n v="179.58999999999992"/>
    <n v="39"/>
    <n v="3865"/>
    <n v="2066"/>
    <n v="26"/>
    <n v="820"/>
    <n v="533"/>
    <n v="516"/>
    <n v="287"/>
    <n v="287"/>
    <n v="0.66666666666666663"/>
    <n v="716"/>
    <n v="759"/>
    <n v="538"/>
    <e v="#N/A"/>
    <n v="355.83000000000004"/>
  </r>
  <r>
    <d v="2024-03-21T00:00:00"/>
    <n v="2024"/>
    <x v="2"/>
    <x v="21"/>
    <n v="800"/>
    <n v="120.67"/>
    <n v="116.31"/>
    <n v="30.17"/>
    <n v="29.08"/>
    <n v="90.81"/>
    <n v="90.81"/>
    <n v="477.85"/>
    <n v="75"/>
    <n v="168.79"/>
    <n v="78.360000000000014"/>
    <n v="35"/>
    <n v="3889"/>
    <n v="2060"/>
    <n v="30"/>
    <n v="812"/>
    <n v="530"/>
    <n v="520"/>
    <n v="282"/>
    <n v="282"/>
    <n v="0.8571428571428571"/>
    <n v="726"/>
    <n v="766"/>
    <n v="538"/>
    <e v="#N/A"/>
    <n v="477.85"/>
  </r>
  <r>
    <d v="2024-03-22T00:00:00"/>
    <n v="2024"/>
    <x v="2"/>
    <x v="22"/>
    <n v="800"/>
    <n v="93.77"/>
    <n v="53.2"/>
    <n v="23.44"/>
    <n v="13.3"/>
    <n v="71.819999999999993"/>
    <n v="71.819999999999993"/>
    <n v="327.35000000000002"/>
    <n v="186.25"/>
    <n v="230.26"/>
    <n v="56.139999999999986"/>
    <n v="33"/>
    <n v="3910"/>
    <n v="2066"/>
    <n v="24"/>
    <n v="794"/>
    <n v="533"/>
    <n v="524"/>
    <n v="261"/>
    <n v="261"/>
    <n v="0.72727272727272729"/>
    <n v="739"/>
    <n v="769"/>
    <n v="538"/>
    <e v="#N/A"/>
    <n v="327.35000000000002"/>
  </r>
  <r>
    <d v="2024-03-23T00:00:00"/>
    <n v="2024"/>
    <x v="2"/>
    <x v="23"/>
    <n v="800"/>
    <n v="168.92"/>
    <n v="93.53"/>
    <n v="42.23"/>
    <n v="23.38"/>
    <n v="56.19"/>
    <n v="112.38"/>
    <n v="496.63"/>
    <n v="57.5"/>
    <n v="241.81"/>
    <n v="4.0599999999999454"/>
    <n v="35"/>
    <n v="3925"/>
    <n v="2088"/>
    <n v="22"/>
    <n v="768"/>
    <n v="544"/>
    <n v="527"/>
    <n v="224"/>
    <n v="224"/>
    <n v="0.62857142857142856"/>
    <n v="764"/>
    <n v="764"/>
    <n v="538"/>
    <e v="#N/A"/>
    <n v="496.63"/>
  </r>
  <r>
    <d v="2024-03-24T00:00:00"/>
    <n v="2024"/>
    <x v="2"/>
    <x v="24"/>
    <n v="800"/>
    <n v="88.45"/>
    <n v="176.18"/>
    <n v="22.11"/>
    <n v="44.05"/>
    <n v="69.97"/>
    <n v="139.93"/>
    <n v="540.69000000000005"/>
    <n v="110"/>
    <n v="134.30000000000001"/>
    <n v="15.009999999999991"/>
    <n v="42"/>
    <n v="3943"/>
    <n v="2138"/>
    <n v="32"/>
    <n v="747"/>
    <n v="569"/>
    <n v="530"/>
    <n v="178"/>
    <n v="178"/>
    <n v="0.76190476190476186"/>
    <n v="790"/>
    <n v="756"/>
    <n v="537"/>
    <n v="34"/>
    <n v="540.69000000000005"/>
  </r>
  <r>
    <d v="2024-03-25T00:00:00"/>
    <n v="2024"/>
    <x v="2"/>
    <x v="25"/>
    <n v="800"/>
    <n v="61.92"/>
    <n v="115.63"/>
    <n v="15.48"/>
    <n v="28.91"/>
    <n v="31.33"/>
    <n v="62.66"/>
    <n v="315.92999999999995"/>
    <n v="343.75"/>
    <n v="199.66"/>
    <n v="-59.339999999999918"/>
    <n v="51"/>
    <n v="3955"/>
    <n v="2218"/>
    <n v="39"/>
    <n v="725"/>
    <n v="609"/>
    <n v="532"/>
    <n v="116"/>
    <n v="116"/>
    <n v="0.76470588235294112"/>
    <n v="811"/>
    <n v="741"/>
    <n v="536"/>
    <n v="70"/>
    <n v="315.92999999999995"/>
  </r>
  <r>
    <d v="2024-03-26T00:00:00"/>
    <n v="2024"/>
    <x v="2"/>
    <x v="26"/>
    <n v="800"/>
    <n v="88.62"/>
    <n v="140.58000000000001"/>
    <n v="22.16"/>
    <n v="35.15"/>
    <n v="78.69"/>
    <n v="157.38"/>
    <n v="522.57999999999993"/>
    <n v="73.75"/>
    <n v="315.02999999999997"/>
    <n v="-111.3599999999999"/>
    <n v="64"/>
    <n v="3967"/>
    <n v="2328"/>
    <n v="47"/>
    <n v="713"/>
    <n v="664"/>
    <n v="534"/>
    <n v="49"/>
    <n v="49"/>
    <n v="0.734375"/>
    <n v="842"/>
    <n v="716"/>
    <n v="536"/>
    <n v="126"/>
    <n v="522.57999999999993"/>
  </r>
  <r>
    <d v="2024-03-27T00:00:00"/>
    <n v="2024"/>
    <x v="2"/>
    <x v="27"/>
    <n v="800"/>
    <n v="82.47"/>
    <n v="129.93"/>
    <n v="20.62"/>
    <n v="32.479999999999997"/>
    <n v="163.38"/>
    <n v="163.38"/>
    <n v="592.26"/>
    <n v="183.75"/>
    <n v="174.95"/>
    <n v="-150.96000000000004"/>
    <n v="80"/>
    <n v="3976"/>
    <n v="2418"/>
    <n v="60"/>
    <n v="710"/>
    <n v="709"/>
    <n v="536"/>
    <n v="1"/>
    <n v="1"/>
    <n v="0.75"/>
    <n v="863"/>
    <n v="691"/>
    <n v="535"/>
    <n v="172"/>
    <n v="592.26"/>
  </r>
  <r>
    <d v="2024-03-28T00:00:00"/>
    <n v="2024"/>
    <x v="2"/>
    <x v="28"/>
    <n v="800"/>
    <n v="155.43"/>
    <n v="132.55000000000001"/>
    <n v="38.86"/>
    <n v="33.14"/>
    <n v="39.71"/>
    <n v="119.14"/>
    <n v="518.83000000000004"/>
    <n v="202.5"/>
    <n v="111.21"/>
    <n v="-32.540000000000077"/>
    <n v="95"/>
    <n v="3982"/>
    <n v="2476"/>
    <n v="90"/>
    <n v="710"/>
    <n v="738"/>
    <n v="536"/>
    <e v="#N/A"/>
    <s v="0"/>
    <n v="0.94736842105263153"/>
    <n v="878"/>
    <n v="659"/>
    <n v="533"/>
    <n v="219"/>
    <n v="518.83000000000004"/>
  </r>
  <r>
    <d v="2024-03-29T00:00:00"/>
    <n v="2024"/>
    <x v="2"/>
    <x v="29"/>
    <n v="800"/>
    <n v="161.59"/>
    <n v="68.459999999999994"/>
    <n v="40.4"/>
    <n v="17.12"/>
    <n v="29.45"/>
    <n v="88.36"/>
    <n v="405.38"/>
    <n v="117.5"/>
    <n v="427.29"/>
    <n v="-150.17000000000007"/>
    <n v="111"/>
    <n v="3988"/>
    <n v="2518"/>
    <n v="100"/>
    <n v="716"/>
    <n v="759"/>
    <n v="538"/>
    <e v="#N/A"/>
    <s v="0"/>
    <n v="0.90090090090090091"/>
    <n v="886"/>
    <n v="629"/>
    <n v="531"/>
    <n v="257"/>
    <n v="405.38"/>
  </r>
  <r>
    <d v="2024-03-30T00:00:00"/>
    <n v="2024"/>
    <x v="2"/>
    <x v="30"/>
    <n v="800"/>
    <n v="203.45"/>
    <n v="203.45"/>
    <n v="50.86"/>
    <n v="50.86"/>
    <n v="123.35"/>
    <n v="123.35"/>
    <n v="755.32"/>
    <n v="125"/>
    <n v="108.29"/>
    <n v="-188.61"/>
    <n v="125"/>
    <n v="3988"/>
    <n v="2532"/>
    <n v="120"/>
    <n v="726"/>
    <n v="766"/>
    <n v="538"/>
    <e v="#N/A"/>
    <s v="0"/>
    <n v="0.96"/>
    <n v="892"/>
    <n v="597"/>
    <n v="529"/>
    <n v="295"/>
    <n v="755.32"/>
  </r>
  <r>
    <d v="2024-03-31T00:00:00"/>
    <n v="2024"/>
    <x v="2"/>
    <x v="31"/>
    <n v="800"/>
    <n v="190.64"/>
    <n v="80.900000000000006"/>
    <n v="47.66"/>
    <n v="20.23"/>
    <n v="40.049999999999997"/>
    <n v="120.15"/>
    <n v="499.63"/>
    <n v="86.25"/>
    <n v="302.70999999999998"/>
    <n v="-88.589999999999918"/>
    <n v="134"/>
    <n v="3991"/>
    <n v="2538"/>
    <n v="109"/>
    <n v="739"/>
    <n v="769"/>
    <n v="538"/>
    <e v="#N/A"/>
    <s v="0"/>
    <n v="0.81343283582089554"/>
    <n v="893"/>
    <n v="573"/>
    <n v="527"/>
    <n v="320"/>
    <n v="499.63"/>
  </r>
  <r>
    <m/>
    <n v="2024"/>
    <x v="3"/>
    <x v="0"/>
    <n v="0"/>
    <n v="0"/>
    <n v="0"/>
    <n v="0"/>
    <n v="0"/>
    <n v="0"/>
    <n v="0"/>
    <n v="0"/>
    <n v="0"/>
    <n v="0"/>
    <m/>
    <n v="0"/>
    <n v="0"/>
    <n v="0"/>
    <n v="0"/>
    <n v="0"/>
    <n v="0"/>
    <n v="0"/>
    <m/>
    <m/>
    <m/>
    <n v="892"/>
    <n v="556"/>
    <n v="525"/>
    <n v="336"/>
    <m/>
  </r>
  <r>
    <d v="2024-04-01T00:00:00"/>
    <n v="2024"/>
    <x v="3"/>
    <x v="1"/>
    <n v="770"/>
    <n v="14"/>
    <n v="131.91999999999999"/>
    <n v="55.99"/>
    <n v="32.979999999999997"/>
    <n v="65.2"/>
    <n v="130.38999999999999"/>
    <n v="430.47999999999996"/>
    <n v="127.5"/>
    <n v="224.94"/>
    <n v="-12.920000000000073"/>
    <n v="139"/>
    <n v="3988"/>
    <n v="2528"/>
    <n v="79"/>
    <n v="764"/>
    <n v="764"/>
    <n v="538"/>
    <e v="#N/A"/>
    <s v="0"/>
    <n v="0.56834532374100721"/>
    <n v="881"/>
    <n v="549"/>
    <n v="523"/>
    <n v="332"/>
    <n v="430.47999999999996"/>
  </r>
  <r>
    <d v="2024-04-02T00:00:00"/>
    <n v="2024"/>
    <x v="3"/>
    <x v="2"/>
    <n v="770"/>
    <n v="43.15"/>
    <n v="196.35"/>
    <n v="172.58"/>
    <n v="49.09"/>
    <n v="75.930000000000007"/>
    <n v="75.930000000000007"/>
    <n v="613.0300000000002"/>
    <n v="67.5"/>
    <n v="151.75"/>
    <n v="-62.2800000000002"/>
    <n v="139"/>
    <n v="3985"/>
    <n v="2512"/>
    <n v="131"/>
    <n v="790"/>
    <n v="756"/>
    <n v="537"/>
    <n v="34"/>
    <n v="34"/>
    <n v="0.94244604316546765"/>
    <n v="863"/>
    <n v="547"/>
    <n v="522"/>
    <n v="316"/>
    <n v="613.0300000000002"/>
  </r>
  <r>
    <d v="2024-04-03T00:00:00"/>
    <n v="2024"/>
    <x v="3"/>
    <x v="3"/>
    <n v="770"/>
    <n v="31.05"/>
    <n v="88.39"/>
    <n v="124.21"/>
    <n v="22.1"/>
    <n v="34.29"/>
    <n v="102.87"/>
    <n v="402.91"/>
    <n v="280"/>
    <n v="154.04"/>
    <n v="-66.950000000000045"/>
    <n v="137"/>
    <n v="3982"/>
    <n v="2482"/>
    <n v="92"/>
    <n v="811"/>
    <n v="741"/>
    <n v="536"/>
    <n v="70"/>
    <n v="70"/>
    <n v="0.67153284671532842"/>
    <n v="837"/>
    <n v="547"/>
    <n v="519"/>
    <n v="290"/>
    <n v="402.91"/>
  </r>
  <r>
    <d v="2024-04-04T00:00:00"/>
    <n v="2024"/>
    <x v="3"/>
    <x v="4"/>
    <n v="770"/>
    <n v="48.51"/>
    <n v="80.03"/>
    <n v="194.04"/>
    <n v="20.010000000000002"/>
    <n v="38.130000000000003"/>
    <n v="76.260000000000005"/>
    <n v="456.97999999999996"/>
    <n v="177.5"/>
    <n v="180.96"/>
    <n v="-45.440000000000055"/>
    <n v="128"/>
    <n v="3976"/>
    <n v="2432"/>
    <n v="125"/>
    <n v="842"/>
    <n v="716"/>
    <n v="536"/>
    <n v="126"/>
    <n v="126"/>
    <n v="0.9765625"/>
    <n v="813"/>
    <n v="553"/>
    <n v="516"/>
    <n v="260"/>
    <n v="456.97999999999996"/>
  </r>
  <r>
    <d v="2024-04-05T00:00:00"/>
    <n v="2024"/>
    <x v="3"/>
    <x v="5"/>
    <n v="770"/>
    <n v="37.950000000000003"/>
    <n v="71.42"/>
    <n v="151.78"/>
    <n v="17.86"/>
    <n v="28.52"/>
    <n v="85.56"/>
    <n v="393.09"/>
    <n v="225"/>
    <n v="198.3"/>
    <n v="-46.389999999999873"/>
    <n v="118"/>
    <n v="3970"/>
    <n v="2382"/>
    <n v="104"/>
    <n v="863"/>
    <n v="691"/>
    <n v="535"/>
    <n v="172"/>
    <n v="172"/>
    <n v="0.88135593220338981"/>
    <n v="790"/>
    <n v="561"/>
    <n v="514"/>
    <n v="229"/>
    <n v="393.09"/>
  </r>
  <r>
    <d v="2024-04-06T00:00:00"/>
    <n v="2024"/>
    <x v="3"/>
    <x v="6"/>
    <n v="770"/>
    <n v="35.590000000000003"/>
    <n v="132.13"/>
    <n v="142.35"/>
    <n v="33.03"/>
    <n v="30.42"/>
    <n v="91.25"/>
    <n v="464.77000000000004"/>
    <n v="82.5"/>
    <n v="199.59"/>
    <n v="23.139999999999986"/>
    <n v="102"/>
    <n v="3958"/>
    <n v="2318"/>
    <n v="61"/>
    <n v="878"/>
    <n v="659"/>
    <n v="533"/>
    <n v="219"/>
    <n v="219"/>
    <n v="0.59803921568627449"/>
    <n v="779"/>
    <n v="575"/>
    <n v="510"/>
    <n v="204"/>
    <n v="464.77000000000004"/>
  </r>
  <r>
    <d v="2024-04-07T00:00:00"/>
    <n v="2024"/>
    <x v="3"/>
    <x v="7"/>
    <n v="770"/>
    <n v="20.83"/>
    <n v="132.43"/>
    <n v="83.3"/>
    <n v="33.11"/>
    <n v="106.09"/>
    <n v="106.09"/>
    <n v="481.85"/>
    <n v="256.25"/>
    <n v="147.33000000000001"/>
    <n v="-115.43000000000006"/>
    <n v="89"/>
    <n v="3952"/>
    <n v="2258"/>
    <n v="86"/>
    <n v="886"/>
    <n v="629"/>
    <n v="531"/>
    <n v="257"/>
    <n v="257"/>
    <n v="0.9662921348314607"/>
    <n v="775"/>
    <n v="594"/>
    <n v="509"/>
    <n v="181"/>
    <n v="481.85"/>
  </r>
  <r>
    <d v="2024-04-08T00:00:00"/>
    <n v="2024"/>
    <x v="3"/>
    <x v="8"/>
    <n v="770"/>
    <n v="25.57"/>
    <n v="131.97999999999999"/>
    <n v="102.27"/>
    <n v="33"/>
    <n v="54.59"/>
    <n v="54.59"/>
    <n v="402"/>
    <n v="203.75"/>
    <n v="158.59"/>
    <n v="5.6599999999999682"/>
    <n v="78"/>
    <n v="3940"/>
    <n v="2194"/>
    <n v="64"/>
    <n v="892"/>
    <n v="597"/>
    <n v="529"/>
    <n v="295"/>
    <n v="295"/>
    <n v="0.82051282051282048"/>
    <n v="776"/>
    <n v="622"/>
    <n v="504"/>
    <n v="154"/>
    <n v="402"/>
  </r>
  <r>
    <d v="2024-04-09T00:00:00"/>
    <n v="2024"/>
    <x v="3"/>
    <x v="9"/>
    <n v="770"/>
    <n v="17.100000000000001"/>
    <n v="166.66"/>
    <n v="68.39"/>
    <n v="41.67"/>
    <n v="103.58"/>
    <n v="103.58"/>
    <n v="500.97999999999996"/>
    <n v="133.75"/>
    <n v="202.46"/>
    <n v="-67.190000000000055"/>
    <n v="71"/>
    <n v="3931"/>
    <n v="2146"/>
    <n v="50"/>
    <n v="893"/>
    <n v="573"/>
    <n v="527"/>
    <n v="320"/>
    <n v="320"/>
    <n v="0.70422535211267601"/>
    <n v="781"/>
    <n v="653"/>
    <n v="501"/>
    <n v="128"/>
    <n v="500.97999999999996"/>
  </r>
  <r>
    <d v="2024-04-10T00:00:00"/>
    <n v="2024"/>
    <x v="3"/>
    <x v="10"/>
    <n v="770"/>
    <n v="35.81"/>
    <n v="107.9"/>
    <n v="143.24"/>
    <n v="26.98"/>
    <n v="38.28"/>
    <n v="114.84"/>
    <n v="467.05000000000007"/>
    <n v="90"/>
    <n v="88.61"/>
    <n v="124.33999999999992"/>
    <n v="69"/>
    <n v="3916"/>
    <n v="2112"/>
    <n v="63"/>
    <n v="892"/>
    <n v="556"/>
    <n v="525"/>
    <n v="336"/>
    <n v="336"/>
    <n v="0.91304347826086951"/>
    <n v="788"/>
    <n v="690"/>
    <n v="499"/>
    <n v="98"/>
    <n v="467.05000000000007"/>
  </r>
  <r>
    <d v="2024-04-11T00:00:00"/>
    <n v="2024"/>
    <x v="3"/>
    <x v="11"/>
    <n v="770"/>
    <n v="32.19"/>
    <n v="122.89"/>
    <n v="128.77000000000001"/>
    <n v="30.72"/>
    <n v="38.520000000000003"/>
    <n v="77.03"/>
    <n v="430.12"/>
    <n v="140"/>
    <n v="147.54"/>
    <n v="52.340000000000032"/>
    <n v="73"/>
    <n v="3907"/>
    <n v="2098"/>
    <n v="42"/>
    <n v="881"/>
    <n v="549"/>
    <n v="523"/>
    <n v="332"/>
    <n v="332"/>
    <n v="0.57534246575342463"/>
    <n v="800"/>
    <n v="732"/>
    <n v="495"/>
    <n v="68"/>
    <n v="430.12"/>
  </r>
  <r>
    <d v="2024-04-12T00:00:00"/>
    <n v="2024"/>
    <x v="3"/>
    <x v="12"/>
    <n v="770"/>
    <n v="9.92"/>
    <n v="58.42"/>
    <n v="39.659999999999997"/>
    <n v="14.61"/>
    <n v="105.59"/>
    <n v="105.59"/>
    <n v="333.78999999999996"/>
    <n v="91.25"/>
    <n v="187.91"/>
    <n v="157.05000000000007"/>
    <n v="81"/>
    <n v="3898"/>
    <n v="2094"/>
    <n v="66"/>
    <n v="863"/>
    <n v="547"/>
    <n v="522"/>
    <n v="316"/>
    <n v="316"/>
    <n v="0.81481481481481477"/>
    <n v="815"/>
    <n v="777"/>
    <n v="492"/>
    <n v="38"/>
    <n v="333.78999999999996"/>
  </r>
  <r>
    <d v="2024-04-13T00:00:00"/>
    <n v="2024"/>
    <x v="3"/>
    <x v="13"/>
    <n v="770"/>
    <n v="16.03"/>
    <n v="36.97"/>
    <n v="64.12"/>
    <n v="9.24"/>
    <n v="18.41"/>
    <n v="55.22"/>
    <n v="199.99"/>
    <n v="232.5"/>
    <n v="78.91"/>
    <n v="258.60000000000002"/>
    <n v="91"/>
    <n v="3883"/>
    <n v="2094"/>
    <n v="76"/>
    <n v="837"/>
    <n v="547"/>
    <n v="519"/>
    <n v="290"/>
    <n v="290"/>
    <n v="0.8351648351648352"/>
    <n v="833"/>
    <n v="813"/>
    <n v="489"/>
    <n v="20"/>
    <n v="199.99"/>
  </r>
  <r>
    <d v="2024-04-14T00:00:00"/>
    <n v="2024"/>
    <x v="3"/>
    <x v="14"/>
    <n v="770"/>
    <n v="8.4"/>
    <n v="99.6"/>
    <n v="33.6"/>
    <n v="24.9"/>
    <n v="22.67"/>
    <n v="68"/>
    <n v="257.17"/>
    <n v="151.25"/>
    <n v="67.25"/>
    <n v="294.33"/>
    <n v="96"/>
    <n v="3865"/>
    <n v="2106"/>
    <n v="58"/>
    <n v="813"/>
    <n v="553"/>
    <n v="516"/>
    <n v="260"/>
    <n v="260"/>
    <n v="0.60416666666666663"/>
    <n v="860"/>
    <n v="846"/>
    <n v="486"/>
    <n v="14"/>
    <n v="257.17"/>
  </r>
  <r>
    <d v="2024-04-15T00:00:00"/>
    <n v="2024"/>
    <x v="3"/>
    <x v="15"/>
    <n v="770"/>
    <n v="11.88"/>
    <n v="75.239999999999995"/>
    <n v="47.52"/>
    <n v="18.809999999999999"/>
    <n v="47.85"/>
    <n v="47.85"/>
    <n v="249.14999999999998"/>
    <n v="95"/>
    <n v="84.11"/>
    <n v="341.74"/>
    <n v="101"/>
    <n v="3853"/>
    <n v="2122"/>
    <n v="64"/>
    <n v="790"/>
    <n v="561"/>
    <n v="514"/>
    <n v="229"/>
    <n v="229"/>
    <n v="0.63366336633663367"/>
    <n v="886"/>
    <n v="869"/>
    <n v="482"/>
    <n v="17"/>
    <n v="249.14999999999998"/>
  </r>
  <r>
    <d v="2024-04-16T00:00:00"/>
    <n v="2024"/>
    <x v="3"/>
    <x v="16"/>
    <n v="770"/>
    <n v="11.95"/>
    <n v="40.5"/>
    <n v="47.79"/>
    <n v="10.130000000000001"/>
    <n v="9.27"/>
    <n v="27.81"/>
    <n v="147.44999999999999"/>
    <n v="115"/>
    <n v="56.13"/>
    <n v="451.42"/>
    <n v="99"/>
    <n v="3835"/>
    <n v="2150"/>
    <n v="83"/>
    <n v="779"/>
    <n v="575"/>
    <n v="510"/>
    <n v="204"/>
    <n v="204"/>
    <n v="0.83838383838383834"/>
    <n v="912"/>
    <n v="888"/>
    <n v="480"/>
    <n v="24"/>
    <n v="147.44999999999999"/>
  </r>
  <r>
    <d v="2024-04-17T00:00:00"/>
    <n v="2024"/>
    <x v="3"/>
    <x v="17"/>
    <n v="770"/>
    <n v="5.05"/>
    <n v="49.59"/>
    <n v="20.21"/>
    <n v="12.4"/>
    <n v="26.32"/>
    <n v="26.32"/>
    <n v="139.88999999999999"/>
    <n v="47.5"/>
    <n v="92.35"/>
    <n v="490.26"/>
    <n v="94"/>
    <n v="3823"/>
    <n v="2188"/>
    <n v="92"/>
    <n v="775"/>
    <n v="594"/>
    <n v="509"/>
    <n v="181"/>
    <n v="181"/>
    <n v="0.97872340425531912"/>
    <n v="936"/>
    <n v="899"/>
    <n v="477"/>
    <n v="37"/>
    <n v="139.88999999999999"/>
  </r>
  <r>
    <d v="2024-04-18T00:00:00"/>
    <n v="2024"/>
    <x v="3"/>
    <x v="18"/>
    <n v="770"/>
    <n v="10.050000000000001"/>
    <n v="35.479999999999997"/>
    <n v="40.21"/>
    <n v="8.8699999999999992"/>
    <n v="19.46"/>
    <n v="38.92"/>
    <n v="152.99"/>
    <n v="66.25"/>
    <n v="43.43"/>
    <n v="507.33"/>
    <n v="83"/>
    <n v="3802"/>
    <n v="2244"/>
    <n v="56"/>
    <n v="776"/>
    <n v="622"/>
    <n v="504"/>
    <n v="154"/>
    <n v="154"/>
    <n v="0.67469879518072284"/>
    <n v="958"/>
    <n v="905"/>
    <n v="474"/>
    <n v="53"/>
    <n v="152.99"/>
  </r>
  <r>
    <d v="2024-04-19T00:00:00"/>
    <n v="2024"/>
    <x v="3"/>
    <x v="19"/>
    <n v="770"/>
    <n v="11.97"/>
    <n v="43.68"/>
    <n v="47.88"/>
    <n v="10.92"/>
    <n v="20.27"/>
    <n v="40.53"/>
    <n v="175.25"/>
    <n v="17.5"/>
    <n v="73.010000000000005"/>
    <n v="504.24"/>
    <n v="74"/>
    <n v="3787"/>
    <n v="2306"/>
    <n v="71"/>
    <n v="781"/>
    <n v="653"/>
    <n v="501"/>
    <n v="128"/>
    <n v="128"/>
    <n v="0.95945945945945943"/>
    <n v="977"/>
    <n v="907"/>
    <n v="471"/>
    <n v="70"/>
    <n v="175.25"/>
  </r>
  <r>
    <d v="2024-04-20T00:00:00"/>
    <n v="2024"/>
    <x v="3"/>
    <x v="20"/>
    <n v="770"/>
    <n v="12.13"/>
    <n v="39.880000000000003"/>
    <n v="48.53"/>
    <n v="9.9700000000000006"/>
    <n v="10.45"/>
    <n v="20.89"/>
    <n v="141.85000000000002"/>
    <n v="23.75"/>
    <n v="93.66"/>
    <n v="510.74"/>
    <n v="66"/>
    <n v="3772"/>
    <n v="2380"/>
    <n v="45"/>
    <n v="788"/>
    <n v="690"/>
    <n v="499"/>
    <n v="98"/>
    <n v="98"/>
    <n v="0.68181818181818177"/>
    <n v="987"/>
    <n v="905"/>
    <n v="468"/>
    <n v="82"/>
    <n v="141.85000000000002"/>
  </r>
  <r>
    <d v="2024-04-21T00:00:00"/>
    <n v="2024"/>
    <x v="3"/>
    <x v="21"/>
    <n v="770"/>
    <n v="12.3"/>
    <n v="29.61"/>
    <n v="49.2"/>
    <n v="7.4"/>
    <n v="5.47"/>
    <n v="16.399999999999999"/>
    <n v="120.38"/>
    <n v="52.5"/>
    <n v="73.55"/>
    <n v="523.56999999999994"/>
    <n v="63"/>
    <n v="3751"/>
    <n v="2464"/>
    <n v="41"/>
    <n v="800"/>
    <n v="732"/>
    <n v="495"/>
    <n v="68"/>
    <n v="68"/>
    <n v="0.65079365079365081"/>
    <n v="994"/>
    <n v="902"/>
    <n v="465"/>
    <n v="92"/>
    <n v="120.38"/>
  </r>
  <r>
    <d v="2024-04-22T00:00:00"/>
    <n v="2024"/>
    <x v="3"/>
    <x v="22"/>
    <n v="770"/>
    <n v="5.67"/>
    <n v="23.11"/>
    <n v="22.67"/>
    <n v="5.78"/>
    <n v="23.55"/>
    <n v="47.09"/>
    <n v="127.87"/>
    <n v="47.5"/>
    <n v="73.510000000000005"/>
    <n v="521.12"/>
    <n v="67"/>
    <n v="3733"/>
    <n v="2554"/>
    <n v="62"/>
    <n v="815"/>
    <n v="777"/>
    <n v="492"/>
    <n v="38"/>
    <n v="38"/>
    <n v="0.92537313432835822"/>
    <n v="999"/>
    <n v="895"/>
    <n v="463"/>
    <n v="104"/>
    <n v="127.87"/>
  </r>
  <r>
    <d v="2024-04-23T00:00:00"/>
    <n v="2024"/>
    <x v="3"/>
    <x v="23"/>
    <n v="770"/>
    <n v="8.93"/>
    <n v="59.46"/>
    <n v="35.72"/>
    <n v="14.87"/>
    <n v="17.39"/>
    <n v="52.17"/>
    <n v="188.54000000000002"/>
    <n v="68.75"/>
    <n v="30.69"/>
    <n v="482.02"/>
    <n v="74"/>
    <n v="3715"/>
    <n v="2626"/>
    <n v="63"/>
    <n v="833"/>
    <n v="813"/>
    <n v="489"/>
    <n v="20"/>
    <n v="20"/>
    <n v="0.85135135135135132"/>
    <n v="1000"/>
    <n v="885"/>
    <n v="460"/>
    <n v="115"/>
    <n v="188.54000000000002"/>
  </r>
  <r>
    <d v="2024-04-24T00:00:00"/>
    <n v="2024"/>
    <x v="3"/>
    <x v="24"/>
    <n v="770"/>
    <n v="7.09"/>
    <n v="19.829999999999998"/>
    <n v="28.36"/>
    <n v="4.96"/>
    <n v="8.5299999999999994"/>
    <n v="25.6"/>
    <n v="94.37"/>
    <n v="81.25"/>
    <n v="102.51"/>
    <n v="491.87"/>
    <n v="80"/>
    <n v="3700"/>
    <n v="2692"/>
    <n v="55"/>
    <n v="860"/>
    <n v="846"/>
    <n v="486"/>
    <n v="14"/>
    <n v="14"/>
    <n v="0.6875"/>
    <n v="999"/>
    <n v="872"/>
    <n v="457"/>
    <n v="127"/>
    <n v="94.37"/>
  </r>
  <r>
    <d v="2024-04-25T00:00:00"/>
    <n v="2024"/>
    <x v="3"/>
    <x v="25"/>
    <n v="770"/>
    <n v="6.79"/>
    <n v="39.61"/>
    <n v="27.15"/>
    <n v="9.9"/>
    <n v="6.74"/>
    <n v="20.22"/>
    <n v="110.41"/>
    <n v="158.75"/>
    <n v="65.5"/>
    <n v="435.34000000000003"/>
    <n v="78"/>
    <n v="3679"/>
    <n v="2738"/>
    <n v="69"/>
    <n v="886"/>
    <n v="869"/>
    <n v="482"/>
    <n v="17"/>
    <n v="17"/>
    <n v="0.88461538461538458"/>
    <n v="987"/>
    <n v="852"/>
    <n v="455"/>
    <n v="135"/>
    <n v="110.41"/>
  </r>
  <r>
    <d v="2024-04-26T00:00:00"/>
    <n v="2024"/>
    <x v="3"/>
    <x v="26"/>
    <n v="770"/>
    <n v="7.98"/>
    <n v="77.5"/>
    <n v="31.93"/>
    <n v="19.38"/>
    <n v="10.44"/>
    <n v="31.31"/>
    <n v="178.54"/>
    <n v="86.25"/>
    <n v="109.58"/>
    <n v="395.63000000000005"/>
    <n v="73"/>
    <n v="3667"/>
    <n v="2776"/>
    <n v="47"/>
    <n v="912"/>
    <n v="888"/>
    <n v="480"/>
    <n v="24"/>
    <n v="24"/>
    <n v="0.64383561643835618"/>
    <n v="971"/>
    <n v="827"/>
    <n v="453"/>
    <n v="144"/>
    <n v="178.54"/>
  </r>
  <r>
    <d v="2024-04-27T00:00:00"/>
    <n v="2024"/>
    <x v="3"/>
    <x v="27"/>
    <n v="770"/>
    <n v="14.09"/>
    <n v="59.15"/>
    <n v="56.35"/>
    <n v="14.79"/>
    <n v="20.65"/>
    <n v="20.65"/>
    <n v="185.68"/>
    <n v="152.5"/>
    <n v="80.44"/>
    <n v="351.38"/>
    <n v="65"/>
    <n v="3649"/>
    <n v="2798"/>
    <n v="50"/>
    <n v="936"/>
    <n v="899"/>
    <n v="477"/>
    <n v="37"/>
    <n v="37"/>
    <n v="0.76923076923076927"/>
    <n v="946"/>
    <n v="800"/>
    <n v="452"/>
    <n v="146"/>
    <n v="185.68"/>
  </r>
  <r>
    <d v="2024-04-28T00:00:00"/>
    <n v="2024"/>
    <x v="3"/>
    <x v="28"/>
    <n v="770"/>
    <n v="20.3"/>
    <n v="90"/>
    <n v="81.2"/>
    <n v="22.5"/>
    <n v="21.4"/>
    <n v="42.8"/>
    <n v="278.2"/>
    <n v="125"/>
    <n v="58.75"/>
    <n v="308.05"/>
    <n v="59"/>
    <n v="3634"/>
    <n v="2810"/>
    <n v="54"/>
    <n v="958"/>
    <n v="905"/>
    <n v="474"/>
    <n v="53"/>
    <n v="53"/>
    <n v="0.9152542372881356"/>
    <n v="920"/>
    <n v="769"/>
    <n v="449"/>
    <n v="151"/>
    <n v="278.2"/>
  </r>
  <r>
    <d v="2024-04-29T00:00:00"/>
    <n v="2024"/>
    <x v="3"/>
    <x v="29"/>
    <n v="770"/>
    <n v="30.25"/>
    <n v="61.64"/>
    <n v="120.98"/>
    <n v="15.41"/>
    <n v="97.52"/>
    <n v="97.52"/>
    <n v="423.32"/>
    <n v="121.25"/>
    <n v="40.58"/>
    <n v="184.85000000000002"/>
    <n v="50"/>
    <n v="3613"/>
    <n v="2814"/>
    <n v="33"/>
    <n v="977"/>
    <n v="907"/>
    <n v="471"/>
    <n v="70"/>
    <n v="70"/>
    <n v="0.66"/>
    <n v="900"/>
    <n v="736"/>
    <n v="447"/>
    <n v="164"/>
    <n v="423.32"/>
  </r>
  <r>
    <d v="2024-04-30T00:00:00"/>
    <n v="2024"/>
    <x v="3"/>
    <x v="30"/>
    <n v="770"/>
    <n v="31.08"/>
    <n v="87.29"/>
    <n v="124.32"/>
    <n v="21.82"/>
    <n v="36.5"/>
    <n v="73"/>
    <n v="374.01"/>
    <n v="92.5"/>
    <n v="105.74"/>
    <n v="197.75"/>
    <n v="42"/>
    <n v="3598"/>
    <n v="2810"/>
    <n v="36"/>
    <n v="987"/>
    <n v="905"/>
    <n v="468"/>
    <n v="82"/>
    <n v="82"/>
    <n v="0.8571428571428571"/>
    <n v="886"/>
    <n v="701"/>
    <n v="447"/>
    <n v="185"/>
    <n v="374.01"/>
  </r>
  <r>
    <m/>
    <n v="2024"/>
    <x v="4"/>
    <x v="0"/>
    <n v="0"/>
    <n v="0"/>
    <n v="0"/>
    <n v="0"/>
    <n v="0"/>
    <n v="0"/>
    <n v="0"/>
    <n v="0"/>
    <n v="0"/>
    <n v="0"/>
    <m/>
    <n v="0"/>
    <n v="0"/>
    <n v="0"/>
    <n v="0"/>
    <n v="0"/>
    <n v="0"/>
    <n v="0"/>
    <m/>
    <m/>
    <m/>
    <n v="883"/>
    <n v="670"/>
    <n v="446"/>
    <n v="213"/>
    <m/>
  </r>
  <r>
    <m/>
    <n v="2024"/>
    <x v="4"/>
    <x v="32"/>
    <n v="0"/>
    <n v="0"/>
    <n v="0"/>
    <n v="0"/>
    <n v="0"/>
    <n v="0"/>
    <n v="0"/>
    <n v="0"/>
    <n v="0"/>
    <n v="0"/>
    <m/>
    <n v="0"/>
    <n v="0"/>
    <n v="0"/>
    <n v="0"/>
    <n v="0"/>
    <n v="0"/>
    <n v="0"/>
    <m/>
    <m/>
    <m/>
    <n v="882"/>
    <n v="637"/>
    <n v="445"/>
    <n v="245"/>
    <m/>
  </r>
  <r>
    <m/>
    <n v="2024"/>
    <x v="4"/>
    <x v="33"/>
    <n v="0"/>
    <n v="0"/>
    <n v="0"/>
    <n v="0"/>
    <n v="0"/>
    <n v="0"/>
    <n v="0"/>
    <n v="0"/>
    <n v="0"/>
    <n v="0"/>
    <m/>
    <n v="0"/>
    <n v="0"/>
    <n v="0"/>
    <n v="0"/>
    <n v="0"/>
    <n v="0"/>
    <n v="0"/>
    <m/>
    <m/>
    <m/>
    <n v="886"/>
    <n v="616"/>
    <n v="444"/>
    <n v="270"/>
    <m/>
  </r>
  <r>
    <d v="2024-05-01T00:00:00"/>
    <n v="2024"/>
    <x v="4"/>
    <x v="1"/>
    <n v="740"/>
    <n v="16.61"/>
    <n v="66.44"/>
    <n v="4.1500000000000004"/>
    <n v="62.42"/>
    <n v="20.190000000000001"/>
    <n v="60.56"/>
    <n v="230.37"/>
    <n v="56.25"/>
    <n v="56.65"/>
    <n v="396.73"/>
    <n v="38"/>
    <n v="3583"/>
    <n v="2804"/>
    <n v="26"/>
    <n v="994"/>
    <n v="902"/>
    <n v="465"/>
    <n v="92"/>
    <n v="92"/>
    <n v="0.68421052631578949"/>
    <n v="893"/>
    <n v="594"/>
    <n v="443"/>
    <n v="299"/>
    <n v="230.37"/>
  </r>
  <r>
    <d v="2024-05-02T00:00:00"/>
    <n v="2024"/>
    <x v="4"/>
    <x v="2"/>
    <n v="740"/>
    <n v="9.86"/>
    <n v="39.44"/>
    <n v="2.4700000000000002"/>
    <n v="87.38"/>
    <n v="61.2"/>
    <n v="61.2"/>
    <n v="261.54999999999995"/>
    <n v="56.25"/>
    <n v="88.73"/>
    <n v="333.47"/>
    <n v="34"/>
    <n v="3571"/>
    <n v="2790"/>
    <n v="30"/>
    <n v="999"/>
    <n v="895"/>
    <n v="463"/>
    <n v="104"/>
    <n v="104"/>
    <n v="0.88235294117647056"/>
    <n v="903"/>
    <n v="575"/>
    <n v="442"/>
    <n v="328"/>
    <n v="261.54999999999995"/>
  </r>
  <r>
    <d v="2024-05-03T00:00:00"/>
    <n v="2024"/>
    <x v="4"/>
    <x v="3"/>
    <n v="740"/>
    <n v="6.56"/>
    <n v="26.25"/>
    <n v="1.64"/>
    <n v="40.880000000000003"/>
    <n v="25.13"/>
    <n v="50.25"/>
    <n v="150.71"/>
    <n v="140"/>
    <n v="133.9"/>
    <n v="315.39"/>
    <n v="36"/>
    <n v="3556"/>
    <n v="2770"/>
    <n v="24"/>
    <n v="1000"/>
    <n v="885"/>
    <n v="460"/>
    <n v="115"/>
    <n v="115"/>
    <n v="0.66666666666666663"/>
    <n v="917"/>
    <n v="563"/>
    <n v="442"/>
    <n v="354"/>
    <n v="150.71"/>
  </r>
  <r>
    <d v="2024-05-04T00:00:00"/>
    <n v="2024"/>
    <x v="4"/>
    <x v="4"/>
    <n v="740"/>
    <n v="19.260000000000002"/>
    <n v="77.040000000000006"/>
    <n v="4.82"/>
    <n v="106.93"/>
    <n v="23.16"/>
    <n v="46.31"/>
    <n v="277.52"/>
    <n v="68.75"/>
    <n v="89.4"/>
    <n v="304.33000000000004"/>
    <n v="39"/>
    <n v="3541"/>
    <n v="2744"/>
    <n v="37"/>
    <n v="999"/>
    <n v="872"/>
    <n v="457"/>
    <n v="127"/>
    <n v="127"/>
    <n v="0.94871794871794868"/>
    <n v="937"/>
    <n v="553"/>
    <n v="442"/>
    <n v="384"/>
    <n v="277.52"/>
  </r>
  <r>
    <d v="2024-05-05T00:00:00"/>
    <n v="2024"/>
    <x v="4"/>
    <x v="5"/>
    <n v="740"/>
    <n v="13.69"/>
    <n v="54.75"/>
    <n v="3.42"/>
    <n v="84.02"/>
    <n v="92.98"/>
    <n v="92.98"/>
    <n v="341.84000000000003"/>
    <n v="116.25"/>
    <n v="86.41"/>
    <n v="195.5"/>
    <n v="44"/>
    <n v="3532"/>
    <n v="2704"/>
    <n v="40"/>
    <n v="987"/>
    <n v="852"/>
    <n v="455"/>
    <n v="135"/>
    <n v="135"/>
    <n v="0.90909090909090906"/>
    <n v="957"/>
    <n v="549"/>
    <n v="442"/>
    <n v="408"/>
    <n v="341.84000000000003"/>
  </r>
  <r>
    <d v="2024-05-06T00:00:00"/>
    <n v="2024"/>
    <x v="4"/>
    <x v="6"/>
    <n v="740"/>
    <n v="19.670000000000002"/>
    <n v="78.67"/>
    <n v="4.92"/>
    <n v="135.46"/>
    <n v="41.16"/>
    <n v="41.16"/>
    <n v="321.03999999999996"/>
    <n v="143.75"/>
    <n v="77.88"/>
    <n v="197.33000000000004"/>
    <n v="51"/>
    <n v="3517"/>
    <n v="2654"/>
    <n v="29"/>
    <n v="971"/>
    <n v="827"/>
    <n v="453"/>
    <n v="144"/>
    <n v="144"/>
    <n v="0.56862745098039214"/>
    <n v="982"/>
    <n v="545"/>
    <n v="443"/>
    <n v="437"/>
    <n v="321.03999999999996"/>
  </r>
  <r>
    <d v="2024-05-07T00:00:00"/>
    <n v="2024"/>
    <x v="4"/>
    <x v="7"/>
    <n v="740"/>
    <n v="35.42"/>
    <n v="141.68"/>
    <n v="8.86"/>
    <n v="124.88"/>
    <n v="61.6"/>
    <n v="61.6"/>
    <n v="434.04000000000008"/>
    <n v="108.75"/>
    <n v="140.80000000000001"/>
    <n v="56.409999999999854"/>
    <n v="56"/>
    <n v="3508"/>
    <n v="2600"/>
    <n v="42"/>
    <n v="946"/>
    <n v="800"/>
    <n v="452"/>
    <n v="146"/>
    <n v="146"/>
    <n v="0.75"/>
    <n v="1007"/>
    <n v="548"/>
    <n v="444"/>
    <n v="459"/>
    <n v="434.04000000000008"/>
  </r>
  <r>
    <d v="2024-05-08T00:00:00"/>
    <n v="2024"/>
    <x v="4"/>
    <x v="8"/>
    <n v="740"/>
    <n v="19.57"/>
    <n v="78.28"/>
    <n v="4.8899999999999997"/>
    <n v="47.44"/>
    <n v="129.87"/>
    <n v="129.87"/>
    <n v="409.92"/>
    <n v="86.25"/>
    <n v="292.38"/>
    <n v="-48.549999999999955"/>
    <n v="63"/>
    <n v="3496"/>
    <n v="2538"/>
    <n v="60"/>
    <n v="920"/>
    <n v="769"/>
    <n v="449"/>
    <n v="151"/>
    <n v="151"/>
    <n v="0.95238095238095233"/>
    <n v="1032"/>
    <n v="552"/>
    <n v="445"/>
    <n v="480"/>
    <n v="409.92"/>
  </r>
  <r>
    <d v="2024-05-09T00:00:00"/>
    <n v="2024"/>
    <x v="4"/>
    <x v="9"/>
    <n v="740"/>
    <n v="37.75"/>
    <n v="151.01"/>
    <n v="9.44"/>
    <n v="106.08"/>
    <n v="107.95"/>
    <n v="107.95"/>
    <n v="520.17999999999995"/>
    <n v="138.75"/>
    <n v="126"/>
    <n v="-44.92999999999995"/>
    <n v="66"/>
    <n v="3487"/>
    <n v="2472"/>
    <n v="59"/>
    <n v="900"/>
    <n v="736"/>
    <n v="447"/>
    <n v="164"/>
    <n v="164"/>
    <n v="0.89393939393939392"/>
    <n v="1058"/>
    <n v="565"/>
    <n v="446"/>
    <n v="493"/>
    <n v="520.17999999999995"/>
  </r>
  <r>
    <d v="2024-05-10T00:00:00"/>
    <n v="2024"/>
    <x v="4"/>
    <x v="10"/>
    <n v="740"/>
    <n v="32.18"/>
    <n v="128.69999999999999"/>
    <n v="8.0500000000000007"/>
    <n v="153.4"/>
    <n v="59.48"/>
    <n v="118.95"/>
    <n v="500.76000000000005"/>
    <n v="57.5"/>
    <n v="116.19"/>
    <n v="65.549999999999955"/>
    <n v="68"/>
    <n v="3484"/>
    <n v="2402"/>
    <n v="63"/>
    <n v="886"/>
    <n v="701"/>
    <n v="447"/>
    <n v="185"/>
    <n v="185"/>
    <n v="0.92647058823529416"/>
    <n v="1080"/>
    <n v="578"/>
    <n v="447"/>
    <n v="502"/>
    <n v="500.76000000000005"/>
  </r>
  <r>
    <d v="2024-05-11T00:00:00"/>
    <n v="2024"/>
    <x v="4"/>
    <x v="11"/>
    <n v="740"/>
    <n v="38.31"/>
    <n v="153.22999999999999"/>
    <n v="9.58"/>
    <n v="167.4"/>
    <n v="38.03"/>
    <n v="114.08"/>
    <n v="520.63"/>
    <n v="131.25"/>
    <n v="54.11"/>
    <n v="34.009999999999991"/>
    <n v="68"/>
    <n v="3475"/>
    <n v="2340"/>
    <n v="40"/>
    <n v="883"/>
    <n v="670"/>
    <n v="446"/>
    <n v="213"/>
    <n v="213"/>
    <n v="0.58823529411764708"/>
    <n v="1101"/>
    <n v="596"/>
    <n v="450"/>
    <n v="505"/>
    <n v="520.63"/>
  </r>
  <r>
    <d v="2024-05-12T00:00:00"/>
    <n v="2024"/>
    <x v="4"/>
    <x v="12"/>
    <n v="740"/>
    <n v="31.93"/>
    <n v="127.73"/>
    <n v="7.98"/>
    <n v="84.46"/>
    <n v="115.87"/>
    <n v="115.87"/>
    <n v="483.84"/>
    <n v="121.25"/>
    <n v="288.85000000000002"/>
    <n v="-153.93999999999994"/>
    <n v="68"/>
    <n v="3469"/>
    <n v="2274"/>
    <n v="60"/>
    <n v="882"/>
    <n v="637"/>
    <n v="445"/>
    <n v="245"/>
    <n v="245"/>
    <n v="0.88235294117647056"/>
    <n v="1115"/>
    <n v="625"/>
    <n v="453"/>
    <n v="490"/>
    <n v="483.84"/>
  </r>
  <r>
    <d v="2024-05-13T00:00:00"/>
    <n v="2024"/>
    <x v="4"/>
    <x v="13"/>
    <n v="740"/>
    <n v="20.68"/>
    <n v="82.71"/>
    <n v="5.17"/>
    <n v="117.65"/>
    <n v="49.43"/>
    <n v="148.30000000000001"/>
    <n v="423.94"/>
    <n v="111.25"/>
    <n v="152.61000000000001"/>
    <n v="52.199999999999932"/>
    <n v="63"/>
    <n v="3463"/>
    <n v="2232"/>
    <n v="35"/>
    <n v="886"/>
    <n v="616"/>
    <n v="444"/>
    <n v="270"/>
    <n v="270"/>
    <n v="0.55555555555555558"/>
    <n v="1127"/>
    <n v="653"/>
    <n v="455"/>
    <n v="474"/>
    <n v="423.94"/>
  </r>
  <r>
    <d v="2024-05-14T00:00:00"/>
    <n v="2024"/>
    <x v="4"/>
    <x v="14"/>
    <n v="740"/>
    <n v="14.82"/>
    <n v="59.29"/>
    <n v="3.71"/>
    <n v="75.19"/>
    <n v="28.2"/>
    <n v="56.39"/>
    <n v="237.59999999999997"/>
    <n v="346.25"/>
    <n v="124.23"/>
    <n v="31.920000000000073"/>
    <n v="51"/>
    <n v="3460"/>
    <n v="2188"/>
    <n v="47"/>
    <n v="893"/>
    <n v="594"/>
    <n v="443"/>
    <n v="299"/>
    <n v="299"/>
    <n v="0.92156862745098034"/>
    <n v="1134"/>
    <n v="685"/>
    <n v="458"/>
    <n v="449"/>
    <n v="237.59999999999997"/>
  </r>
  <r>
    <d v="2024-05-15T00:00:00"/>
    <n v="2024"/>
    <x v="4"/>
    <x v="15"/>
    <n v="740"/>
    <n v="41.42"/>
    <n v="165.66"/>
    <n v="10.36"/>
    <n v="151.72999999999999"/>
    <n v="18.079999999999998"/>
    <n v="54.24"/>
    <n v="441.48999999999995"/>
    <n v="133.75"/>
    <n v="223.01"/>
    <n v="-58.25"/>
    <n v="38"/>
    <n v="3454"/>
    <n v="2150"/>
    <n v="32"/>
    <n v="903"/>
    <n v="575"/>
    <n v="442"/>
    <n v="328"/>
    <n v="328"/>
    <n v="0.84210526315789469"/>
    <n v="1138"/>
    <n v="721"/>
    <n v="461"/>
    <n v="417"/>
    <n v="441.48999999999995"/>
  </r>
  <r>
    <d v="2024-05-16T00:00:00"/>
    <n v="2024"/>
    <x v="4"/>
    <x v="16"/>
    <n v="740"/>
    <n v="38.799999999999997"/>
    <n v="155.19"/>
    <n v="9.6999999999999993"/>
    <n v="150.02000000000001"/>
    <n v="124.89"/>
    <n v="124.89"/>
    <n v="603.49"/>
    <n v="61.25"/>
    <n v="197.08"/>
    <n v="-121.82000000000005"/>
    <n v="20"/>
    <n v="3454"/>
    <n v="2126"/>
    <n v="20"/>
    <n v="917"/>
    <n v="563"/>
    <n v="442"/>
    <n v="354"/>
    <n v="354"/>
    <n v="1"/>
    <n v="1139"/>
    <n v="754"/>
    <n v="464"/>
    <n v="385"/>
    <n v="603.49"/>
  </r>
  <r>
    <d v="2024-05-17T00:00:00"/>
    <n v="2024"/>
    <x v="4"/>
    <x v="17"/>
    <n v="740"/>
    <n v="34.729999999999997"/>
    <n v="138.93"/>
    <n v="8.68"/>
    <n v="196.57"/>
    <n v="84.99"/>
    <n v="84.99"/>
    <n v="548.89"/>
    <n v="110"/>
    <n v="112.41"/>
    <n v="-31.299999999999955"/>
    <n v="2"/>
    <n v="3454"/>
    <n v="2106"/>
    <n v="2"/>
    <n v="937"/>
    <n v="553"/>
    <n v="442"/>
    <n v="384"/>
    <n v="384"/>
    <n v="1"/>
    <n v="1139"/>
    <n v="788"/>
    <n v="467"/>
    <n v="351"/>
    <n v="548.89"/>
  </r>
  <r>
    <d v="2024-05-18T00:00:00"/>
    <n v="2024"/>
    <x v="4"/>
    <x v="18"/>
    <n v="740"/>
    <n v="35.6"/>
    <n v="142.4"/>
    <n v="8.9"/>
    <n v="138.72999999999999"/>
    <n v="79.27"/>
    <n v="158.54"/>
    <n v="563.43999999999994"/>
    <n v="145"/>
    <n v="88.19"/>
    <n v="-56.629999999999882"/>
    <n v="1"/>
    <n v="3454"/>
    <n v="2098"/>
    <n v="1"/>
    <n v="957"/>
    <n v="549"/>
    <n v="442"/>
    <n v="408"/>
    <n v="408"/>
    <n v="1"/>
    <n v="1131"/>
    <n v="813"/>
    <n v="472"/>
    <n v="318"/>
    <n v="563.43999999999994"/>
  </r>
  <r>
    <d v="2024-05-19T00:00:00"/>
    <n v="2024"/>
    <x v="4"/>
    <x v="19"/>
    <n v="740"/>
    <n v="22.54"/>
    <n v="90.15"/>
    <n v="5.64"/>
    <n v="66.16"/>
    <n v="68.7"/>
    <n v="137.4"/>
    <n v="390.59000000000003"/>
    <n v="227.5"/>
    <n v="141.69"/>
    <n v="-19.779999999999973"/>
    <n v="1"/>
    <n v="3460"/>
    <n v="2090"/>
    <n v="1"/>
    <n v="982"/>
    <n v="545"/>
    <n v="443"/>
    <n v="437"/>
    <n v="437"/>
    <n v="1"/>
    <n v="1117"/>
    <n v="833"/>
    <n v="476"/>
    <n v="284"/>
    <n v="390.59000000000003"/>
  </r>
  <r>
    <d v="2024-05-20T00:00:00"/>
    <n v="2024"/>
    <x v="4"/>
    <x v="20"/>
    <n v="740"/>
    <n v="18.440000000000001"/>
    <n v="73.75"/>
    <n v="4.6100000000000003"/>
    <n v="179.72"/>
    <n v="40.81"/>
    <n v="40.81"/>
    <n v="358.14"/>
    <n v="87.5"/>
    <n v="347.25"/>
    <n v="-52.889999999999986"/>
    <n v="1"/>
    <n v="3466"/>
    <n v="2096"/>
    <n v="1"/>
    <n v="1007"/>
    <n v="548"/>
    <n v="444"/>
    <n v="459"/>
    <n v="459"/>
    <n v="1"/>
    <n v="1093"/>
    <n v="846"/>
    <n v="480"/>
    <n v="247"/>
    <n v="358.14"/>
  </r>
  <r>
    <d v="2024-05-21T00:00:00"/>
    <n v="2024"/>
    <x v="4"/>
    <x v="21"/>
    <n v="740"/>
    <n v="12.29"/>
    <n v="49.14"/>
    <n v="3.07"/>
    <n v="68.09"/>
    <n v="63.18"/>
    <n v="126.36"/>
    <n v="322.13"/>
    <n v="310"/>
    <n v="157.66"/>
    <n v="-49.789999999999964"/>
    <n v="1"/>
    <n v="3472"/>
    <n v="2104"/>
    <n v="1"/>
    <n v="1032"/>
    <n v="552"/>
    <n v="445"/>
    <n v="480"/>
    <n v="480"/>
    <n v="1"/>
    <n v="1063"/>
    <n v="856"/>
    <n v="485"/>
    <n v="207"/>
    <n v="322.13"/>
  </r>
  <r>
    <d v="2024-05-22T00:00:00"/>
    <n v="2024"/>
    <x v="4"/>
    <x v="22"/>
    <n v="740"/>
    <n v="31.98"/>
    <n v="127.91"/>
    <n v="8"/>
    <n v="70.45"/>
    <n v="27.13"/>
    <n v="81.400000000000006"/>
    <n v="346.87"/>
    <n v="131.25"/>
    <n v="198.85"/>
    <n v="63.029999999999973"/>
    <n v="1"/>
    <n v="3478"/>
    <n v="2130"/>
    <n v="1"/>
    <n v="1058"/>
    <n v="565"/>
    <n v="446"/>
    <n v="493"/>
    <n v="493"/>
    <n v="1"/>
    <n v="1045"/>
    <n v="859"/>
    <n v="490"/>
    <n v="186"/>
    <n v="346.87"/>
  </r>
  <r>
    <d v="2024-05-23T00:00:00"/>
    <n v="2024"/>
    <x v="4"/>
    <x v="23"/>
    <n v="740"/>
    <n v="29.84"/>
    <n v="119.34"/>
    <n v="7.46"/>
    <n v="62.32"/>
    <n v="32.049999999999997"/>
    <n v="96.14"/>
    <n v="347.15"/>
    <n v="145"/>
    <n v="245.01"/>
    <n v="2.8400000000000318"/>
    <n v="1"/>
    <n v="3487"/>
    <n v="2156"/>
    <n v="1"/>
    <n v="1080"/>
    <n v="578"/>
    <n v="447"/>
    <n v="502"/>
    <n v="502"/>
    <n v="1"/>
    <n v="1035"/>
    <n v="860"/>
    <n v="495"/>
    <n v="175"/>
    <n v="347.15"/>
  </r>
  <r>
    <d v="2024-05-24T00:00:00"/>
    <n v="2024"/>
    <x v="4"/>
    <x v="24"/>
    <n v="740"/>
    <n v="32.119999999999997"/>
    <n v="128.47"/>
    <n v="8.0299999999999994"/>
    <n v="121.48"/>
    <n v="24.17"/>
    <n v="48.34"/>
    <n v="362.61"/>
    <n v="150"/>
    <n v="124.74"/>
    <n v="102.64999999999998"/>
    <n v="1"/>
    <n v="3502"/>
    <n v="2192"/>
    <n v="1"/>
    <n v="1101"/>
    <n v="596"/>
    <n v="450"/>
    <n v="505"/>
    <n v="505"/>
    <n v="1"/>
    <n v="1031"/>
    <n v="858"/>
    <n v="501"/>
    <n v="173"/>
    <n v="362.61"/>
  </r>
  <r>
    <d v="2024-05-25T00:00:00"/>
    <n v="2024"/>
    <x v="4"/>
    <x v="25"/>
    <n v="740"/>
    <n v="21.11"/>
    <n v="84.42"/>
    <n v="5.28"/>
    <n v="42.21"/>
    <n v="55.48"/>
    <n v="110.95"/>
    <n v="319.45"/>
    <n v="146.25"/>
    <n v="172.2"/>
    <n v="102.10000000000002"/>
    <n v="1"/>
    <n v="3514"/>
    <n v="2250"/>
    <n v="1"/>
    <n v="1115"/>
    <n v="625"/>
    <n v="453"/>
    <n v="490"/>
    <n v="490"/>
    <n v="1"/>
    <n v="1037"/>
    <n v="843"/>
    <n v="505"/>
    <n v="194"/>
    <n v="319.45"/>
  </r>
  <r>
    <d v="2024-05-26T00:00:00"/>
    <n v="2024"/>
    <x v="4"/>
    <x v="26"/>
    <n v="740"/>
    <n v="25.06"/>
    <n v="100.24"/>
    <n v="6.27"/>
    <n v="62.16"/>
    <n v="32.11"/>
    <n v="96.32"/>
    <n v="322.15999999999997"/>
    <n v="193.75"/>
    <n v="148.35"/>
    <n v="75.740000000000009"/>
    <n v="1"/>
    <n v="3526"/>
    <n v="2306"/>
    <n v="1"/>
    <n v="1127"/>
    <n v="653"/>
    <n v="455"/>
    <n v="474"/>
    <n v="474"/>
    <n v="1"/>
    <n v="1056"/>
    <n v="826"/>
    <n v="511"/>
    <n v="230"/>
    <n v="322.15999999999997"/>
  </r>
  <r>
    <d v="2024-05-27T00:00:00"/>
    <n v="2024"/>
    <x v="4"/>
    <x v="27"/>
    <n v="740"/>
    <n v="16"/>
    <n v="64.010000000000005"/>
    <n v="4"/>
    <n v="139.19"/>
    <n v="54.86"/>
    <n v="54.86"/>
    <n v="332.92"/>
    <n v="90"/>
    <n v="105.13"/>
    <n v="211.95000000000005"/>
    <n v="1"/>
    <n v="3544"/>
    <n v="2370"/>
    <n v="1"/>
    <n v="1134"/>
    <n v="685"/>
    <n v="458"/>
    <n v="449"/>
    <n v="449"/>
    <n v="1"/>
    <n v="1082"/>
    <n v="800"/>
    <n v="518"/>
    <n v="282"/>
    <n v="332.92"/>
  </r>
  <r>
    <d v="2024-05-28T00:00:00"/>
    <n v="2024"/>
    <x v="4"/>
    <x v="28"/>
    <n v="740"/>
    <n v="26.4"/>
    <n v="105.6"/>
    <n v="6.6"/>
    <n v="37.840000000000003"/>
    <n v="32.119999999999997"/>
    <n v="96.36"/>
    <n v="304.92"/>
    <n v="108.75"/>
    <n v="65"/>
    <n v="261.33"/>
    <n v="1"/>
    <n v="3562"/>
    <n v="2442"/>
    <n v="1"/>
    <n v="1138"/>
    <n v="721"/>
    <n v="461"/>
    <n v="417"/>
    <n v="417"/>
    <n v="1"/>
    <n v="1095"/>
    <n v="772"/>
    <n v="524"/>
    <n v="323"/>
    <n v="304.92"/>
  </r>
  <r>
    <d v="2024-05-29T00:00:00"/>
    <n v="2024"/>
    <x v="4"/>
    <x v="29"/>
    <n v="740"/>
    <n v="22.51"/>
    <n v="90.02"/>
    <n v="5.63"/>
    <n v="101.18"/>
    <n v="29.2"/>
    <n v="58.4"/>
    <n v="306.94"/>
    <n v="78.75"/>
    <n v="30.05"/>
    <n v="324.26"/>
    <n v="9"/>
    <n v="3577"/>
    <n v="2508"/>
    <n v="7"/>
    <n v="1139"/>
    <n v="754"/>
    <n v="464"/>
    <n v="385"/>
    <n v="385"/>
    <n v="0.77777777777777779"/>
    <n v="1101"/>
    <n v="749"/>
    <n v="529"/>
    <n v="352"/>
    <n v="306.94"/>
  </r>
  <r>
    <d v="2024-05-30T00:00:00"/>
    <n v="2024"/>
    <x v="4"/>
    <x v="30"/>
    <n v="740"/>
    <n v="9.2899999999999991"/>
    <n v="37.15"/>
    <n v="2.3199999999999998"/>
    <n v="56.17"/>
    <n v="29.15"/>
    <n v="58.29"/>
    <n v="192.37"/>
    <n v="80"/>
    <n v="49.91"/>
    <n v="417.72"/>
    <n v="17"/>
    <n v="3595"/>
    <n v="2576"/>
    <n v="9"/>
    <n v="1139"/>
    <n v="788"/>
    <n v="467"/>
    <n v="351"/>
    <n v="351"/>
    <n v="0.52941176470588236"/>
    <n v="1101"/>
    <n v="730"/>
    <n v="536"/>
    <n v="371"/>
    <n v="192.37"/>
  </r>
  <r>
    <d v="2024-05-31T00:00:00"/>
    <n v="2024"/>
    <x v="4"/>
    <x v="31"/>
    <n v="740"/>
    <n v="9.56"/>
    <n v="38.24"/>
    <n v="2.39"/>
    <n v="22.02"/>
    <n v="18.63"/>
    <n v="18.63"/>
    <n v="109.47"/>
    <n v="100"/>
    <n v="64.84"/>
    <n v="465.69"/>
    <n v="21"/>
    <n v="3622"/>
    <n v="2626"/>
    <n v="19"/>
    <n v="1131"/>
    <n v="813"/>
    <n v="472"/>
    <n v="318"/>
    <n v="318"/>
    <n v="0.90476190476190477"/>
    <n v="1097"/>
    <n v="722"/>
    <n v="542"/>
    <n v="375"/>
    <n v="109.47"/>
  </r>
  <r>
    <m/>
    <n v="2024"/>
    <x v="5"/>
    <x v="0"/>
    <n v="0"/>
    <n v="0"/>
    <n v="0"/>
    <n v="0"/>
    <n v="0"/>
    <n v="0"/>
    <n v="0"/>
    <n v="0"/>
    <n v="0"/>
    <n v="0"/>
    <m/>
    <n v="0"/>
    <n v="0"/>
    <n v="0"/>
    <n v="0"/>
    <n v="0"/>
    <n v="0"/>
    <n v="0"/>
    <m/>
    <m/>
    <m/>
    <n v="1079"/>
    <n v="719"/>
    <n v="548"/>
    <n v="360"/>
    <m/>
  </r>
  <r>
    <m/>
    <n v="2024"/>
    <x v="5"/>
    <x v="32"/>
    <n v="0"/>
    <n v="0"/>
    <n v="0"/>
    <n v="0"/>
    <n v="0"/>
    <n v="0"/>
    <n v="0"/>
    <n v="0"/>
    <n v="0"/>
    <n v="0"/>
    <m/>
    <n v="0"/>
    <n v="0"/>
    <n v="0"/>
    <n v="0"/>
    <n v="0"/>
    <n v="0"/>
    <n v="0"/>
    <m/>
    <m/>
    <m/>
    <n v="1048"/>
    <n v="723"/>
    <n v="555"/>
    <n v="325"/>
    <m/>
  </r>
  <r>
    <m/>
    <n v="2024"/>
    <x v="5"/>
    <x v="33"/>
    <n v="0"/>
    <n v="0"/>
    <n v="0"/>
    <n v="0"/>
    <n v="0"/>
    <n v="0"/>
    <n v="0"/>
    <n v="0"/>
    <n v="0"/>
    <n v="0"/>
    <m/>
    <n v="0"/>
    <n v="0"/>
    <n v="0"/>
    <n v="0"/>
    <n v="0"/>
    <n v="0"/>
    <n v="0"/>
    <m/>
    <m/>
    <m/>
    <n v="1018"/>
    <n v="737"/>
    <n v="563"/>
    <n v="281"/>
    <m/>
  </r>
  <r>
    <m/>
    <n v="2024"/>
    <x v="5"/>
    <x v="34"/>
    <n v="0"/>
    <n v="0"/>
    <n v="0"/>
    <n v="0"/>
    <n v="0"/>
    <n v="0"/>
    <n v="0"/>
    <n v="0"/>
    <n v="0"/>
    <n v="0"/>
    <m/>
    <n v="0"/>
    <n v="0"/>
    <n v="0"/>
    <n v="0"/>
    <n v="0"/>
    <n v="0"/>
    <n v="0"/>
    <m/>
    <m/>
    <m/>
    <n v="995"/>
    <n v="764"/>
    <n v="570"/>
    <n v="231"/>
    <m/>
  </r>
  <r>
    <m/>
    <n v="2024"/>
    <x v="5"/>
    <x v="35"/>
    <n v="0"/>
    <n v="0"/>
    <n v="0"/>
    <n v="0"/>
    <n v="0"/>
    <n v="0"/>
    <n v="0"/>
    <n v="0"/>
    <n v="0"/>
    <n v="0"/>
    <m/>
    <n v="0"/>
    <n v="0"/>
    <n v="0"/>
    <n v="0"/>
    <n v="0"/>
    <n v="0"/>
    <n v="0"/>
    <m/>
    <m/>
    <m/>
    <n v="986"/>
    <n v="796"/>
    <n v="576"/>
    <n v="190"/>
    <m/>
  </r>
  <r>
    <m/>
    <n v="2024"/>
    <x v="5"/>
    <x v="36"/>
    <n v="0"/>
    <n v="0"/>
    <n v="0"/>
    <n v="0"/>
    <n v="0"/>
    <n v="0"/>
    <n v="0"/>
    <n v="0"/>
    <n v="0"/>
    <n v="0"/>
    <m/>
    <n v="0"/>
    <n v="0"/>
    <n v="0"/>
    <n v="0"/>
    <n v="0"/>
    <n v="0"/>
    <n v="0"/>
    <m/>
    <m/>
    <m/>
    <n v="983"/>
    <n v="841"/>
    <n v="584"/>
    <n v="142"/>
    <m/>
  </r>
  <r>
    <d v="2024-06-01T00:00:00"/>
    <n v="2024"/>
    <x v="5"/>
    <x v="1"/>
    <n v="800"/>
    <n v="122.41"/>
    <n v="52.37"/>
    <n v="30.6"/>
    <n v="13.09"/>
    <n v="40.799999999999997"/>
    <n v="82.66"/>
    <n v="341.92999999999995"/>
    <n v="73.75"/>
    <n v="293.64"/>
    <n v="90.680000000000064"/>
    <n v="23"/>
    <n v="3646"/>
    <n v="2666"/>
    <n v="17"/>
    <n v="1117"/>
    <n v="833"/>
    <n v="476"/>
    <n v="284"/>
    <n v="284"/>
    <n v="0.73913043478260865"/>
    <n v="985"/>
    <n v="874"/>
    <n v="590"/>
    <n v="111"/>
    <n v="341.92999999999995"/>
  </r>
  <r>
    <d v="2024-06-02T00:00:00"/>
    <n v="2024"/>
    <x v="5"/>
    <x v="2"/>
    <n v="800"/>
    <n v="69.34"/>
    <n v="66.069999999999993"/>
    <n v="17.34"/>
    <n v="16.52"/>
    <n v="34.67"/>
    <n v="80.81"/>
    <n v="284.75"/>
    <n v="201.25"/>
    <n v="121.78"/>
    <n v="192.22000000000003"/>
    <n v="20"/>
    <n v="3667"/>
    <n v="2692"/>
    <n v="15"/>
    <n v="1093"/>
    <n v="846"/>
    <n v="480"/>
    <n v="247"/>
    <n v="247"/>
    <n v="0.75"/>
    <n v="998"/>
    <n v="902"/>
    <n v="597"/>
    <n v="96"/>
    <n v="284.75"/>
  </r>
  <r>
    <d v="2024-06-03T00:00:00"/>
    <n v="2024"/>
    <x v="5"/>
    <x v="3"/>
    <n v="800"/>
    <n v="65.349999999999994"/>
    <n v="45.32"/>
    <n v="16.34"/>
    <n v="11.33"/>
    <n v="65.349999999999994"/>
    <n v="99.22"/>
    <n v="302.90999999999997"/>
    <n v="172.5"/>
    <n v="114.26"/>
    <n v="210.33000000000004"/>
    <n v="16"/>
    <n v="3697"/>
    <n v="2712"/>
    <n v="10"/>
    <n v="1063"/>
    <n v="856"/>
    <n v="485"/>
    <n v="207"/>
    <n v="207"/>
    <n v="0.625"/>
    <n v="1032"/>
    <n v="910"/>
    <n v="604"/>
    <n v="122"/>
    <n v="302.90999999999997"/>
  </r>
  <r>
    <d v="2024-06-04T00:00:00"/>
    <n v="2024"/>
    <x v="5"/>
    <x v="4"/>
    <n v="800"/>
    <n v="65.05"/>
    <n v="28.36"/>
    <n v="16.260000000000002"/>
    <n v="7.09"/>
    <n v="32.53"/>
    <n v="51.29"/>
    <n v="200.58"/>
    <n v="185"/>
    <n v="123.68"/>
    <n v="290.73999999999995"/>
    <n v="6"/>
    <n v="3721"/>
    <n v="2718"/>
    <n v="4"/>
    <n v="1045"/>
    <n v="859"/>
    <n v="490"/>
    <n v="186"/>
    <n v="186"/>
    <n v="0.66666666666666663"/>
    <n v="1047"/>
    <n v="912"/>
    <n v="611"/>
    <n v="135"/>
    <n v="200.58"/>
  </r>
  <r>
    <d v="2024-06-05T00:00:00"/>
    <n v="2024"/>
    <x v="5"/>
    <x v="5"/>
    <n v="800"/>
    <n v="47.71"/>
    <n v="90.65"/>
    <n v="11.93"/>
    <n v="22.66"/>
    <n v="23.86"/>
    <n v="36.33"/>
    <n v="233.14"/>
    <n v="103.75"/>
    <n v="96.59"/>
    <n v="366.52"/>
    <n v="0"/>
    <n v="3751"/>
    <n v="2720"/>
    <n v="0"/>
    <n v="1035"/>
    <n v="860"/>
    <n v="495"/>
    <n v="175"/>
    <n v="175"/>
    <e v="#DIV/0!"/>
    <n v="1051"/>
    <n v="912"/>
    <n v="618"/>
    <n v="139"/>
    <n v="233.14"/>
  </r>
  <r>
    <d v="2024-06-06T00:00:00"/>
    <n v="2024"/>
    <x v="5"/>
    <x v="6"/>
    <n v="800"/>
    <n v="56.24"/>
    <n v="63.44"/>
    <n v="14.06"/>
    <n v="15.86"/>
    <n v="28.12"/>
    <n v="34.01"/>
    <n v="211.73000000000002"/>
    <n v="88.75"/>
    <n v="76.81"/>
    <n v="422.71"/>
    <n v="0"/>
    <n v="3784"/>
    <n v="2716"/>
    <n v="0"/>
    <n v="1031"/>
    <n v="858"/>
    <n v="501"/>
    <n v="173"/>
    <n v="173"/>
    <e v="#DIV/0!"/>
    <n v="1051"/>
    <n v="905"/>
    <n v="626"/>
    <n v="146"/>
    <n v="211.73000000000002"/>
  </r>
  <r>
    <d v="2024-06-07T00:00:00"/>
    <n v="2024"/>
    <x v="5"/>
    <x v="7"/>
    <n v="800"/>
    <n v="43.81"/>
    <n v="56.15"/>
    <n v="10.95"/>
    <n v="14.04"/>
    <n v="43.81"/>
    <n v="27.34"/>
    <n v="196.10000000000002"/>
    <n v="122.5"/>
    <n v="54.35"/>
    <n v="427.04999999999995"/>
    <n v="0"/>
    <n v="3805"/>
    <n v="2686"/>
    <n v="0"/>
    <n v="1037"/>
    <n v="843"/>
    <n v="505"/>
    <n v="194"/>
    <n v="194"/>
    <e v="#DIV/0!"/>
    <n v="1039"/>
    <n v="897"/>
    <n v="633"/>
    <n v="142"/>
    <n v="196.10000000000002"/>
  </r>
  <r>
    <d v="2024-06-08T00:00:00"/>
    <n v="2024"/>
    <x v="5"/>
    <x v="8"/>
    <n v="800"/>
    <n v="22.78"/>
    <n v="56.01"/>
    <n v="5.7"/>
    <n v="14"/>
    <n v="11.39"/>
    <n v="48.51"/>
    <n v="158.38999999999999"/>
    <n v="68.75"/>
    <n v="96.63"/>
    <n v="476.23"/>
    <n v="0"/>
    <n v="3838"/>
    <n v="2652"/>
    <n v="0"/>
    <n v="1056"/>
    <n v="826"/>
    <n v="511"/>
    <n v="230"/>
    <n v="230"/>
    <e v="#DIV/0!"/>
    <n v="1022"/>
    <n v="882"/>
    <n v="639"/>
    <n v="140"/>
    <n v="158.38999999999999"/>
  </r>
  <r>
    <d v="2024-06-09T00:00:00"/>
    <n v="2024"/>
    <x v="5"/>
    <x v="9"/>
    <n v="800"/>
    <n v="43.6"/>
    <n v="23.69"/>
    <n v="10.9"/>
    <n v="5.92"/>
    <n v="14.53"/>
    <n v="52.16"/>
    <n v="150.80000000000001"/>
    <n v="35"/>
    <n v="94.59"/>
    <n v="519.61"/>
    <n v="0"/>
    <n v="3874"/>
    <n v="2600"/>
    <n v="0"/>
    <n v="1082"/>
    <n v="800"/>
    <n v="518"/>
    <n v="282"/>
    <n v="282"/>
    <e v="#DIV/0!"/>
    <n v="1000"/>
    <n v="863"/>
    <n v="646"/>
    <n v="137"/>
    <n v="150.80000000000001"/>
  </r>
  <r>
    <d v="2024-06-10T00:00:00"/>
    <n v="2024"/>
    <x v="5"/>
    <x v="10"/>
    <n v="800"/>
    <n v="18.57"/>
    <n v="30.32"/>
    <n v="4.6399999999999997"/>
    <n v="7.58"/>
    <n v="18.57"/>
    <n v="49.12"/>
    <n v="128.80000000000001"/>
    <n v="85"/>
    <n v="60.93"/>
    <n v="525.27"/>
    <n v="0"/>
    <n v="3910"/>
    <n v="2544"/>
    <n v="0"/>
    <n v="1095"/>
    <n v="772"/>
    <n v="524"/>
    <n v="323"/>
    <n v="323"/>
    <e v="#DIV/0!"/>
    <n v="973"/>
    <n v="837"/>
    <n v="653"/>
    <n v="136"/>
    <n v="128.80000000000001"/>
  </r>
  <r>
    <d v="2024-06-11T00:00:00"/>
    <n v="2024"/>
    <x v="5"/>
    <x v="11"/>
    <n v="800"/>
    <n v="49.45"/>
    <n v="42.32"/>
    <n v="12.36"/>
    <n v="10.58"/>
    <n v="24.73"/>
    <n v="17.71"/>
    <n v="157.15"/>
    <n v="97.5"/>
    <n v="40.15"/>
    <n v="505.2"/>
    <n v="0"/>
    <n v="3940"/>
    <n v="2498"/>
    <n v="0"/>
    <n v="1101"/>
    <n v="749"/>
    <n v="529"/>
    <n v="352"/>
    <n v="352"/>
    <e v="#DIV/0!"/>
    <n v="951"/>
    <n v="809"/>
    <n v="659"/>
    <n v="142"/>
    <n v="157.15"/>
  </r>
  <r>
    <d v="2024-06-12T00:00:00"/>
    <n v="2024"/>
    <x v="5"/>
    <x v="12"/>
    <n v="800"/>
    <n v="41.95"/>
    <n v="41.5"/>
    <n v="10.49"/>
    <n v="10.38"/>
    <n v="41.95"/>
    <n v="29.64"/>
    <n v="175.90999999999997"/>
    <n v="28.75"/>
    <n v="102.09"/>
    <n v="493.25"/>
    <n v="0"/>
    <n v="3976"/>
    <n v="2460"/>
    <n v="0"/>
    <n v="1101"/>
    <n v="730"/>
    <n v="536"/>
    <n v="371"/>
    <n v="371"/>
    <e v="#DIV/0!"/>
    <n v="946"/>
    <n v="778"/>
    <n v="662"/>
    <n v="168"/>
    <n v="175.90999999999997"/>
  </r>
  <r>
    <d v="2024-06-13T00:00:00"/>
    <n v="2024"/>
    <x v="5"/>
    <x v="13"/>
    <n v="800"/>
    <n v="30.65"/>
    <n v="32.229999999999997"/>
    <n v="7.66"/>
    <n v="8.06"/>
    <n v="10.220000000000001"/>
    <n v="62.2"/>
    <n v="151.01999999999998"/>
    <n v="58.75"/>
    <n v="44.84"/>
    <n v="545.39"/>
    <n v="0"/>
    <n v="4012"/>
    <n v="2444"/>
    <n v="0"/>
    <n v="1097"/>
    <n v="722"/>
    <n v="542"/>
    <n v="375"/>
    <n v="375"/>
    <e v="#DIV/0!"/>
    <n v="937"/>
    <n v="745"/>
    <n v="666"/>
    <n v="192"/>
    <n v="151.01999999999998"/>
  </r>
  <r>
    <d v="2024-06-14T00:00:00"/>
    <n v="2024"/>
    <x v="5"/>
    <x v="14"/>
    <n v="800"/>
    <n v="40.6"/>
    <n v="55.91"/>
    <n v="10.15"/>
    <n v="13.98"/>
    <n v="40.6"/>
    <n v="22.04"/>
    <n v="183.28"/>
    <n v="85"/>
    <n v="33.71"/>
    <n v="498.01000000000005"/>
    <n v="0"/>
    <n v="4045"/>
    <n v="2438"/>
    <n v="0"/>
    <n v="1079"/>
    <n v="719"/>
    <n v="548"/>
    <n v="360"/>
    <n v="360"/>
    <e v="#DIV/0!"/>
    <n v="931"/>
    <n v="705"/>
    <n v="672"/>
    <n v="226"/>
    <n v="183.28"/>
  </r>
  <r>
    <d v="2024-06-15T00:00:00"/>
    <n v="2024"/>
    <x v="5"/>
    <x v="15"/>
    <n v="800"/>
    <n v="40.57"/>
    <n v="29.74"/>
    <n v="10.14"/>
    <n v="7.44"/>
    <n v="13.52"/>
    <n v="47.63"/>
    <n v="149.04"/>
    <n v="66.25"/>
    <n v="78.53"/>
    <n v="506.18"/>
    <n v="3"/>
    <n v="4087"/>
    <n v="2446"/>
    <n v="2"/>
    <n v="1048"/>
    <n v="723"/>
    <n v="555"/>
    <n v="325"/>
    <n v="325"/>
    <n v="0.66666666666666663"/>
    <n v="928"/>
    <n v="672"/>
    <n v="672"/>
    <n v="256"/>
    <n v="149.04"/>
  </r>
  <r>
    <d v="2024-06-16T00:00:00"/>
    <n v="2024"/>
    <x v="5"/>
    <x v="16"/>
    <n v="800"/>
    <n v="39.89"/>
    <n v="47.07"/>
    <n v="9.9700000000000006"/>
    <n v="11.77"/>
    <n v="39.89"/>
    <n v="64.58"/>
    <n v="213.17000000000002"/>
    <n v="32.5"/>
    <n v="92.41"/>
    <n v="461.91999999999996"/>
    <n v="18"/>
    <n v="4126"/>
    <n v="2474"/>
    <n v="10"/>
    <n v="1018"/>
    <n v="737"/>
    <n v="563"/>
    <n v="281"/>
    <n v="281"/>
    <n v="0.55555555555555558"/>
    <n v="940"/>
    <n v="635"/>
    <n v="635"/>
    <n v="305"/>
    <n v="213.17000000000002"/>
  </r>
  <r>
    <d v="2024-06-17T00:00:00"/>
    <n v="2024"/>
    <x v="5"/>
    <x v="17"/>
    <n v="800"/>
    <n v="22.56"/>
    <n v="50.32"/>
    <n v="5.64"/>
    <n v="12.58"/>
    <n v="7.52"/>
    <n v="68.709999999999994"/>
    <n v="167.32999999999998"/>
    <n v="158.75"/>
    <n v="60.96"/>
    <n v="412.96000000000004"/>
    <n v="33"/>
    <n v="4165"/>
    <n v="2528"/>
    <n v="23"/>
    <n v="995"/>
    <n v="764"/>
    <n v="570"/>
    <n v="231"/>
    <n v="231"/>
    <n v="0.69696969696969702"/>
    <n v="965"/>
    <n v="608"/>
    <n v="608"/>
    <n v="357"/>
    <n v="167.32999999999998"/>
  </r>
  <r>
    <d v="2024-06-18T00:00:00"/>
    <n v="2024"/>
    <x v="5"/>
    <x v="18"/>
    <n v="800"/>
    <n v="80.06"/>
    <n v="102.58"/>
    <n v="20.02"/>
    <n v="25.65"/>
    <n v="80.06"/>
    <n v="104.25"/>
    <n v="412.62"/>
    <n v="71.25"/>
    <n v="39.880000000000003"/>
    <n v="276.25"/>
    <n v="48"/>
    <n v="4198"/>
    <n v="2592"/>
    <n v="28"/>
    <n v="986"/>
    <n v="796"/>
    <n v="576"/>
    <n v="190"/>
    <n v="190"/>
    <n v="0.58333333333333337"/>
    <n v="984"/>
    <n v="585"/>
    <n v="585"/>
    <n v="399"/>
    <n v="412.62"/>
  </r>
  <r>
    <d v="2024-06-19T00:00:00"/>
    <n v="2024"/>
    <x v="5"/>
    <x v="19"/>
    <n v="800"/>
    <n v="67.900000000000006"/>
    <n v="74.69"/>
    <n v="16.98"/>
    <n v="18.670000000000002"/>
    <n v="67.900000000000006"/>
    <n v="85.36"/>
    <n v="331.5"/>
    <n v="75"/>
    <n v="150.06"/>
    <n v="243.44000000000005"/>
    <n v="55"/>
    <n v="4246"/>
    <n v="2682"/>
    <n v="48"/>
    <n v="983"/>
    <n v="841"/>
    <n v="584"/>
    <n v="142"/>
    <n v="142"/>
    <n v="0.87272727272727268"/>
    <n v="989"/>
    <n v="570"/>
    <n v="570"/>
    <n v="419"/>
    <n v="331.5"/>
  </r>
  <r>
    <d v="2024-06-20T00:00:00"/>
    <n v="2024"/>
    <x v="5"/>
    <x v="20"/>
    <n v="800"/>
    <n v="73.55"/>
    <n v="99.54"/>
    <n v="18.39"/>
    <n v="24.89"/>
    <n v="73.55"/>
    <n v="111.15"/>
    <n v="401.07000000000005"/>
    <n v="153.75"/>
    <n v="74.61"/>
    <n v="170.56999999999994"/>
    <n v="60"/>
    <n v="4276"/>
    <n v="2748"/>
    <n v="48"/>
    <n v="985"/>
    <n v="874"/>
    <n v="590"/>
    <n v="111"/>
    <n v="111"/>
    <n v="0.8"/>
    <n v="984"/>
    <n v="557"/>
    <n v="557"/>
    <n v="427"/>
    <n v="401.07000000000005"/>
  </r>
  <r>
    <d v="2024-06-21T00:00:00"/>
    <n v="2024"/>
    <x v="5"/>
    <x v="21"/>
    <n v="800"/>
    <n v="36.909999999999997"/>
    <n v="70.180000000000007"/>
    <n v="9.23"/>
    <n v="17.55"/>
    <n v="12.3"/>
    <n v="51.43"/>
    <n v="197.60000000000002"/>
    <n v="258.75"/>
    <n v="242.54"/>
    <n v="101.11000000000001"/>
    <n v="60"/>
    <n v="4315"/>
    <n v="2804"/>
    <n v="50"/>
    <n v="998"/>
    <n v="902"/>
    <n v="597"/>
    <n v="96"/>
    <n v="96"/>
    <n v="0.83333333333333337"/>
    <n v="962"/>
    <n v="550"/>
    <n v="550"/>
    <n v="412"/>
    <n v="197.60000000000002"/>
  </r>
  <r>
    <d v="2024-06-22T00:00:00"/>
    <n v="2024"/>
    <x v="5"/>
    <x v="22"/>
    <n v="800"/>
    <n v="110.81"/>
    <n v="160.06"/>
    <n v="27.7"/>
    <n v="40.020000000000003"/>
    <n v="36.94"/>
    <n v="138.02000000000001"/>
    <n v="513.54999999999995"/>
    <n v="108.75"/>
    <n v="39.44"/>
    <n v="138.26"/>
    <n v="59"/>
    <n v="4357"/>
    <n v="2820"/>
    <n v="51"/>
    <n v="1032"/>
    <n v="910"/>
    <n v="604"/>
    <n v="122"/>
    <n v="122"/>
    <n v="0.86440677966101698"/>
    <n v="937"/>
    <n v="548"/>
    <n v="548"/>
    <n v="389"/>
    <n v="513.54999999999995"/>
  </r>
  <r>
    <d v="2024-06-23T00:00:00"/>
    <n v="2024"/>
    <x v="5"/>
    <x v="23"/>
    <n v="800"/>
    <n v="143.69"/>
    <n v="147.78"/>
    <n v="35.92"/>
    <n v="36.950000000000003"/>
    <n v="47.9"/>
    <n v="169.57"/>
    <n v="581.80999999999995"/>
    <n v="50"/>
    <n v="145.06"/>
    <n v="23.130000000000109"/>
    <n v="50"/>
    <n v="4396"/>
    <n v="2824"/>
    <n v="26"/>
    <n v="1047"/>
    <n v="912"/>
    <n v="611"/>
    <n v="135"/>
    <n v="135"/>
    <n v="0.52"/>
    <n v="916"/>
    <n v="548"/>
    <n v="548"/>
    <n v="368"/>
    <n v="581.80999999999995"/>
  </r>
  <r>
    <d v="2024-06-24T00:00:00"/>
    <n v="2024"/>
    <x v="5"/>
    <x v="24"/>
    <n v="800"/>
    <n v="57.35"/>
    <n v="170.63"/>
    <n v="14.34"/>
    <n v="42.66"/>
    <n v="28.68"/>
    <n v="139.47999999999999"/>
    <n v="453.14"/>
    <n v="100"/>
    <n v="234.48"/>
    <n v="12.379999999999995"/>
    <n v="38"/>
    <n v="4435"/>
    <n v="2824"/>
    <n v="22"/>
    <n v="1051"/>
    <n v="912"/>
    <n v="618"/>
    <n v="139"/>
    <n v="139"/>
    <n v="0.57894736842105265"/>
    <n v="908"/>
    <n v="550"/>
    <n v="550"/>
    <n v="358"/>
    <n v="453.14"/>
  </r>
  <r>
    <d v="2024-06-25T00:00:00"/>
    <n v="2024"/>
    <x v="5"/>
    <x v="25"/>
    <n v="800"/>
    <n v="144.34"/>
    <n v="99.14"/>
    <n v="36.090000000000003"/>
    <n v="24.79"/>
    <n v="72.17"/>
    <n v="108.62"/>
    <n v="485.15000000000009"/>
    <n v="211.25"/>
    <n v="173.39"/>
    <n v="-69.790000000000077"/>
    <n v="24"/>
    <n v="4474"/>
    <n v="2810"/>
    <n v="12"/>
    <n v="1051"/>
    <n v="905"/>
    <n v="626"/>
    <n v="146"/>
    <n v="146"/>
    <n v="0.5"/>
    <n v="905"/>
    <n v="560"/>
    <n v="560"/>
    <n v="345"/>
    <n v="485.15000000000009"/>
  </r>
  <r>
    <d v="2024-06-26T00:00:00"/>
    <n v="2024"/>
    <x v="5"/>
    <x v="26"/>
    <n v="800"/>
    <n v="95.62"/>
    <n v="78.44"/>
    <n v="23.91"/>
    <n v="19.61"/>
    <n v="95.62"/>
    <n v="177.04"/>
    <n v="490.24"/>
    <n v="103.75"/>
    <n v="205.11"/>
    <n v="0.89999999999997726"/>
    <n v="6"/>
    <n v="4513"/>
    <n v="2794"/>
    <n v="4"/>
    <n v="1039"/>
    <n v="897"/>
    <n v="633"/>
    <n v="142"/>
    <n v="142"/>
    <n v="0.66666666666666663"/>
    <n v="910"/>
    <n v="575"/>
    <n v="575"/>
    <n v="335"/>
    <n v="490.24"/>
  </r>
  <r>
    <d v="2024-06-27T00:00:00"/>
    <n v="2024"/>
    <x v="5"/>
    <x v="27"/>
    <n v="800"/>
    <n v="168.94"/>
    <n v="86.75"/>
    <n v="42.24"/>
    <n v="21.69"/>
    <n v="168.94"/>
    <n v="210.04"/>
    <n v="698.6"/>
    <n v="97.5"/>
    <n v="230.28"/>
    <n v="-226.38000000000011"/>
    <n v="0"/>
    <n v="4549"/>
    <n v="2764"/>
    <n v="0"/>
    <n v="1022"/>
    <n v="882"/>
    <n v="639"/>
    <n v="140"/>
    <n v="140"/>
    <e v="#DIV/0!"/>
    <n v="917"/>
    <n v="593"/>
    <n v="593"/>
    <n v="324"/>
    <n v="698.6"/>
  </r>
  <r>
    <d v="2024-06-28T00:00:00"/>
    <n v="2024"/>
    <x v="5"/>
    <x v="28"/>
    <n v="800"/>
    <n v="146.68"/>
    <n v="100.36"/>
    <n v="36.67"/>
    <n v="25.09"/>
    <n v="73.34"/>
    <n v="156.72"/>
    <n v="538.86"/>
    <n v="116.25"/>
    <n v="142.44999999999999"/>
    <n v="2.4400000000000546"/>
    <n v="0"/>
    <n v="4588"/>
    <n v="2726"/>
    <n v="0"/>
    <n v="1000"/>
    <n v="863"/>
    <n v="646"/>
    <n v="137"/>
    <n v="137"/>
    <e v="#DIV/0!"/>
    <n v="937"/>
    <n v="624"/>
    <n v="624"/>
    <n v="313"/>
    <n v="538.86"/>
  </r>
  <r>
    <d v="2024-06-29T00:00:00"/>
    <n v="2024"/>
    <x v="5"/>
    <x v="29"/>
    <n v="800"/>
    <n v="49.86"/>
    <n v="95.04"/>
    <n v="12.47"/>
    <n v="23.76"/>
    <n v="24.93"/>
    <n v="101.27"/>
    <n v="307.33"/>
    <n v="326.25"/>
    <n v="220.96"/>
    <n v="-54.539999999999964"/>
    <n v="0"/>
    <n v="4627"/>
    <n v="2674"/>
    <n v="0"/>
    <n v="973"/>
    <n v="837"/>
    <n v="653"/>
    <n v="136"/>
    <n v="136"/>
    <e v="#DIV/0!"/>
    <n v="960"/>
    <n v="658"/>
    <n v="658"/>
    <n v="302"/>
    <n v="307.33"/>
  </r>
  <r>
    <d v="2024-06-30T00:00:00"/>
    <n v="2024"/>
    <x v="5"/>
    <x v="30"/>
    <n v="800"/>
    <n v="74.48"/>
    <n v="142.69"/>
    <n v="18.62"/>
    <n v="35.67"/>
    <n v="24.83"/>
    <n v="200.7"/>
    <n v="496.99"/>
    <n v="232.5"/>
    <n v="122.56"/>
    <n v="-52.049999999999955"/>
    <n v="0"/>
    <n v="4660"/>
    <n v="2618"/>
    <n v="0"/>
    <n v="951"/>
    <n v="809"/>
    <n v="659"/>
    <n v="142"/>
    <n v="142"/>
    <e v="#DIV/0!"/>
    <n v="985"/>
    <n v="692"/>
    <n v="692"/>
    <n v="293"/>
    <n v="496.99"/>
  </r>
  <r>
    <m/>
    <n v="2024"/>
    <x v="6"/>
    <x v="0"/>
    <n v="0"/>
    <n v="0"/>
    <n v="0"/>
    <n v="0"/>
    <n v="0"/>
    <n v="0"/>
    <n v="0"/>
    <n v="0"/>
    <n v="0"/>
    <n v="0"/>
    <m/>
    <n v="0"/>
    <n v="0"/>
    <n v="0"/>
    <n v="0"/>
    <n v="0"/>
    <n v="0"/>
    <n v="0"/>
    <m/>
    <m/>
    <m/>
    <n v="1010"/>
    <n v="723"/>
    <n v="723"/>
    <n v="287"/>
    <m/>
  </r>
  <r>
    <d v="2024-07-01T00:00:00"/>
    <n v="2024"/>
    <x v="6"/>
    <x v="1"/>
    <n v="770"/>
    <n v="68.599999999999994"/>
    <n v="36.049999999999997"/>
    <n v="17.149999999999999"/>
    <n v="9.01"/>
    <n v="20.65"/>
    <n v="20.65"/>
    <n v="172.10999999999999"/>
    <n v="153.75"/>
    <n v="74"/>
    <n v="370.14"/>
    <n v="0"/>
    <n v="4678"/>
    <n v="2556"/>
    <n v="0"/>
    <n v="946"/>
    <n v="778"/>
    <n v="662"/>
    <n v="168"/>
    <n v="168"/>
    <e v="#DIV/0!"/>
    <n v="1031"/>
    <n v="758"/>
    <n v="752"/>
    <n v="273"/>
    <n v="172.10999999999999"/>
  </r>
  <r>
    <d v="2024-07-02T00:00:00"/>
    <n v="2024"/>
    <x v="6"/>
    <x v="2"/>
    <n v="770"/>
    <n v="85.54"/>
    <n v="48.65"/>
    <n v="21.39"/>
    <n v="12.16"/>
    <n v="18.02"/>
    <n v="54.06"/>
    <n v="239.82"/>
    <n v="55"/>
    <n v="77.209999999999994"/>
    <n v="397.97"/>
    <n v="0"/>
    <n v="4699"/>
    <n v="2490"/>
    <n v="0"/>
    <n v="937"/>
    <n v="745"/>
    <n v="666"/>
    <n v="192"/>
    <n v="192"/>
    <e v="#DIV/0!"/>
    <n v="1050"/>
    <n v="782"/>
    <n v="755"/>
    <n v="268"/>
    <n v="239.82"/>
  </r>
  <r>
    <d v="2024-07-03T00:00:00"/>
    <n v="2024"/>
    <x v="6"/>
    <x v="3"/>
    <n v="770"/>
    <n v="57.96"/>
    <n v="36.06"/>
    <n v="14.49"/>
    <n v="9.02"/>
    <n v="11.01"/>
    <n v="33.03"/>
    <n v="161.57"/>
    <n v="38.75"/>
    <n v="179.25"/>
    <n v="390.43"/>
    <n v="0"/>
    <n v="4735"/>
    <n v="2410"/>
    <n v="0"/>
    <n v="931"/>
    <n v="705"/>
    <n v="672"/>
    <n v="226"/>
    <n v="226"/>
    <e v="#DIV/0!"/>
    <n v="1058"/>
    <n v="803"/>
    <n v="757"/>
    <n v="255"/>
    <n v="161.57"/>
  </r>
  <r>
    <d v="2024-07-04T00:00:00"/>
    <n v="2024"/>
    <x v="6"/>
    <x v="4"/>
    <n v="770"/>
    <n v="67.709999999999994"/>
    <n v="76.540000000000006"/>
    <n v="16.93"/>
    <n v="19.14"/>
    <n v="20.43"/>
    <n v="40.85"/>
    <n v="241.6"/>
    <n v="133.75"/>
    <n v="54.68"/>
    <n v="339.96999999999997"/>
    <n v="0"/>
    <n v="4768"/>
    <n v="2344"/>
    <n v="0"/>
    <n v="928"/>
    <n v="672"/>
    <n v="672"/>
    <n v="256"/>
    <n v="256"/>
    <e v="#DIV/0!"/>
    <n v="1064"/>
    <n v="814"/>
    <n v="759"/>
    <n v="250"/>
    <n v="241.6"/>
  </r>
  <r>
    <d v="2024-07-05T00:00:00"/>
    <n v="2024"/>
    <x v="6"/>
    <x v="5"/>
    <n v="770"/>
    <n v="102.36"/>
    <n v="72.14"/>
    <n v="25.59"/>
    <n v="18.04"/>
    <n v="17.73"/>
    <n v="53.2"/>
    <n v="289.06"/>
    <n v="40"/>
    <n v="103.38"/>
    <n v="337.56"/>
    <n v="0"/>
    <n v="4804"/>
    <n v="2270"/>
    <n v="0"/>
    <n v="940"/>
    <n v="635"/>
    <n v="635"/>
    <n v="305"/>
    <n v="305"/>
    <e v="#DIV/0!"/>
    <n v="1063"/>
    <n v="822"/>
    <n v="761"/>
    <n v="241"/>
    <n v="289.06"/>
  </r>
  <r>
    <d v="2024-07-06T00:00:00"/>
    <n v="2024"/>
    <x v="6"/>
    <x v="6"/>
    <n v="770"/>
    <n v="40.86"/>
    <n v="105.52"/>
    <n v="10.220000000000001"/>
    <n v="26.38"/>
    <n v="86.66"/>
    <n v="86.66"/>
    <n v="356.29999999999995"/>
    <n v="50"/>
    <n v="167.6"/>
    <n v="196.10000000000002"/>
    <n v="2"/>
    <n v="4837"/>
    <n v="2216"/>
    <n v="1"/>
    <n v="965"/>
    <n v="608"/>
    <n v="608"/>
    <n v="357"/>
    <n v="357"/>
    <n v="0.5"/>
    <n v="1055"/>
    <n v="827"/>
    <n v="761"/>
    <n v="228"/>
    <n v="356.29999999999995"/>
  </r>
  <r>
    <d v="2024-07-07T00:00:00"/>
    <n v="2024"/>
    <x v="6"/>
    <x v="7"/>
    <n v="770"/>
    <n v="43"/>
    <n v="44"/>
    <n v="10.75"/>
    <n v="11"/>
    <n v="32.5"/>
    <n v="97.5"/>
    <n v="238.75"/>
    <n v="158.75"/>
    <n v="170.63"/>
    <n v="201.87"/>
    <n v="19"/>
    <n v="4873"/>
    <n v="2170"/>
    <n v="13"/>
    <n v="984"/>
    <n v="585"/>
    <n v="585"/>
    <n v="399"/>
    <n v="399"/>
    <n v="0.68421052631578949"/>
    <n v="1033"/>
    <n v="825"/>
    <n v="762"/>
    <n v="208"/>
    <n v="238.75"/>
  </r>
  <r>
    <d v="2024-07-08T00:00:00"/>
    <n v="2024"/>
    <x v="6"/>
    <x v="8"/>
    <n v="770"/>
    <n v="122.43"/>
    <n v="92.23"/>
    <n v="30.61"/>
    <n v="23.06"/>
    <n v="109.8"/>
    <n v="109.8"/>
    <n v="487.93000000000006"/>
    <n v="83.75"/>
    <n v="79.06"/>
    <n v="119.25999999999999"/>
    <n v="37"/>
    <n v="4903"/>
    <n v="2140"/>
    <n v="26"/>
    <n v="989"/>
    <n v="570"/>
    <n v="570"/>
    <n v="419"/>
    <n v="419"/>
    <n v="0.70270270270270274"/>
    <n v="1007"/>
    <n v="811"/>
    <n v="762"/>
    <n v="196"/>
    <n v="487.93000000000006"/>
  </r>
  <r>
    <d v="2024-07-09T00:00:00"/>
    <n v="2024"/>
    <x v="6"/>
    <x v="9"/>
    <n v="770"/>
    <n v="162.88"/>
    <n v="38.81"/>
    <n v="40.72"/>
    <n v="9.6999999999999993"/>
    <n v="102.9"/>
    <n v="102.9"/>
    <n v="457.90999999999997"/>
    <n v="175"/>
    <n v="63.36"/>
    <n v="73.730000000000018"/>
    <n v="54"/>
    <n v="4933"/>
    <n v="2114"/>
    <n v="46"/>
    <n v="984"/>
    <n v="557"/>
    <n v="557"/>
    <n v="427"/>
    <n v="427"/>
    <n v="0.85185185185185186"/>
    <n v="990"/>
    <n v="790"/>
    <n v="762"/>
    <n v="200"/>
    <n v="457.90999999999997"/>
  </r>
  <r>
    <d v="2024-07-10T00:00:00"/>
    <n v="2024"/>
    <x v="6"/>
    <x v="10"/>
    <n v="770"/>
    <n v="152.77000000000001"/>
    <n v="73.900000000000006"/>
    <n v="38.19"/>
    <n v="18.48"/>
    <n v="26.71"/>
    <n v="53.41"/>
    <n v="363.46000000000004"/>
    <n v="115"/>
    <n v="226.49"/>
    <n v="65.049999999999955"/>
    <n v="63"/>
    <n v="4957"/>
    <n v="2100"/>
    <n v="45"/>
    <n v="962"/>
    <n v="550"/>
    <n v="550"/>
    <n v="412"/>
    <n v="412"/>
    <n v="0.7142857142857143"/>
    <n v="984"/>
    <n v="757"/>
    <n v="757"/>
    <n v="227"/>
    <n v="363.46000000000004"/>
  </r>
  <r>
    <d v="2024-07-11T00:00:00"/>
    <n v="2024"/>
    <x v="6"/>
    <x v="11"/>
    <n v="770"/>
    <n v="110.19"/>
    <n v="76.94"/>
    <n v="27.55"/>
    <n v="19.239999999999998"/>
    <n v="22.5"/>
    <n v="44.99"/>
    <n v="301.41000000000003"/>
    <n v="166.25"/>
    <n v="296.5"/>
    <n v="5.8399999999999181"/>
    <n v="71"/>
    <n v="4984"/>
    <n v="2096"/>
    <n v="55"/>
    <n v="937"/>
    <n v="548"/>
    <n v="548"/>
    <n v="389"/>
    <n v="389"/>
    <n v="0.77464788732394363"/>
    <n v="982"/>
    <n v="718"/>
    <n v="718"/>
    <n v="264"/>
    <n v="301.41000000000003"/>
  </r>
  <r>
    <d v="2024-07-12T00:00:00"/>
    <n v="2024"/>
    <x v="6"/>
    <x v="12"/>
    <n v="770"/>
    <n v="65.09"/>
    <n v="58.31"/>
    <n v="16.27"/>
    <n v="14.58"/>
    <n v="28.48"/>
    <n v="85.43"/>
    <n v="268.16000000000003"/>
    <n v="88.75"/>
    <n v="353.21"/>
    <n v="59.879999999999995"/>
    <n v="72"/>
    <n v="5014"/>
    <n v="2096"/>
    <n v="42"/>
    <n v="916"/>
    <n v="548"/>
    <n v="548"/>
    <n v="368"/>
    <n v="368"/>
    <n v="0.58333333333333337"/>
    <n v="988"/>
    <n v="686"/>
    <n v="686"/>
    <n v="302"/>
    <n v="268.16000000000003"/>
  </r>
  <r>
    <d v="2024-07-13T00:00:00"/>
    <n v="2024"/>
    <x v="6"/>
    <x v="13"/>
    <n v="770"/>
    <n v="91.39"/>
    <n v="78.03"/>
    <n v="22.85"/>
    <n v="19.510000000000002"/>
    <n v="25.54"/>
    <n v="76.63"/>
    <n v="313.95"/>
    <n v="145"/>
    <n v="252.83"/>
    <n v="58.220000000000027"/>
    <n v="70"/>
    <n v="5035"/>
    <n v="2100"/>
    <n v="64"/>
    <n v="908"/>
    <n v="550"/>
    <n v="550"/>
    <n v="358"/>
    <n v="358"/>
    <n v="0.91428571428571426"/>
    <n v="996"/>
    <n v="671"/>
    <n v="671"/>
    <n v="325"/>
    <n v="313.95"/>
  </r>
  <r>
    <d v="2024-07-14T00:00:00"/>
    <n v="2024"/>
    <x v="6"/>
    <x v="14"/>
    <n v="770"/>
    <n v="81.31"/>
    <n v="139.38999999999999"/>
    <n v="20.329999999999998"/>
    <n v="34.85"/>
    <n v="101.64"/>
    <n v="101.64"/>
    <n v="479.15999999999997"/>
    <n v="278.75"/>
    <n v="178.88"/>
    <n v="-166.78999999999996"/>
    <n v="65"/>
    <n v="5059"/>
    <n v="2120"/>
    <n v="36"/>
    <n v="905"/>
    <n v="560"/>
    <n v="560"/>
    <n v="345"/>
    <n v="345"/>
    <n v="0.55384615384615388"/>
    <n v="1013"/>
    <n v="663"/>
    <n v="663"/>
    <n v="350"/>
    <n v="479.15999999999997"/>
  </r>
  <r>
    <d v="2024-07-15T00:00:00"/>
    <n v="2024"/>
    <x v="6"/>
    <x v="15"/>
    <n v="770"/>
    <n v="164.5"/>
    <n v="110.41"/>
    <n v="41.13"/>
    <n v="27.6"/>
    <n v="91.14"/>
    <n v="91.14"/>
    <n v="525.91999999999996"/>
    <n v="81.25"/>
    <n v="203.15"/>
    <n v="-40.319999999999936"/>
    <n v="59"/>
    <n v="5080"/>
    <n v="2150"/>
    <n v="31"/>
    <n v="910"/>
    <n v="575"/>
    <n v="575"/>
    <n v="335"/>
    <n v="335"/>
    <n v="0.52542372881355937"/>
    <n v="1033"/>
    <n v="666"/>
    <n v="666"/>
    <n v="367"/>
    <n v="525.91999999999996"/>
  </r>
  <r>
    <d v="2024-07-16T00:00:00"/>
    <n v="2024"/>
    <x v="6"/>
    <x v="16"/>
    <n v="770"/>
    <n v="154.71"/>
    <n v="126.92"/>
    <n v="38.68"/>
    <n v="31.73"/>
    <n v="90.87"/>
    <n v="90.87"/>
    <n v="533.78"/>
    <n v="185"/>
    <n v="166.06"/>
    <n v="-114.83999999999992"/>
    <n v="54"/>
    <n v="5101"/>
    <n v="2186"/>
    <n v="49"/>
    <n v="917"/>
    <n v="593"/>
    <n v="593"/>
    <n v="324"/>
    <n v="324"/>
    <n v="0.90740740740740744"/>
    <n v="1058"/>
    <n v="680"/>
    <n v="680"/>
    <n v="378"/>
    <n v="533.78"/>
  </r>
  <r>
    <d v="2024-07-17T00:00:00"/>
    <n v="2024"/>
    <x v="6"/>
    <x v="17"/>
    <n v="770"/>
    <n v="153.72"/>
    <n v="175.79"/>
    <n v="38.43"/>
    <n v="43.95"/>
    <n v="133.18"/>
    <n v="133.18"/>
    <n v="678.25"/>
    <n v="87.5"/>
    <n v="177.98"/>
    <n v="-173.73000000000002"/>
    <n v="51"/>
    <n v="5119"/>
    <n v="2248"/>
    <n v="47"/>
    <n v="937"/>
    <n v="624"/>
    <n v="624"/>
    <n v="313"/>
    <n v="313"/>
    <n v="0.92156862745098034"/>
    <n v="1083"/>
    <n v="706"/>
    <n v="706"/>
    <n v="377"/>
    <n v="678.25"/>
  </r>
  <r>
    <d v="2024-07-18T00:00:00"/>
    <n v="2024"/>
    <x v="6"/>
    <x v="18"/>
    <n v="770"/>
    <n v="101.24"/>
    <n v="128.86000000000001"/>
    <n v="25.31"/>
    <n v="32.22"/>
    <n v="27.87"/>
    <n v="83.6"/>
    <n v="399.1"/>
    <n v="237.5"/>
    <n v="120.69"/>
    <n v="12.710000000000036"/>
    <n v="52"/>
    <n v="5140"/>
    <n v="2316"/>
    <n v="33"/>
    <n v="960"/>
    <n v="658"/>
    <n v="658"/>
    <n v="302"/>
    <n v="302"/>
    <n v="0.63461538461538458"/>
    <n v="1107"/>
    <n v="737"/>
    <n v="737"/>
    <n v="370"/>
    <n v="399.1"/>
  </r>
  <r>
    <d v="2024-07-19T00:00:00"/>
    <n v="2024"/>
    <x v="6"/>
    <x v="19"/>
    <n v="770"/>
    <n v="97.41"/>
    <n v="85.9"/>
    <n v="24.35"/>
    <n v="21.48"/>
    <n v="31.07"/>
    <n v="62.13"/>
    <n v="322.33999999999997"/>
    <n v="256.25"/>
    <n v="228.95"/>
    <n v="-37.539999999999964"/>
    <n v="57"/>
    <n v="5155"/>
    <n v="2384"/>
    <n v="51"/>
    <n v="985"/>
    <n v="692"/>
    <n v="692"/>
    <n v="293"/>
    <n v="293"/>
    <n v="0.89473684210526316"/>
    <n v="1130"/>
    <n v="768"/>
    <n v="751"/>
    <n v="362"/>
    <n v="322.33999999999997"/>
  </r>
  <r>
    <d v="2024-07-20T00:00:00"/>
    <n v="2024"/>
    <x v="6"/>
    <x v="20"/>
    <n v="770"/>
    <n v="201.93"/>
    <n v="62.48"/>
    <n v="50.48"/>
    <n v="15.62"/>
    <n v="73.150000000000006"/>
    <n v="146.30000000000001"/>
    <n v="549.96"/>
    <n v="176.25"/>
    <n v="113.91"/>
    <n v="-70.12"/>
    <n v="70"/>
    <n v="5170"/>
    <n v="2446"/>
    <n v="47"/>
    <n v="1010"/>
    <n v="723"/>
    <n v="723"/>
    <n v="287"/>
    <n v="287"/>
    <n v="0.67142857142857137"/>
    <n v="1145"/>
    <n v="782"/>
    <n v="748"/>
    <n v="363"/>
    <n v="549.96"/>
  </r>
  <r>
    <d v="2024-07-21T00:00:00"/>
    <n v="2024"/>
    <x v="6"/>
    <x v="21"/>
    <n v="770"/>
    <n v="77.77"/>
    <n v="76.260000000000005"/>
    <n v="19.440000000000001"/>
    <n v="19.07"/>
    <n v="21.52"/>
    <n v="43.04"/>
    <n v="257.10000000000002"/>
    <n v="435"/>
    <n v="205.1"/>
    <n v="-127.20000000000005"/>
    <n v="85"/>
    <n v="5182"/>
    <n v="2516"/>
    <n v="48"/>
    <n v="1031"/>
    <n v="758"/>
    <n v="752"/>
    <n v="273"/>
    <n v="273"/>
    <n v="0.56470588235294117"/>
    <n v="1154"/>
    <n v="784"/>
    <n v="744"/>
    <n v="370"/>
    <n v="257.10000000000002"/>
  </r>
  <r>
    <d v="2024-07-22T00:00:00"/>
    <n v="2024"/>
    <x v="6"/>
    <x v="22"/>
    <n v="770"/>
    <n v="170.38"/>
    <n v="168.89"/>
    <n v="42.6"/>
    <n v="42.22"/>
    <n v="74.400000000000006"/>
    <n v="148.80000000000001"/>
    <n v="647.29"/>
    <n v="72.5"/>
    <n v="46.16"/>
    <n v="4.0500000000000682"/>
    <n v="95"/>
    <n v="5197"/>
    <n v="2564"/>
    <n v="93"/>
    <n v="1050"/>
    <n v="782"/>
    <n v="755"/>
    <n v="268"/>
    <n v="268"/>
    <n v="0.97894736842105268"/>
    <n v="1160"/>
    <n v="774"/>
    <n v="742"/>
    <n v="386"/>
    <n v="647.29"/>
  </r>
  <r>
    <d v="2024-07-23T00:00:00"/>
    <n v="2024"/>
    <x v="6"/>
    <x v="23"/>
    <n v="770"/>
    <n v="140.16"/>
    <n v="143.08000000000001"/>
    <n v="35.04"/>
    <n v="35.770000000000003"/>
    <n v="63.15"/>
    <n v="126.29"/>
    <n v="543.49"/>
    <n v="170"/>
    <n v="80.959999999999994"/>
    <n v="-24.450000000000045"/>
    <n v="100"/>
    <n v="5203"/>
    <n v="2606"/>
    <n v="70"/>
    <n v="1058"/>
    <n v="803"/>
    <n v="757"/>
    <n v="255"/>
    <n v="255"/>
    <n v="0.7"/>
    <n v="1162"/>
    <n v="748"/>
    <n v="738"/>
    <n v="414"/>
    <n v="543.49"/>
  </r>
  <r>
    <d v="2024-07-24T00:00:00"/>
    <n v="2024"/>
    <x v="6"/>
    <x v="24"/>
    <n v="770"/>
    <n v="142.4"/>
    <n v="127.45"/>
    <n v="35.6"/>
    <n v="31.86"/>
    <n v="22.31"/>
    <n v="66.930000000000007"/>
    <n v="426.55000000000007"/>
    <n v="293.75"/>
    <n v="121.73"/>
    <n v="-72.030000000000086"/>
    <n v="100"/>
    <n v="5215"/>
    <n v="2628"/>
    <n v="97"/>
    <n v="1064"/>
    <n v="814"/>
    <n v="759"/>
    <n v="250"/>
    <n v="250"/>
    <n v="0.97"/>
    <n v="1160"/>
    <n v="711"/>
    <n v="711"/>
    <n v="449"/>
    <n v="426.55000000000007"/>
  </r>
  <r>
    <d v="2024-07-25T00:00:00"/>
    <n v="2024"/>
    <x v="6"/>
    <x v="25"/>
    <n v="770"/>
    <n v="56.66"/>
    <n v="80.849999999999994"/>
    <n v="14.17"/>
    <n v="20.21"/>
    <n v="96.74"/>
    <n v="96.74"/>
    <n v="365.37"/>
    <n v="116.25"/>
    <n v="299.55"/>
    <n v="-11.170000000000073"/>
    <n v="95"/>
    <n v="5224"/>
    <n v="2644"/>
    <n v="70"/>
    <n v="1063"/>
    <n v="822"/>
    <n v="761"/>
    <n v="241"/>
    <n v="241"/>
    <n v="0.73684210526315785"/>
    <n v="1141"/>
    <n v="682"/>
    <n v="682"/>
    <n v="459"/>
    <n v="365.37"/>
  </r>
  <r>
    <d v="2024-07-26T00:00:00"/>
    <n v="2024"/>
    <x v="6"/>
    <x v="26"/>
    <n v="770"/>
    <n v="175.96"/>
    <n v="96.28"/>
    <n v="43.99"/>
    <n v="24.07"/>
    <n v="19.920000000000002"/>
    <n v="59.76"/>
    <n v="419.98"/>
    <n v="56.25"/>
    <n v="217.75"/>
    <n v="76.019999999999982"/>
    <n v="89"/>
    <n v="5227"/>
    <n v="2654"/>
    <n v="71"/>
    <n v="1055"/>
    <n v="827"/>
    <n v="761"/>
    <n v="228"/>
    <n v="228"/>
    <n v="0.797752808988764"/>
    <n v="1116"/>
    <n v="667"/>
    <n v="667"/>
    <n v="449"/>
    <n v="419.98"/>
  </r>
  <r>
    <d v="2024-07-27T00:00:00"/>
    <n v="2024"/>
    <x v="6"/>
    <x v="27"/>
    <n v="770"/>
    <n v="128.72"/>
    <n v="41.65"/>
    <n v="32.18"/>
    <n v="10.41"/>
    <n v="21.87"/>
    <n v="65.62"/>
    <n v="300.45000000000005"/>
    <n v="192.5"/>
    <n v="168.51"/>
    <n v="108.53999999999996"/>
    <n v="81"/>
    <n v="5233"/>
    <n v="2650"/>
    <n v="61"/>
    <n v="1033"/>
    <n v="825"/>
    <n v="762"/>
    <n v="208"/>
    <n v="208"/>
    <n v="0.75308641975308643"/>
    <n v="1099"/>
    <n v="666"/>
    <n v="666"/>
    <n v="433"/>
    <n v="300.45000000000005"/>
  </r>
  <r>
    <d v="2024-07-28T00:00:00"/>
    <n v="2024"/>
    <x v="6"/>
    <x v="28"/>
    <n v="770"/>
    <n v="116.42"/>
    <n v="46.45"/>
    <n v="29.11"/>
    <n v="11.61"/>
    <n v="59.39"/>
    <n v="59.39"/>
    <n v="322.37"/>
    <n v="280"/>
    <n v="140.58000000000001"/>
    <n v="27.049999999999955"/>
    <n v="74"/>
    <n v="5236"/>
    <n v="2622"/>
    <n v="39"/>
    <n v="1007"/>
    <n v="811"/>
    <n v="762"/>
    <n v="196"/>
    <n v="196"/>
    <n v="0.52702702702702697"/>
    <n v="1091"/>
    <n v="679"/>
    <n v="679"/>
    <n v="412"/>
    <n v="322.37"/>
  </r>
  <r>
    <d v="2024-07-29T00:00:00"/>
    <n v="2024"/>
    <x v="6"/>
    <x v="29"/>
    <n v="770"/>
    <n v="89.51"/>
    <n v="101.84"/>
    <n v="22.38"/>
    <n v="25.46"/>
    <n v="36.090000000000003"/>
    <n v="108.27"/>
    <n v="383.55"/>
    <n v="120"/>
    <n v="99.18"/>
    <n v="167.26999999999998"/>
    <n v="70"/>
    <n v="5236"/>
    <n v="2580"/>
    <n v="38"/>
    <n v="990"/>
    <n v="790"/>
    <n v="762"/>
    <n v="200"/>
    <n v="200"/>
    <n v="0.54285714285714282"/>
    <n v="1095"/>
    <n v="702"/>
    <n v="702"/>
    <n v="393"/>
    <n v="383.55"/>
  </r>
  <r>
    <d v="2024-07-30T00:00:00"/>
    <n v="2024"/>
    <x v="6"/>
    <x v="30"/>
    <n v="770"/>
    <n v="48.2"/>
    <n v="35.57"/>
    <n v="12.05"/>
    <n v="8.89"/>
    <n v="19.5"/>
    <n v="58.5"/>
    <n v="182.71"/>
    <n v="82.5"/>
    <n v="274.06"/>
    <n v="230.73000000000002"/>
    <n v="68"/>
    <n v="5236"/>
    <n v="2514"/>
    <n v="48"/>
    <n v="984"/>
    <n v="757"/>
    <n v="757"/>
    <n v="227"/>
    <n v="227"/>
    <n v="0.70588235294117652"/>
    <n v="1102"/>
    <n v="734"/>
    <n v="706"/>
    <n v="368"/>
    <n v="182.71"/>
  </r>
  <r>
    <d v="2024-07-31T00:00:00"/>
    <n v="2024"/>
    <x v="6"/>
    <x v="31"/>
    <n v="770"/>
    <n v="92"/>
    <n v="104.42"/>
    <n v="23"/>
    <n v="26.11"/>
    <n v="33.119999999999997"/>
    <n v="33.119999999999997"/>
    <n v="311.77000000000004"/>
    <n v="76.25"/>
    <n v="135.33000000000001"/>
    <n v="246.64999999999998"/>
    <n v="71"/>
    <n v="5236"/>
    <n v="2436"/>
    <n v="40"/>
    <n v="982"/>
    <n v="718"/>
    <n v="718"/>
    <n v="264"/>
    <n v="264"/>
    <n v="0.56338028169014087"/>
    <n v="1111"/>
    <n v="769"/>
    <n v="701"/>
    <n v="342"/>
    <n v="311.77000000000004"/>
  </r>
  <r>
    <m/>
    <n v="2024"/>
    <x v="7"/>
    <x v="0"/>
    <n v="0"/>
    <n v="0"/>
    <n v="0"/>
    <n v="0"/>
    <n v="0"/>
    <n v="0"/>
    <n v="0"/>
    <n v="0"/>
    <n v="0"/>
    <n v="0"/>
    <m/>
    <n v="0"/>
    <n v="0"/>
    <n v="0"/>
    <n v="0"/>
    <n v="0"/>
    <n v="0"/>
    <n v="0"/>
    <m/>
    <m/>
    <m/>
    <n v="1128"/>
    <n v="787"/>
    <n v="695"/>
    <n v="341"/>
    <m/>
  </r>
  <r>
    <m/>
    <n v="2024"/>
    <x v="7"/>
    <x v="32"/>
    <n v="0"/>
    <n v="0"/>
    <n v="0"/>
    <n v="0"/>
    <n v="0"/>
    <n v="0"/>
    <n v="0"/>
    <n v="0"/>
    <n v="0"/>
    <n v="0"/>
    <m/>
    <n v="0"/>
    <n v="0"/>
    <n v="0"/>
    <n v="0"/>
    <n v="0"/>
    <n v="0"/>
    <n v="0"/>
    <m/>
    <m/>
    <m/>
    <n v="1150"/>
    <n v="791"/>
    <n v="689"/>
    <n v="359"/>
    <m/>
  </r>
  <r>
    <m/>
    <n v="2024"/>
    <x v="7"/>
    <x v="33"/>
    <n v="0"/>
    <n v="0"/>
    <n v="0"/>
    <n v="0"/>
    <n v="0"/>
    <n v="0"/>
    <n v="0"/>
    <n v="0"/>
    <n v="0"/>
    <n v="0"/>
    <m/>
    <n v="0"/>
    <n v="0"/>
    <n v="0"/>
    <n v="0"/>
    <n v="0"/>
    <n v="0"/>
    <n v="0"/>
    <m/>
    <m/>
    <m/>
    <n v="1176"/>
    <n v="787"/>
    <n v="683"/>
    <n v="389"/>
    <m/>
  </r>
  <r>
    <m/>
    <n v="2024"/>
    <x v="7"/>
    <x v="34"/>
    <n v="0"/>
    <n v="0"/>
    <n v="0"/>
    <n v="0"/>
    <n v="0"/>
    <n v="0"/>
    <n v="0"/>
    <n v="0"/>
    <n v="0"/>
    <n v="0"/>
    <m/>
    <n v="0"/>
    <n v="0"/>
    <n v="0"/>
    <n v="0"/>
    <n v="0"/>
    <n v="0"/>
    <n v="0"/>
    <m/>
    <m/>
    <m/>
    <n v="1199"/>
    <n v="770"/>
    <n v="677"/>
    <n v="429"/>
    <m/>
  </r>
  <r>
    <d v="2024-08-01T00:00:00"/>
    <n v="2024"/>
    <x v="7"/>
    <x v="1"/>
    <n v="700"/>
    <n v="55.84"/>
    <n v="122.39"/>
    <n v="13.96"/>
    <n v="30.6"/>
    <n v="15.23"/>
    <n v="45.68"/>
    <n v="283.7"/>
    <n v="216.25"/>
    <n v="104.46"/>
    <n v="95.590000000000032"/>
    <n v="79"/>
    <n v="5233"/>
    <n v="2372"/>
    <n v="79"/>
    <n v="988"/>
    <n v="686"/>
    <n v="686"/>
    <n v="302"/>
    <n v="302"/>
    <n v="1"/>
    <n v="1225"/>
    <n v="742"/>
    <n v="671"/>
    <n v="483"/>
    <n v="283.7"/>
  </r>
  <r>
    <d v="2024-08-02T00:00:00"/>
    <n v="2024"/>
    <x v="7"/>
    <x v="2"/>
    <n v="700"/>
    <n v="34.130000000000003"/>
    <n v="119.7"/>
    <n v="8.5299999999999994"/>
    <n v="29.93"/>
    <n v="35.700000000000003"/>
    <n v="71.400000000000006"/>
    <n v="299.39"/>
    <n v="128.75"/>
    <n v="214.09"/>
    <n v="57.769999999999982"/>
    <n v="87"/>
    <n v="5230"/>
    <n v="2342"/>
    <n v="87"/>
    <n v="996"/>
    <n v="671"/>
    <n v="671"/>
    <n v="325"/>
    <n v="325"/>
    <n v="1"/>
    <n v="1246"/>
    <n v="701"/>
    <n v="663"/>
    <n v="545"/>
    <n v="299.39"/>
  </r>
  <r>
    <d v="2024-08-03T00:00:00"/>
    <n v="2024"/>
    <x v="7"/>
    <x v="3"/>
    <n v="700"/>
    <n v="38.39"/>
    <n v="130.72999999999999"/>
    <n v="9.6"/>
    <n v="32.68"/>
    <n v="30.62"/>
    <n v="91.85"/>
    <n v="333.87"/>
    <n v="88.75"/>
    <n v="81.56"/>
    <n v="195.82"/>
    <n v="90"/>
    <n v="5221"/>
    <n v="2326"/>
    <n v="90"/>
    <n v="1013"/>
    <n v="663"/>
    <n v="663"/>
    <n v="350"/>
    <n v="350"/>
    <n v="1"/>
    <n v="1261"/>
    <n v="676"/>
    <n v="657"/>
    <n v="585"/>
    <n v="333.87"/>
  </r>
  <r>
    <d v="2024-08-04T00:00:00"/>
    <n v="2024"/>
    <x v="7"/>
    <x v="4"/>
    <n v="700"/>
    <n v="82.99"/>
    <n v="95.76"/>
    <n v="20.75"/>
    <n v="23.94"/>
    <n v="87.55"/>
    <n v="87.55"/>
    <n v="398.54"/>
    <n v="58.75"/>
    <n v="107.18"/>
    <n v="135.52999999999997"/>
    <n v="87"/>
    <n v="5218"/>
    <n v="2332"/>
    <n v="87"/>
    <n v="1033"/>
    <n v="666"/>
    <n v="666"/>
    <n v="367"/>
    <n v="367"/>
    <n v="1"/>
    <n v="1270"/>
    <n v="671"/>
    <n v="649"/>
    <n v="599"/>
    <n v="398.54"/>
  </r>
  <r>
    <d v="2024-08-05T00:00:00"/>
    <n v="2024"/>
    <x v="7"/>
    <x v="5"/>
    <n v="700"/>
    <n v="71.38"/>
    <n v="93.31"/>
    <n v="17.850000000000001"/>
    <n v="23.33"/>
    <n v="14.48"/>
    <n v="43.43"/>
    <n v="263.77999999999997"/>
    <n v="175"/>
    <n v="65.23"/>
    <n v="195.99"/>
    <n v="79"/>
    <n v="5206"/>
    <n v="2360"/>
    <n v="79"/>
    <n v="1058"/>
    <n v="680"/>
    <n v="680"/>
    <n v="378"/>
    <n v="378"/>
    <n v="1"/>
    <n v="1274"/>
    <n v="672"/>
    <n v="644"/>
    <n v="602"/>
    <n v="263.77999999999997"/>
  </r>
  <r>
    <d v="2024-08-06T00:00:00"/>
    <n v="2024"/>
    <x v="7"/>
    <x v="6"/>
    <n v="700"/>
    <n v="40.18"/>
    <n v="65.19"/>
    <n v="10.050000000000001"/>
    <n v="16.3"/>
    <n v="43.87"/>
    <n v="87.74"/>
    <n v="263.33"/>
    <n v="126.25"/>
    <n v="59.61"/>
    <n v="250.81"/>
    <n v="72"/>
    <n v="5197"/>
    <n v="2412"/>
    <n v="72"/>
    <n v="1083"/>
    <n v="706"/>
    <n v="706"/>
    <n v="377"/>
    <n v="377"/>
    <n v="1"/>
    <n v="1275"/>
    <n v="685"/>
    <n v="635"/>
    <n v="590"/>
    <n v="263.33"/>
  </r>
  <r>
    <d v="2024-08-07T00:00:00"/>
    <n v="2024"/>
    <x v="7"/>
    <x v="7"/>
    <n v="700"/>
    <n v="67.97"/>
    <n v="90.76"/>
    <n v="16.989999999999998"/>
    <n v="22.69"/>
    <n v="27.27"/>
    <n v="81.81"/>
    <n v="307.49"/>
    <n v="75"/>
    <n v="75.510000000000005"/>
    <n v="242"/>
    <n v="61"/>
    <n v="5182"/>
    <n v="2474"/>
    <n v="61"/>
    <n v="1107"/>
    <n v="737"/>
    <n v="737"/>
    <n v="370"/>
    <n v="370"/>
    <n v="1"/>
    <n v="1271"/>
    <n v="706"/>
    <n v="629"/>
    <n v="565"/>
    <n v="307.49"/>
  </r>
  <r>
    <d v="2024-08-08T00:00:00"/>
    <n v="2024"/>
    <x v="7"/>
    <x v="8"/>
    <n v="700"/>
    <n v="101.99"/>
    <n v="75.239999999999995"/>
    <n v="25.5"/>
    <n v="18.809999999999999"/>
    <n v="20.9"/>
    <n v="62.7"/>
    <n v="305.14"/>
    <n v="80"/>
    <n v="94.89"/>
    <n v="219.97000000000003"/>
    <n v="51"/>
    <n v="5170"/>
    <n v="2536"/>
    <n v="51"/>
    <n v="1130"/>
    <n v="768"/>
    <n v="751"/>
    <n v="362"/>
    <n v="362"/>
    <n v="1"/>
    <n v="1258"/>
    <n v="742"/>
    <n v="623"/>
    <n v="516"/>
    <n v="305.14"/>
  </r>
  <r>
    <d v="2024-08-09T00:00:00"/>
    <n v="2024"/>
    <x v="7"/>
    <x v="9"/>
    <n v="700"/>
    <n v="87.76"/>
    <n v="68.8"/>
    <n v="21.94"/>
    <n v="17.2"/>
    <n v="91.29"/>
    <n v="91.29"/>
    <n v="378.28000000000003"/>
    <n v="60"/>
    <n v="130.29"/>
    <n v="131.42999999999995"/>
    <n v="45"/>
    <n v="5155"/>
    <n v="2564"/>
    <n v="45"/>
    <n v="1145"/>
    <n v="782"/>
    <n v="748"/>
    <n v="363"/>
    <n v="363"/>
    <n v="1"/>
    <n v="1242"/>
    <n v="779"/>
    <n v="616"/>
    <n v="463"/>
    <n v="378.28000000000003"/>
  </r>
  <r>
    <d v="2024-08-10T00:00:00"/>
    <n v="2024"/>
    <x v="7"/>
    <x v="10"/>
    <n v="700"/>
    <n v="31.96"/>
    <n v="84.43"/>
    <n v="7.99"/>
    <n v="21.11"/>
    <n v="30.29"/>
    <n v="60.58"/>
    <n v="236.36"/>
    <n v="112.5"/>
    <n v="201.28"/>
    <n v="149.86000000000001"/>
    <n v="43"/>
    <n v="5137"/>
    <n v="2568"/>
    <n v="43"/>
    <n v="1154"/>
    <n v="784"/>
    <n v="744"/>
    <n v="370"/>
    <n v="370"/>
    <n v="1"/>
    <n v="1213"/>
    <n v="799"/>
    <n v="608"/>
    <n v="414"/>
    <n v="236.36"/>
  </r>
  <r>
    <d v="2024-08-11T00:00:00"/>
    <n v="2024"/>
    <x v="7"/>
    <x v="11"/>
    <n v="700"/>
    <n v="117.15"/>
    <n v="102.51"/>
    <n v="29.29"/>
    <n v="25.63"/>
    <n v="14.64"/>
    <n v="43.93"/>
    <n v="333.15000000000003"/>
    <n v="80"/>
    <n v="112.08"/>
    <n v="174.76999999999998"/>
    <n v="44"/>
    <n v="5119"/>
    <n v="2548"/>
    <n v="44"/>
    <n v="1160"/>
    <n v="774"/>
    <n v="742"/>
    <n v="386"/>
    <n v="386"/>
    <n v="1"/>
    <n v="1189"/>
    <n v="806"/>
    <n v="600"/>
    <n v="383"/>
    <n v="333.15000000000003"/>
  </r>
  <r>
    <d v="2024-08-12T00:00:00"/>
    <n v="2024"/>
    <x v="7"/>
    <x v="12"/>
    <n v="700"/>
    <n v="116.65"/>
    <n v="144.53"/>
    <n v="29.16"/>
    <n v="36.130000000000003"/>
    <n v="39.83"/>
    <n v="119.49"/>
    <n v="485.79"/>
    <n v="102.5"/>
    <n v="56.7"/>
    <n v="55.009999999999991"/>
    <n v="52"/>
    <n v="5101"/>
    <n v="2496"/>
    <n v="52"/>
    <n v="1162"/>
    <n v="748"/>
    <n v="738"/>
    <n v="414"/>
    <n v="414"/>
    <n v="1"/>
    <n v="1169"/>
    <n v="805"/>
    <n v="593"/>
    <n v="364"/>
    <n v="485.79"/>
  </r>
  <r>
    <d v="2024-08-13T00:00:00"/>
    <n v="2024"/>
    <x v="7"/>
    <x v="13"/>
    <n v="700"/>
    <n v="51.68"/>
    <n v="90.59"/>
    <n v="12.92"/>
    <n v="22.65"/>
    <n v="43.78"/>
    <n v="87.55"/>
    <n v="309.17"/>
    <n v="88.75"/>
    <n v="225.23"/>
    <n v="76.850000000000023"/>
    <n v="63"/>
    <n v="5083"/>
    <n v="2422"/>
    <n v="63"/>
    <n v="1160"/>
    <n v="711"/>
    <n v="711"/>
    <n v="449"/>
    <n v="449"/>
    <n v="1"/>
    <n v="1156"/>
    <n v="795"/>
    <n v="586"/>
    <n v="361"/>
    <n v="309.17"/>
  </r>
  <r>
    <d v="2024-08-14T00:00:00"/>
    <n v="2024"/>
    <x v="7"/>
    <x v="14"/>
    <n v="700"/>
    <n v="156.85"/>
    <n v="165.74"/>
    <n v="39.21"/>
    <n v="41.44"/>
    <n v="54.61"/>
    <n v="109.22"/>
    <n v="567.07000000000005"/>
    <n v="50"/>
    <n v="56.86"/>
    <n v="26.069999999999936"/>
    <n v="67"/>
    <n v="5050"/>
    <n v="2364"/>
    <n v="67"/>
    <n v="1141"/>
    <n v="682"/>
    <n v="682"/>
    <n v="459"/>
    <n v="459"/>
    <n v="1"/>
    <n v="1152"/>
    <n v="779"/>
    <n v="579"/>
    <n v="373"/>
    <n v="567.07000000000005"/>
  </r>
  <r>
    <d v="2024-08-15T00:00:00"/>
    <n v="2024"/>
    <x v="7"/>
    <x v="15"/>
    <n v="700"/>
    <n v="57.23"/>
    <n v="80.38"/>
    <n v="14.31"/>
    <n v="20.100000000000001"/>
    <n v="51.12"/>
    <n v="102.24"/>
    <n v="325.38"/>
    <n v="102.5"/>
    <n v="333.56"/>
    <n v="-61.440000000000055"/>
    <n v="66"/>
    <n v="5029"/>
    <n v="2334"/>
    <n v="66"/>
    <n v="1116"/>
    <n v="667"/>
    <n v="667"/>
    <n v="449"/>
    <n v="449"/>
    <n v="1"/>
    <n v="1151"/>
    <n v="753"/>
    <n v="572"/>
    <n v="398"/>
    <n v="325.38"/>
  </r>
  <r>
    <d v="2024-08-16T00:00:00"/>
    <n v="2024"/>
    <x v="7"/>
    <x v="16"/>
    <n v="700"/>
    <n v="111.07"/>
    <n v="73.83"/>
    <n v="27.77"/>
    <n v="18.46"/>
    <n v="112.99"/>
    <n v="112.99"/>
    <n v="457.11"/>
    <n v="248.75"/>
    <n v="100.09"/>
    <n v="-105.95000000000005"/>
    <n v="60"/>
    <n v="5005"/>
    <n v="2332"/>
    <n v="60"/>
    <n v="1099"/>
    <n v="666"/>
    <n v="666"/>
    <n v="433"/>
    <n v="433"/>
    <n v="1"/>
    <n v="1162"/>
    <n v="722"/>
    <n v="565"/>
    <n v="440"/>
    <n v="457.11"/>
  </r>
  <r>
    <d v="2024-08-17T00:00:00"/>
    <n v="2024"/>
    <x v="7"/>
    <x v="17"/>
    <n v="700"/>
    <n v="109.55"/>
    <n v="148.99"/>
    <n v="27.39"/>
    <n v="37.25"/>
    <n v="90.77"/>
    <n v="90.77"/>
    <n v="504.71999999999997"/>
    <n v="96.25"/>
    <n v="183.86"/>
    <n v="-84.830000000000041"/>
    <n v="57"/>
    <n v="4975"/>
    <n v="2358"/>
    <n v="57"/>
    <n v="1091"/>
    <n v="679"/>
    <n v="679"/>
    <n v="412"/>
    <n v="412"/>
    <n v="1"/>
    <n v="1189"/>
    <n v="689"/>
    <n v="558"/>
    <n v="500"/>
    <n v="504.71999999999997"/>
  </r>
  <r>
    <d v="2024-08-18T00:00:00"/>
    <n v="2024"/>
    <x v="7"/>
    <x v="18"/>
    <n v="700"/>
    <n v="97.69"/>
    <n v="146.53"/>
    <n v="24.42"/>
    <n v="36.630000000000003"/>
    <n v="28.74"/>
    <n v="86.23"/>
    <n v="420.24"/>
    <n v="133.75"/>
    <n v="144.06"/>
    <n v="1.9500000000000455"/>
    <n v="51"/>
    <n v="4951"/>
    <n v="2404"/>
    <n v="51"/>
    <n v="1095"/>
    <n v="702"/>
    <n v="702"/>
    <n v="393"/>
    <n v="393"/>
    <n v="1"/>
    <n v="1210"/>
    <n v="653"/>
    <n v="552"/>
    <n v="557"/>
    <n v="420.24"/>
  </r>
  <r>
    <d v="2024-08-19T00:00:00"/>
    <n v="2024"/>
    <x v="7"/>
    <x v="19"/>
    <n v="700"/>
    <n v="70.11"/>
    <n v="59.28"/>
    <n v="17.53"/>
    <n v="14.82"/>
    <n v="29.36"/>
    <n v="58.71"/>
    <n v="249.80999999999997"/>
    <n v="246.25"/>
    <n v="113.63"/>
    <n v="90.310000000000059"/>
    <n v="45"/>
    <n v="4921"/>
    <n v="2468"/>
    <n v="45"/>
    <n v="1102"/>
    <n v="734"/>
    <n v="706"/>
    <n v="368"/>
    <n v="368"/>
    <n v="1"/>
    <n v="1216"/>
    <n v="631"/>
    <n v="545"/>
    <n v="585"/>
    <n v="249.80999999999997"/>
  </r>
  <r>
    <d v="2024-08-20T00:00:00"/>
    <n v="2024"/>
    <x v="7"/>
    <x v="20"/>
    <n v="700"/>
    <n v="88.48"/>
    <n v="130.59"/>
    <n v="22.12"/>
    <n v="32.65"/>
    <n v="42.38"/>
    <n v="84.75"/>
    <n v="400.96999999999997"/>
    <n v="100"/>
    <n v="72.81"/>
    <n v="126.22000000000003"/>
    <n v="40"/>
    <n v="4894"/>
    <n v="2538"/>
    <n v="40"/>
    <n v="1111"/>
    <n v="769"/>
    <n v="701"/>
    <n v="342"/>
    <n v="342"/>
    <n v="1"/>
    <n v="1212"/>
    <n v="618"/>
    <n v="539"/>
    <n v="594"/>
    <n v="400.96999999999997"/>
  </r>
  <r>
    <d v="2024-08-21T00:00:00"/>
    <n v="2024"/>
    <x v="7"/>
    <x v="21"/>
    <n v="700"/>
    <n v="60.88"/>
    <n v="93.81"/>
    <n v="15.22"/>
    <n v="23.45"/>
    <n v="37.43"/>
    <n v="74.849999999999994"/>
    <n v="305.64"/>
    <n v="90"/>
    <n v="152.06"/>
    <n v="152.29999999999995"/>
    <n v="36"/>
    <n v="4858"/>
    <n v="2574"/>
    <n v="36"/>
    <n v="1128"/>
    <n v="787"/>
    <n v="695"/>
    <n v="341"/>
    <n v="341"/>
    <n v="1"/>
    <n v="1197"/>
    <n v="614"/>
    <n v="533"/>
    <n v="583"/>
    <n v="305.64"/>
  </r>
  <r>
    <d v="2024-08-22T00:00:00"/>
    <n v="2024"/>
    <x v="7"/>
    <x v="22"/>
    <n v="700"/>
    <n v="37.36"/>
    <n v="76.59"/>
    <n v="9.34"/>
    <n v="19.149999999999999"/>
    <n v="65.38"/>
    <n v="65.38"/>
    <n v="273.2"/>
    <n v="87.5"/>
    <n v="207.86"/>
    <n v="131.44000000000005"/>
    <n v="34"/>
    <n v="4825"/>
    <n v="2582"/>
    <n v="34"/>
    <n v="1150"/>
    <n v="791"/>
    <n v="689"/>
    <n v="359"/>
    <n v="359"/>
    <n v="1"/>
    <n v="1171"/>
    <n v="617"/>
    <n v="526"/>
    <n v="554"/>
    <n v="273.2"/>
  </r>
  <r>
    <d v="2024-08-23T00:00:00"/>
    <n v="2024"/>
    <x v="7"/>
    <x v="23"/>
    <n v="700"/>
    <n v="52.72"/>
    <n v="81.96"/>
    <n v="13.18"/>
    <n v="20.49"/>
    <n v="74.42"/>
    <n v="74.42"/>
    <n v="317.19000000000005"/>
    <n v="152.5"/>
    <n v="58.41"/>
    <n v="171.89999999999998"/>
    <n v="34"/>
    <n v="4795"/>
    <n v="2574"/>
    <n v="34"/>
    <n v="1176"/>
    <n v="787"/>
    <n v="683"/>
    <n v="389"/>
    <n v="389"/>
    <n v="1"/>
    <n v="1153"/>
    <n v="625"/>
    <n v="520"/>
    <n v="528"/>
    <n v="317.19000000000005"/>
  </r>
  <r>
    <d v="2024-08-24T00:00:00"/>
    <n v="2024"/>
    <x v="7"/>
    <x v="24"/>
    <n v="700"/>
    <n v="109.73"/>
    <n v="97.63"/>
    <n v="27.43"/>
    <n v="24.41"/>
    <n v="9.65"/>
    <n v="28.94"/>
    <n v="297.79000000000002"/>
    <n v="36.25"/>
    <n v="141.97999999999999"/>
    <n v="223.98000000000002"/>
    <n v="41"/>
    <n v="4759"/>
    <n v="2540"/>
    <n v="32"/>
    <n v="1199"/>
    <n v="770"/>
    <n v="677"/>
    <n v="429"/>
    <n v="429"/>
    <n v="0.78048780487804881"/>
    <n v="1150"/>
    <n v="638"/>
    <n v="515"/>
    <n v="512"/>
    <n v="297.79000000000002"/>
  </r>
  <r>
    <d v="2024-08-25T00:00:00"/>
    <n v="2024"/>
    <x v="7"/>
    <x v="25"/>
    <n v="700"/>
    <n v="104.92"/>
    <n v="57.19"/>
    <n v="26.23"/>
    <n v="14.3"/>
    <n v="40.85"/>
    <n v="81.7"/>
    <n v="325.19"/>
    <n v="121.25"/>
    <n v="70.239999999999995"/>
    <n v="183.32000000000005"/>
    <n v="45"/>
    <n v="4723"/>
    <n v="2484"/>
    <n v="44"/>
    <n v="1225"/>
    <n v="742"/>
    <n v="671"/>
    <n v="483"/>
    <n v="483"/>
    <n v="0.97777777777777775"/>
    <n v="1157"/>
    <n v="660"/>
    <n v="509"/>
    <n v="497"/>
    <n v="325.19"/>
  </r>
  <r>
    <d v="2024-08-26T00:00:00"/>
    <n v="2024"/>
    <x v="7"/>
    <x v="26"/>
    <n v="700"/>
    <n v="48.73"/>
    <n v="96.58"/>
    <n v="12.18"/>
    <n v="24.15"/>
    <n v="36.880000000000003"/>
    <n v="73.75"/>
    <n v="292.27"/>
    <n v="148.75"/>
    <n v="83.8"/>
    <n v="175.18000000000006"/>
    <n v="52"/>
    <n v="4687"/>
    <n v="2402"/>
    <n v="33"/>
    <n v="1246"/>
    <n v="701"/>
    <n v="663"/>
    <n v="545"/>
    <n v="545"/>
    <n v="0.63461538461538458"/>
    <n v="1182"/>
    <n v="682"/>
    <n v="503"/>
    <n v="500"/>
    <n v="292.27"/>
  </r>
  <r>
    <d v="2024-08-27T00:00:00"/>
    <n v="2024"/>
    <x v="7"/>
    <x v="27"/>
    <n v="700"/>
    <n v="70.22"/>
    <n v="62.37"/>
    <n v="17.559999999999999"/>
    <n v="15.59"/>
    <n v="16.63"/>
    <n v="33.26"/>
    <n v="215.63"/>
    <n v="90"/>
    <n v="167.06"/>
    <n v="227.31"/>
    <n v="61"/>
    <n v="4651"/>
    <n v="2352"/>
    <n v="38"/>
    <n v="1261"/>
    <n v="676"/>
    <n v="657"/>
    <n v="585"/>
    <n v="585"/>
    <n v="0.62295081967213117"/>
    <n v="1193"/>
    <n v="716"/>
    <n v="499"/>
    <n v="477"/>
    <n v="215.63"/>
  </r>
  <r>
    <d v="2024-08-28T00:00:00"/>
    <n v="2024"/>
    <x v="7"/>
    <x v="28"/>
    <n v="700"/>
    <n v="93.59"/>
    <n v="46.55"/>
    <n v="23.4"/>
    <n v="11.64"/>
    <n v="34.06"/>
    <n v="68.11"/>
    <n v="277.35000000000002"/>
    <n v="96.25"/>
    <n v="202.31"/>
    <n v="124.08999999999992"/>
    <n v="69"/>
    <n v="4606"/>
    <n v="2342"/>
    <n v="42"/>
    <n v="1270"/>
    <n v="671"/>
    <n v="649"/>
    <n v="599"/>
    <n v="599"/>
    <n v="0.60869565217391308"/>
    <n v="1192"/>
    <n v="751"/>
    <n v="493"/>
    <n v="441"/>
    <n v="277.35000000000002"/>
  </r>
  <r>
    <d v="2024-08-29T00:00:00"/>
    <n v="2024"/>
    <x v="7"/>
    <x v="29"/>
    <n v="700"/>
    <n v="115.8"/>
    <n v="42.44"/>
    <n v="28.95"/>
    <n v="10.61"/>
    <n v="79.12"/>
    <n v="79.12"/>
    <n v="356.04"/>
    <n v="63.75"/>
    <n v="188.55"/>
    <n v="91.659999999999968"/>
    <n v="77"/>
    <n v="4573"/>
    <n v="2344"/>
    <n v="57"/>
    <n v="1274"/>
    <n v="672"/>
    <n v="644"/>
    <n v="602"/>
    <n v="602"/>
    <n v="0.74025974025974028"/>
    <n v="1175"/>
    <n v="785"/>
    <n v="488"/>
    <n v="390"/>
    <n v="356.04"/>
  </r>
  <r>
    <d v="2024-08-30T00:00:00"/>
    <n v="2024"/>
    <x v="7"/>
    <x v="30"/>
    <n v="700"/>
    <n v="143"/>
    <n v="129.49"/>
    <n v="35.75"/>
    <n v="32.369999999999997"/>
    <n v="40.35"/>
    <n v="121.05"/>
    <n v="502.01000000000005"/>
    <n v="85"/>
    <n v="45.8"/>
    <n v="67.190000000000055"/>
    <n v="81"/>
    <n v="4531"/>
    <n v="2370"/>
    <n v="62"/>
    <n v="1275"/>
    <n v="685"/>
    <n v="635"/>
    <n v="590"/>
    <n v="590"/>
    <n v="0.76543209876543206"/>
    <n v="1149"/>
    <n v="813"/>
    <n v="484"/>
    <n v="336"/>
    <n v="502.01000000000005"/>
  </r>
  <r>
    <d v="2024-08-31T00:00:00"/>
    <n v="2024"/>
    <x v="7"/>
    <x v="31"/>
    <n v="700"/>
    <n v="122.21"/>
    <n v="109.56"/>
    <n v="30.55"/>
    <n v="27.39"/>
    <n v="40.53"/>
    <n v="121.6"/>
    <n v="451.84000000000003"/>
    <n v="98.75"/>
    <n v="80.260000000000005"/>
    <n v="69.149999999999977"/>
    <n v="82"/>
    <n v="4495"/>
    <n v="2412"/>
    <n v="80"/>
    <n v="1271"/>
    <n v="706"/>
    <n v="629"/>
    <n v="565"/>
    <n v="565"/>
    <n v="0.97560975609756095"/>
    <n v="1127"/>
    <n v="842"/>
    <n v="480"/>
    <n v="285"/>
    <n v="451.84000000000003"/>
  </r>
  <r>
    <d v="2024-09-01T00:00:00"/>
    <n v="2024"/>
    <x v="8"/>
    <x v="1"/>
    <n v="700"/>
    <n v="18.440000000000001"/>
    <n v="41.17"/>
    <n v="73.75"/>
    <n v="10.29"/>
    <n v="20.170000000000002"/>
    <n v="60.5"/>
    <n v="224.32"/>
    <n v="96.25"/>
    <n v="93.28"/>
    <n v="286.14999999999998"/>
    <n v="82"/>
    <n v="4462"/>
    <n v="2484"/>
    <n v="51"/>
    <n v="1258"/>
    <n v="742"/>
    <n v="623"/>
    <n v="516"/>
    <n v="516"/>
    <n v="0.62195121951219512"/>
    <n v="1123"/>
    <n v="855"/>
    <n v="476"/>
    <n v="268"/>
    <n v="224.32"/>
  </r>
  <r>
    <d v="2024-09-02T00:00:00"/>
    <n v="2024"/>
    <x v="8"/>
    <x v="2"/>
    <n v="700"/>
    <n v="14.94"/>
    <n v="20.67"/>
    <n v="59.76"/>
    <n v="5.17"/>
    <n v="7.54"/>
    <n v="22.61"/>
    <n v="130.69"/>
    <n v="135"/>
    <n v="112.08"/>
    <n v="322.23"/>
    <n v="82"/>
    <n v="4420"/>
    <n v="2558"/>
    <n v="56"/>
    <n v="1242"/>
    <n v="779"/>
    <n v="616"/>
    <n v="463"/>
    <n v="463"/>
    <n v="0.68292682926829273"/>
    <n v="1125"/>
    <n v="867"/>
    <n v="472"/>
    <n v="258"/>
    <n v="130.69"/>
  </r>
  <r>
    <d v="2024-09-03T00:00:00"/>
    <n v="2024"/>
    <x v="8"/>
    <x v="3"/>
    <n v="700"/>
    <n v="15.38"/>
    <n v="51.25"/>
    <n v="61.5"/>
    <n v="12.81"/>
    <n v="19.95"/>
    <n v="59.86"/>
    <n v="220.75"/>
    <n v="48.75"/>
    <n v="193.74"/>
    <n v="236.76"/>
    <n v="80"/>
    <n v="4381"/>
    <n v="2598"/>
    <n v="62"/>
    <n v="1213"/>
    <n v="799"/>
    <n v="608"/>
    <n v="414"/>
    <n v="414"/>
    <n v="0.77500000000000002"/>
    <n v="1145"/>
    <n v="872"/>
    <n v="468"/>
    <n v="273"/>
    <n v="220.75"/>
  </r>
  <r>
    <d v="2024-09-04T00:00:00"/>
    <n v="2024"/>
    <x v="8"/>
    <x v="4"/>
    <n v="700"/>
    <n v="26.06"/>
    <n v="86.66"/>
    <n v="104.25"/>
    <n v="21.67"/>
    <n v="10.73"/>
    <n v="32.18"/>
    <n v="281.54999999999995"/>
    <n v="62.5"/>
    <n v="137.31"/>
    <n v="218.64000000000004"/>
    <n v="72"/>
    <n v="4336"/>
    <n v="2612"/>
    <n v="65"/>
    <n v="1189"/>
    <n v="806"/>
    <n v="600"/>
    <n v="383"/>
    <n v="383"/>
    <n v="0.90277777777777779"/>
    <n v="1170"/>
    <n v="872"/>
    <n v="465"/>
    <n v="298"/>
    <n v="281.54999999999995"/>
  </r>
  <r>
    <d v="2024-09-05T00:00:00"/>
    <n v="2024"/>
    <x v="8"/>
    <x v="5"/>
    <n v="700"/>
    <n v="14.5"/>
    <n v="104.2"/>
    <n v="57.99"/>
    <n v="26.05"/>
    <n v="96.36"/>
    <n v="96.36"/>
    <n v="395.46000000000004"/>
    <n v="61.25"/>
    <n v="110.16"/>
    <n v="133.13"/>
    <n v="67"/>
    <n v="4297"/>
    <n v="2610"/>
    <n v="47"/>
    <n v="1169"/>
    <n v="805"/>
    <n v="593"/>
    <n v="364"/>
    <n v="364"/>
    <n v="0.70149253731343286"/>
    <n v="1184"/>
    <n v="866"/>
    <n v="462"/>
    <n v="318"/>
    <n v="395.46000000000004"/>
  </r>
  <r>
    <d v="2024-09-06T00:00:00"/>
    <n v="2024"/>
    <x v="8"/>
    <x v="6"/>
    <n v="700"/>
    <n v="32.22"/>
    <n v="49.5"/>
    <n v="128.88999999999999"/>
    <n v="12.38"/>
    <n v="13.54"/>
    <n v="40.630000000000003"/>
    <n v="277.15999999999997"/>
    <n v="98.75"/>
    <n v="101.13"/>
    <n v="222.96000000000004"/>
    <n v="64"/>
    <n v="4255"/>
    <n v="2590"/>
    <n v="61"/>
    <n v="1156"/>
    <n v="795"/>
    <n v="586"/>
    <n v="361"/>
    <n v="361"/>
    <n v="0.953125"/>
    <n v="1184"/>
    <n v="861"/>
    <n v="460"/>
    <n v="323"/>
    <n v="277.15999999999997"/>
  </r>
  <r>
    <d v="2024-09-07T00:00:00"/>
    <n v="2024"/>
    <x v="8"/>
    <x v="7"/>
    <n v="700"/>
    <n v="13.78"/>
    <n v="74.819999999999993"/>
    <n v="55.1"/>
    <n v="18.71"/>
    <n v="64.959999999999994"/>
    <n v="64.959999999999994"/>
    <n v="292.33"/>
    <n v="263.75"/>
    <n v="97.65"/>
    <n v="46.270000000000095"/>
    <n v="61"/>
    <n v="4216"/>
    <n v="2558"/>
    <n v="52"/>
    <n v="1152"/>
    <n v="779"/>
    <n v="579"/>
    <n v="373"/>
    <n v="373"/>
    <n v="0.85245901639344257"/>
    <n v="1177"/>
    <n v="846"/>
    <n v="457"/>
    <n v="331"/>
    <n v="292.33"/>
  </r>
  <r>
    <d v="2024-09-08T00:00:00"/>
    <n v="2024"/>
    <x v="8"/>
    <x v="8"/>
    <n v="700"/>
    <n v="12.79"/>
    <n v="76.75"/>
    <n v="51.17"/>
    <n v="19.190000000000001"/>
    <n v="24.75"/>
    <n v="74.260000000000005"/>
    <n v="258.90999999999997"/>
    <n v="148.75"/>
    <n v="299.93"/>
    <n v="-7.5899999999999181"/>
    <n v="61"/>
    <n v="4180"/>
    <n v="2506"/>
    <n v="35"/>
    <n v="1151"/>
    <n v="753"/>
    <n v="572"/>
    <n v="398"/>
    <n v="398"/>
    <n v="0.57377049180327866"/>
    <n v="1158"/>
    <n v="821"/>
    <n v="455"/>
    <n v="337"/>
    <n v="258.90999999999997"/>
  </r>
  <r>
    <d v="2024-09-09T00:00:00"/>
    <n v="2024"/>
    <x v="8"/>
    <x v="9"/>
    <n v="700"/>
    <n v="40.9"/>
    <n v="49.82"/>
    <n v="163.59"/>
    <n v="12.46"/>
    <n v="31.98"/>
    <n v="95.94"/>
    <n v="394.69"/>
    <n v="207.5"/>
    <n v="129.5"/>
    <n v="-31.690000000000055"/>
    <n v="62"/>
    <n v="4141"/>
    <n v="2444"/>
    <n v="62"/>
    <n v="1162"/>
    <n v="722"/>
    <n v="565"/>
    <n v="440"/>
    <n v="440"/>
    <n v="1"/>
    <n v="1133"/>
    <n v="799"/>
    <n v="453"/>
    <n v="334"/>
    <n v="394.69"/>
  </r>
  <r>
    <d v="2024-09-10T00:00:00"/>
    <n v="2024"/>
    <x v="8"/>
    <x v="10"/>
    <n v="700"/>
    <n v="18.34"/>
    <n v="41.26"/>
    <n v="73.34"/>
    <n v="10.32"/>
    <n v="39.54"/>
    <n v="79.069999999999993"/>
    <n v="261.87"/>
    <n v="251.25"/>
    <n v="116.49"/>
    <n v="70.389999999999986"/>
    <n v="66"/>
    <n v="4102"/>
    <n v="2378"/>
    <n v="66"/>
    <n v="1189"/>
    <n v="689"/>
    <n v="558"/>
    <n v="500"/>
    <n v="500"/>
    <n v="1"/>
    <n v="1108"/>
    <n v="771"/>
    <n v="452"/>
    <n v="337"/>
    <n v="261.87"/>
  </r>
  <r>
    <d v="2024-09-11T00:00:00"/>
    <n v="2024"/>
    <x v="8"/>
    <x v="11"/>
    <n v="700"/>
    <n v="9.91"/>
    <n v="60.82"/>
    <n v="39.64"/>
    <n v="15.21"/>
    <n v="72.760000000000005"/>
    <n v="72.760000000000005"/>
    <n v="271.10000000000002"/>
    <n v="131.25"/>
    <n v="209.15"/>
    <n v="88.5"/>
    <n v="72"/>
    <n v="4066"/>
    <n v="2306"/>
    <n v="72"/>
    <n v="1210"/>
    <n v="653"/>
    <n v="552"/>
    <n v="557"/>
    <n v="557"/>
    <n v="1"/>
    <n v="1091"/>
    <n v="733"/>
    <n v="451"/>
    <n v="358"/>
    <n v="271.10000000000002"/>
  </r>
  <r>
    <d v="2024-09-12T00:00:00"/>
    <n v="2024"/>
    <x v="8"/>
    <x v="12"/>
    <n v="700"/>
    <n v="17.350000000000001"/>
    <n v="50.89"/>
    <n v="69.39"/>
    <n v="12.72"/>
    <n v="15.59"/>
    <n v="46.77"/>
    <n v="212.71"/>
    <n v="157.5"/>
    <n v="193.39"/>
    <n v="136.39999999999998"/>
    <n v="76"/>
    <n v="4030"/>
    <n v="2262"/>
    <n v="76"/>
    <n v="1216"/>
    <n v="631"/>
    <n v="545"/>
    <n v="585"/>
    <n v="585"/>
    <n v="1"/>
    <n v="1085"/>
    <n v="699"/>
    <n v="449"/>
    <n v="386"/>
    <n v="212.71"/>
  </r>
  <r>
    <d v="2024-09-13T00:00:00"/>
    <n v="2024"/>
    <x v="8"/>
    <x v="13"/>
    <n v="700"/>
    <n v="25.5"/>
    <n v="96.96"/>
    <n v="102.01"/>
    <n v="24.24"/>
    <n v="88.88"/>
    <n v="88.88"/>
    <n v="426.47"/>
    <n v="63.75"/>
    <n v="91.25"/>
    <n v="118.52999999999997"/>
    <n v="73"/>
    <n v="3994"/>
    <n v="2236"/>
    <n v="73"/>
    <n v="1212"/>
    <n v="618"/>
    <n v="539"/>
    <n v="594"/>
    <n v="594"/>
    <n v="1"/>
    <n v="1086"/>
    <n v="662"/>
    <n v="449"/>
    <n v="424"/>
    <n v="426.47"/>
  </r>
  <r>
    <d v="2024-09-14T00:00:00"/>
    <n v="2024"/>
    <x v="8"/>
    <x v="14"/>
    <n v="700"/>
    <n v="27.42"/>
    <n v="58.64"/>
    <n v="109.69"/>
    <n v="14.66"/>
    <n v="45.07"/>
    <n v="90.14"/>
    <n v="345.62"/>
    <n v="176.25"/>
    <n v="118.5"/>
    <n v="59.629999999999995"/>
    <n v="69"/>
    <n v="3961"/>
    <n v="2228"/>
    <n v="69"/>
    <n v="1197"/>
    <n v="614"/>
    <n v="533"/>
    <n v="583"/>
    <n v="583"/>
    <n v="1"/>
    <n v="1103"/>
    <n v="633"/>
    <n v="448"/>
    <n v="470"/>
    <n v="345.62"/>
  </r>
  <r>
    <d v="2024-09-15T00:00:00"/>
    <n v="2024"/>
    <x v="8"/>
    <x v="15"/>
    <n v="700"/>
    <n v="18.329999999999998"/>
    <n v="67.62"/>
    <n v="73.31"/>
    <n v="16.91"/>
    <n v="135.25"/>
    <n v="135.25"/>
    <n v="446.66999999999996"/>
    <n v="132.5"/>
    <n v="265.73"/>
    <n v="-144.89999999999998"/>
    <n v="63"/>
    <n v="3922"/>
    <n v="2234"/>
    <n v="63"/>
    <n v="1171"/>
    <n v="617"/>
    <n v="526"/>
    <n v="554"/>
    <n v="554"/>
    <n v="1"/>
    <n v="1127"/>
    <n v="614"/>
    <n v="448"/>
    <n v="513"/>
    <n v="446.66999999999996"/>
  </r>
  <r>
    <d v="2024-09-16T00:00:00"/>
    <n v="2024"/>
    <x v="8"/>
    <x v="16"/>
    <n v="700"/>
    <n v="21.1"/>
    <n v="72.03"/>
    <n v="84.38"/>
    <n v="18.010000000000002"/>
    <n v="21.95"/>
    <n v="65.86"/>
    <n v="283.33"/>
    <n v="328.75"/>
    <n v="170.34"/>
    <n v="-82.419999999999959"/>
    <n v="57"/>
    <n v="3892"/>
    <n v="2250"/>
    <n v="57"/>
    <n v="1153"/>
    <n v="625"/>
    <n v="520"/>
    <n v="528"/>
    <n v="528"/>
    <n v="1"/>
    <n v="1141"/>
    <n v="599"/>
    <n v="448"/>
    <n v="542"/>
    <n v="283.33"/>
  </r>
  <r>
    <d v="2024-09-17T00:00:00"/>
    <n v="2024"/>
    <x v="8"/>
    <x v="17"/>
    <n v="700"/>
    <n v="27.53"/>
    <n v="130.63999999999999"/>
    <n v="110.12"/>
    <n v="32.659999999999997"/>
    <n v="59.51"/>
    <n v="59.51"/>
    <n v="419.96999999999991"/>
    <n v="127.5"/>
    <n v="176.96"/>
    <n v="-24.42999999999995"/>
    <n v="49"/>
    <n v="3859"/>
    <n v="2276"/>
    <n v="49"/>
    <n v="1150"/>
    <n v="638"/>
    <n v="515"/>
    <n v="512"/>
    <n v="512"/>
    <n v="1"/>
    <n v="1141"/>
    <n v="591"/>
    <n v="449"/>
    <n v="550"/>
    <n v="419.96999999999991"/>
  </r>
  <r>
    <d v="2024-09-18T00:00:00"/>
    <n v="2024"/>
    <x v="8"/>
    <x v="18"/>
    <n v="700"/>
    <n v="17.73"/>
    <n v="56.6"/>
    <n v="70.91"/>
    <n v="14.15"/>
    <n v="22.39"/>
    <n v="67.180000000000007"/>
    <n v="248.96000000000004"/>
    <n v="153.75"/>
    <n v="249.89"/>
    <n v="47.399999999999977"/>
    <n v="42"/>
    <n v="3829"/>
    <n v="2320"/>
    <n v="42"/>
    <n v="1157"/>
    <n v="660"/>
    <n v="509"/>
    <n v="497"/>
    <n v="497"/>
    <n v="1"/>
    <n v="1136"/>
    <n v="587"/>
    <n v="451"/>
    <n v="549"/>
    <n v="248.96000000000004"/>
  </r>
  <r>
    <d v="2024-09-19T00:00:00"/>
    <n v="2024"/>
    <x v="8"/>
    <x v="19"/>
    <n v="700"/>
    <n v="30"/>
    <n v="58.07"/>
    <n v="120"/>
    <n v="14.52"/>
    <n v="63.6"/>
    <n v="63.6"/>
    <n v="349.79"/>
    <n v="71.25"/>
    <n v="255.63"/>
    <n v="23.329999999999927"/>
    <n v="38"/>
    <n v="3796"/>
    <n v="2364"/>
    <n v="38"/>
    <n v="1182"/>
    <n v="682"/>
    <n v="503"/>
    <n v="500"/>
    <n v="500"/>
    <n v="1"/>
    <n v="1121"/>
    <n v="588"/>
    <n v="454"/>
    <n v="533"/>
    <n v="349.79"/>
  </r>
  <r>
    <d v="2024-09-20T00:00:00"/>
    <n v="2024"/>
    <x v="8"/>
    <x v="20"/>
    <n v="700"/>
    <n v="8.9700000000000006"/>
    <n v="60.76"/>
    <n v="35.86"/>
    <n v="15.19"/>
    <n v="35.86"/>
    <n v="107.57"/>
    <n v="264.20999999999998"/>
    <n v="150"/>
    <n v="142.63999999999999"/>
    <n v="143.15000000000009"/>
    <n v="36"/>
    <n v="3769"/>
    <n v="2432"/>
    <n v="36"/>
    <n v="1193"/>
    <n v="716"/>
    <n v="499"/>
    <n v="477"/>
    <n v="477"/>
    <n v="1"/>
    <n v="1096"/>
    <n v="601"/>
    <n v="455"/>
    <n v="495"/>
    <n v="264.20999999999998"/>
  </r>
  <r>
    <d v="2024-09-21T00:00:00"/>
    <n v="2024"/>
    <x v="8"/>
    <x v="21"/>
    <n v="700"/>
    <n v="7.95"/>
    <n v="74.37"/>
    <n v="31.81"/>
    <n v="18.59"/>
    <n v="39.869999999999997"/>
    <n v="39.869999999999997"/>
    <n v="212.46"/>
    <n v="73.75"/>
    <n v="273.24"/>
    <n v="140.54999999999995"/>
    <n v="38"/>
    <n v="3742"/>
    <n v="2502"/>
    <n v="38"/>
    <n v="1192"/>
    <n v="751"/>
    <n v="493"/>
    <n v="441"/>
    <n v="441"/>
    <n v="1"/>
    <n v="1067"/>
    <n v="628"/>
    <n v="459"/>
    <n v="439"/>
    <n v="212.46"/>
  </r>
  <r>
    <d v="2024-09-22T00:00:00"/>
    <n v="2024"/>
    <x v="8"/>
    <x v="22"/>
    <n v="700"/>
    <n v="23.72"/>
    <n v="62.17"/>
    <n v="94.89"/>
    <n v="15.54"/>
    <n v="20.25"/>
    <n v="40.49"/>
    <n v="257.06"/>
    <n v="52.5"/>
    <n v="153.88"/>
    <n v="236.56"/>
    <n v="44"/>
    <n v="3712"/>
    <n v="2570"/>
    <n v="43"/>
    <n v="1175"/>
    <n v="785"/>
    <n v="488"/>
    <n v="390"/>
    <n v="390"/>
    <n v="0.97727272727272729"/>
    <n v="1052"/>
    <n v="659"/>
    <n v="463"/>
    <n v="393"/>
    <n v="257.06"/>
  </r>
  <r>
    <d v="2024-09-23T00:00:00"/>
    <n v="2024"/>
    <x v="8"/>
    <x v="23"/>
    <n v="700"/>
    <n v="19.260000000000002"/>
    <n v="75.069999999999993"/>
    <n v="77.03"/>
    <n v="18.77"/>
    <n v="22.49"/>
    <n v="44.97"/>
    <n v="257.59000000000003"/>
    <n v="91.25"/>
    <n v="74.78"/>
    <n v="276.38"/>
    <n v="53"/>
    <n v="3688"/>
    <n v="2626"/>
    <n v="28"/>
    <n v="1149"/>
    <n v="813"/>
    <n v="484"/>
    <n v="336"/>
    <n v="336"/>
    <n v="0.52830188679245282"/>
    <n v="1042"/>
    <n v="692"/>
    <n v="467"/>
    <n v="350"/>
    <n v="257.59000000000003"/>
  </r>
  <r>
    <d v="2024-09-24T00:00:00"/>
    <n v="2024"/>
    <x v="8"/>
    <x v="24"/>
    <n v="700"/>
    <n v="9.09"/>
    <n v="58.46"/>
    <n v="36.340000000000003"/>
    <n v="14.62"/>
    <n v="30.22"/>
    <n v="60.44"/>
    <n v="209.17000000000002"/>
    <n v="65"/>
    <n v="190.45"/>
    <n v="235.38"/>
    <n v="63"/>
    <n v="3664"/>
    <n v="2684"/>
    <n v="33"/>
    <n v="1127"/>
    <n v="842"/>
    <n v="480"/>
    <n v="285"/>
    <n v="285"/>
    <n v="0.52380952380952384"/>
    <n v="1038"/>
    <n v="712"/>
    <n v="472"/>
    <n v="326"/>
    <n v="209.17000000000002"/>
  </r>
  <r>
    <d v="2024-09-25T00:00:00"/>
    <n v="2024"/>
    <x v="8"/>
    <x v="25"/>
    <n v="700"/>
    <n v="8.2200000000000006"/>
    <n v="46.97"/>
    <n v="32.880000000000003"/>
    <n v="11.74"/>
    <n v="17.36"/>
    <n v="52.09"/>
    <n v="169.26"/>
    <n v="138.75"/>
    <n v="197.38"/>
    <n v="194.61"/>
    <n v="70"/>
    <n v="3643"/>
    <n v="2710"/>
    <n v="64"/>
    <n v="1123"/>
    <n v="855"/>
    <n v="476"/>
    <n v="268"/>
    <n v="268"/>
    <n v="0.91428571428571426"/>
    <n v="1050"/>
    <n v="722"/>
    <n v="477"/>
    <n v="328"/>
    <n v="169.26"/>
  </r>
  <r>
    <d v="2024-09-26T00:00:00"/>
    <n v="2024"/>
    <x v="8"/>
    <x v="26"/>
    <n v="700"/>
    <n v="33"/>
    <n v="127.68"/>
    <n v="132"/>
    <n v="31.92"/>
    <n v="11.18"/>
    <n v="33.54"/>
    <n v="369.32000000000005"/>
    <n v="90"/>
    <n v="131.53"/>
    <n v="109.14999999999998"/>
    <n v="86"/>
    <n v="3619"/>
    <n v="2734"/>
    <n v="69"/>
    <n v="1125"/>
    <n v="867"/>
    <n v="472"/>
    <n v="258"/>
    <n v="258"/>
    <n v="0.80232558139534882"/>
    <n v="1074"/>
    <n v="721"/>
    <n v="483"/>
    <n v="353"/>
    <n v="369.32000000000005"/>
  </r>
  <r>
    <d v="2024-09-27T00:00:00"/>
    <n v="2024"/>
    <x v="8"/>
    <x v="27"/>
    <n v="700"/>
    <n v="35.229999999999997"/>
    <n v="61.18"/>
    <n v="140.9"/>
    <n v="15.3"/>
    <n v="126.07"/>
    <n v="126.07"/>
    <n v="504.75"/>
    <n v="67.5"/>
    <n v="165.31"/>
    <n v="-37.559999999999945"/>
    <n v="98"/>
    <n v="3601"/>
    <n v="2744"/>
    <n v="90"/>
    <n v="1145"/>
    <n v="872"/>
    <n v="468"/>
    <n v="273"/>
    <n v="273"/>
    <n v="0.91836734693877553"/>
    <n v="1090"/>
    <n v="710"/>
    <n v="490"/>
    <n v="380"/>
    <n v="504.75"/>
  </r>
  <r>
    <d v="2024-09-28T00:00:00"/>
    <n v="2024"/>
    <x v="8"/>
    <x v="28"/>
    <n v="700"/>
    <n v="15.02"/>
    <n v="132.91"/>
    <n v="60.07"/>
    <n v="33.229999999999997"/>
    <n v="116.3"/>
    <n v="116.3"/>
    <n v="473.83"/>
    <n v="128.75"/>
    <n v="114.96"/>
    <n v="-17.539999999999964"/>
    <n v="109"/>
    <n v="3583"/>
    <n v="2744"/>
    <n v="64"/>
    <n v="1170"/>
    <n v="872"/>
    <n v="465"/>
    <n v="298"/>
    <n v="298"/>
    <n v="0.58715596330275233"/>
    <n v="1092"/>
    <n v="682"/>
    <n v="495"/>
    <n v="410"/>
    <n v="473.83"/>
  </r>
  <r>
    <d v="2024-09-29T00:00:00"/>
    <n v="2024"/>
    <x v="8"/>
    <x v="29"/>
    <n v="700"/>
    <n v="31.42"/>
    <n v="105.27"/>
    <n v="125.69"/>
    <n v="26.32"/>
    <n v="15.52"/>
    <n v="46.57"/>
    <n v="350.78999999999996"/>
    <n v="203.75"/>
    <n v="125.79"/>
    <n v="19.670000000000073"/>
    <n v="119"/>
    <n v="3565"/>
    <n v="2732"/>
    <n v="81"/>
    <n v="1184"/>
    <n v="866"/>
    <n v="462"/>
    <n v="318"/>
    <n v="318"/>
    <n v="0.68067226890756305"/>
    <n v="1084"/>
    <n v="650"/>
    <n v="503"/>
    <n v="434"/>
    <n v="350.78999999999996"/>
  </r>
  <r>
    <d v="2024-09-30T00:00:00"/>
    <n v="2024"/>
    <x v="8"/>
    <x v="30"/>
    <n v="700"/>
    <n v="20.86"/>
    <n v="67.349999999999994"/>
    <n v="83.44"/>
    <n v="16.84"/>
    <n v="39.04"/>
    <n v="78.08"/>
    <n v="305.60999999999996"/>
    <n v="187.5"/>
    <n v="153.61000000000001"/>
    <n v="53.279999999999973"/>
    <n v="123"/>
    <n v="3553"/>
    <n v="2722"/>
    <n v="80"/>
    <n v="1184"/>
    <n v="861"/>
    <n v="460"/>
    <n v="323"/>
    <n v="323"/>
    <n v="0.65040650406504064"/>
    <n v="1067"/>
    <n v="615"/>
    <n v="510"/>
    <n v="452"/>
    <n v="305.60999999999996"/>
  </r>
  <r>
    <m/>
    <n v="2024"/>
    <x v="9"/>
    <x v="0"/>
    <n v="0"/>
    <n v="0"/>
    <n v="0"/>
    <n v="0"/>
    <n v="0"/>
    <n v="0"/>
    <n v="0"/>
    <n v="0"/>
    <n v="0"/>
    <n v="0"/>
    <m/>
    <n v="0"/>
    <n v="0"/>
    <n v="0"/>
    <n v="0"/>
    <n v="0"/>
    <n v="0"/>
    <n v="0"/>
    <m/>
    <m/>
    <m/>
    <n v="1043"/>
    <n v="588"/>
    <n v="518"/>
    <n v="455"/>
    <m/>
  </r>
  <r>
    <m/>
    <n v="2024"/>
    <x v="9"/>
    <x v="32"/>
    <n v="0"/>
    <n v="0"/>
    <n v="0"/>
    <n v="0"/>
    <n v="0"/>
    <n v="0"/>
    <n v="0"/>
    <n v="0"/>
    <n v="0"/>
    <n v="0"/>
    <m/>
    <n v="0"/>
    <n v="0"/>
    <n v="0"/>
    <n v="0"/>
    <n v="0"/>
    <n v="0"/>
    <n v="0"/>
    <m/>
    <m/>
    <m/>
    <n v="1018"/>
    <n v="580"/>
    <n v="525"/>
    <n v="438"/>
    <m/>
  </r>
  <r>
    <d v="2024-10-01T00:00:00"/>
    <n v="2024"/>
    <x v="9"/>
    <x v="1"/>
    <n v="770"/>
    <n v="35.67"/>
    <n v="142.66"/>
    <n v="8.92"/>
    <n v="123.49"/>
    <n v="162.6"/>
    <n v="162.6"/>
    <n v="635.93999999999994"/>
    <n v="157.5"/>
    <n v="181.94"/>
    <n v="-205.37999999999988"/>
    <n v="126"/>
    <n v="3541"/>
    <n v="2692"/>
    <n v="126"/>
    <n v="1177"/>
    <n v="846"/>
    <n v="457"/>
    <n v="331"/>
    <n v="331"/>
    <n v="1"/>
    <n v="998"/>
    <n v="576"/>
    <n v="531"/>
    <n v="422"/>
    <n v="635.93999999999994"/>
  </r>
  <r>
    <d v="2024-10-02T00:00:00"/>
    <n v="2024"/>
    <x v="9"/>
    <x v="2"/>
    <n v="770"/>
    <n v="30.87"/>
    <n v="123.49"/>
    <n v="7.72"/>
    <n v="138.06"/>
    <n v="54.46"/>
    <n v="108.91"/>
    <n v="463.51"/>
    <n v="133.75"/>
    <n v="195.18"/>
    <n v="-22.440000000000055"/>
    <n v="126"/>
    <n v="3529"/>
    <n v="2642"/>
    <n v="126"/>
    <n v="1158"/>
    <n v="821"/>
    <n v="455"/>
    <n v="337"/>
    <n v="337"/>
    <n v="1"/>
    <n v="991"/>
    <n v="579"/>
    <n v="538"/>
    <n v="412"/>
    <n v="463.51"/>
  </r>
  <r>
    <d v="2024-10-03T00:00:00"/>
    <n v="2024"/>
    <x v="9"/>
    <x v="3"/>
    <n v="770"/>
    <n v="45.91"/>
    <n v="183.64"/>
    <n v="11.48"/>
    <n v="127.25"/>
    <n v="33.53"/>
    <n v="100.58"/>
    <n v="502.38999999999993"/>
    <n v="110"/>
    <n v="237.14"/>
    <n v="-79.529999999999859"/>
    <n v="125"/>
    <n v="3517"/>
    <n v="2598"/>
    <n v="125"/>
    <n v="1133"/>
    <n v="799"/>
    <n v="453"/>
    <n v="334"/>
    <n v="334"/>
    <n v="1"/>
    <n v="991"/>
    <n v="586"/>
    <n v="545"/>
    <n v="405"/>
    <n v="502.38999999999993"/>
  </r>
  <r>
    <d v="2024-10-04T00:00:00"/>
    <n v="2024"/>
    <x v="9"/>
    <x v="4"/>
    <n v="770"/>
    <n v="42.66"/>
    <n v="170.63"/>
    <n v="10.67"/>
    <n v="139.68"/>
    <n v="50.97"/>
    <n v="101.93"/>
    <n v="516.54"/>
    <n v="45"/>
    <n v="203.33"/>
    <n v="5.1299999999999955"/>
    <n v="118"/>
    <n v="3508"/>
    <n v="2542"/>
    <n v="118"/>
    <n v="1108"/>
    <n v="771"/>
    <n v="452"/>
    <n v="337"/>
    <n v="337"/>
    <n v="1"/>
    <n v="993"/>
    <n v="597"/>
    <n v="552"/>
    <n v="396"/>
    <n v="516.54"/>
  </r>
  <r>
    <d v="2024-10-05T00:00:00"/>
    <n v="2024"/>
    <x v="9"/>
    <x v="5"/>
    <n v="770"/>
    <n v="37.950000000000003"/>
    <n v="151.78"/>
    <n v="9.49"/>
    <n v="197.16"/>
    <n v="65.47"/>
    <n v="130.94"/>
    <n v="592.79"/>
    <n v="198.75"/>
    <n v="91.15"/>
    <n v="-112.68999999999994"/>
    <n v="110"/>
    <n v="3505"/>
    <n v="2466"/>
    <n v="110"/>
    <n v="1091"/>
    <n v="733"/>
    <n v="451"/>
    <n v="358"/>
    <n v="358"/>
    <n v="1"/>
    <n v="1004"/>
    <n v="614"/>
    <n v="558"/>
    <n v="390"/>
    <n v="592.79"/>
  </r>
  <r>
    <d v="2024-10-06T00:00:00"/>
    <n v="2024"/>
    <x v="9"/>
    <x v="6"/>
    <n v="770"/>
    <n v="28.29"/>
    <n v="113.15"/>
    <n v="7.07"/>
    <n v="60.59"/>
    <n v="49.15"/>
    <n v="147.46"/>
    <n v="405.71000000000004"/>
    <n v="216.25"/>
    <n v="160.88"/>
    <n v="-12.840000000000032"/>
    <n v="103"/>
    <n v="3496"/>
    <n v="2398"/>
    <n v="103"/>
    <n v="1085"/>
    <n v="699"/>
    <n v="449"/>
    <n v="386"/>
    <n v="386"/>
    <n v="1"/>
    <n v="1026"/>
    <n v="633"/>
    <n v="564"/>
    <n v="393"/>
    <n v="405.71000000000004"/>
  </r>
  <r>
    <d v="2024-10-07T00:00:00"/>
    <n v="2024"/>
    <x v="9"/>
    <x v="7"/>
    <n v="770"/>
    <n v="33.47"/>
    <n v="133.86000000000001"/>
    <n v="8.3699999999999992"/>
    <n v="196.51"/>
    <n v="148.1"/>
    <n v="148.1"/>
    <n v="668.41000000000008"/>
    <n v="90"/>
    <n v="41.26"/>
    <n v="-29.670000000000073"/>
    <n v="97"/>
    <n v="3493"/>
    <n v="2324"/>
    <n v="97"/>
    <n v="1086"/>
    <n v="662"/>
    <n v="449"/>
    <n v="424"/>
    <n v="424"/>
    <n v="1"/>
    <n v="1051"/>
    <n v="659"/>
    <n v="569"/>
    <n v="392"/>
    <n v="668.41000000000008"/>
  </r>
  <r>
    <d v="2024-10-08T00:00:00"/>
    <n v="2024"/>
    <x v="9"/>
    <x v="8"/>
    <n v="770"/>
    <n v="22.63"/>
    <n v="90.52"/>
    <n v="5.66"/>
    <n v="96.74"/>
    <n v="47.68"/>
    <n v="95.36"/>
    <n v="358.59"/>
    <n v="112.5"/>
    <n v="294.55"/>
    <n v="4.3600000000000136"/>
    <n v="92"/>
    <n v="3490"/>
    <n v="2266"/>
    <n v="92"/>
    <n v="1103"/>
    <n v="633"/>
    <n v="448"/>
    <n v="470"/>
    <n v="470"/>
    <n v="1"/>
    <n v="1077"/>
    <n v="686"/>
    <n v="574"/>
    <n v="391"/>
    <n v="358.59"/>
  </r>
  <r>
    <d v="2024-10-09T00:00:00"/>
    <n v="2024"/>
    <x v="9"/>
    <x v="9"/>
    <n v="770"/>
    <n v="28.06"/>
    <n v="112.22"/>
    <n v="7.02"/>
    <n v="171.31"/>
    <n v="138.78"/>
    <n v="138.78"/>
    <n v="596.16999999999996"/>
    <n v="90"/>
    <n v="106.36"/>
    <n v="-22.529999999999973"/>
    <n v="86"/>
    <n v="3490"/>
    <n v="2228"/>
    <n v="86"/>
    <n v="1127"/>
    <n v="614"/>
    <n v="448"/>
    <n v="513"/>
    <n v="513"/>
    <n v="1"/>
    <n v="1097"/>
    <n v="721"/>
    <n v="579"/>
    <n v="376"/>
    <n v="596.16999999999996"/>
  </r>
  <r>
    <d v="2024-10-10T00:00:00"/>
    <n v="2024"/>
    <x v="9"/>
    <x v="10"/>
    <n v="770"/>
    <n v="26.03"/>
    <n v="104.12"/>
    <n v="6.51"/>
    <n v="111.06"/>
    <n v="28.61"/>
    <n v="85.82"/>
    <n v="362.15"/>
    <n v="231.25"/>
    <n v="134.79"/>
    <n v="41.810000000000059"/>
    <n v="83"/>
    <n v="3490"/>
    <n v="2198"/>
    <n v="83"/>
    <n v="1141"/>
    <n v="599"/>
    <n v="448"/>
    <n v="542"/>
    <n v="542"/>
    <n v="1"/>
    <n v="1109"/>
    <n v="756"/>
    <n v="582"/>
    <n v="353"/>
    <n v="362.15"/>
  </r>
  <r>
    <d v="2024-10-11T00:00:00"/>
    <n v="2024"/>
    <x v="9"/>
    <x v="11"/>
    <n v="770"/>
    <n v="18.670000000000002"/>
    <n v="74.680000000000007"/>
    <n v="4.67"/>
    <n v="89.38"/>
    <n v="126.42"/>
    <n v="126.42"/>
    <n v="440.24"/>
    <n v="88.75"/>
    <n v="197.75"/>
    <n v="43.259999999999991"/>
    <n v="83"/>
    <n v="3496"/>
    <n v="2182"/>
    <n v="83"/>
    <n v="1141"/>
    <n v="591"/>
    <n v="449"/>
    <n v="550"/>
    <n v="550"/>
    <n v="1"/>
    <n v="1112"/>
    <n v="793"/>
    <n v="586"/>
    <n v="319"/>
    <n v="440.24"/>
  </r>
  <r>
    <d v="2024-10-12T00:00:00"/>
    <n v="2024"/>
    <x v="9"/>
    <x v="12"/>
    <n v="770"/>
    <n v="17.149999999999999"/>
    <n v="68.61"/>
    <n v="4.29"/>
    <n v="71.290000000000006"/>
    <n v="37.880000000000003"/>
    <n v="113.63"/>
    <n v="312.85000000000002"/>
    <n v="138.75"/>
    <n v="94.44"/>
    <n v="223.96000000000004"/>
    <n v="89"/>
    <n v="3505"/>
    <n v="2174"/>
    <n v="89"/>
    <n v="1136"/>
    <n v="587"/>
    <n v="451"/>
    <n v="549"/>
    <n v="549"/>
    <n v="1"/>
    <n v="1114"/>
    <n v="828"/>
    <n v="588"/>
    <n v="286"/>
    <n v="312.85000000000002"/>
  </r>
  <r>
    <d v="2024-10-13T00:00:00"/>
    <n v="2024"/>
    <x v="9"/>
    <x v="13"/>
    <n v="770"/>
    <n v="28.55"/>
    <n v="114.19"/>
    <n v="7.14"/>
    <n v="94.54"/>
    <n v="43.29"/>
    <n v="86.58"/>
    <n v="374.29"/>
    <n v="80"/>
    <n v="99.06"/>
    <n v="216.64999999999998"/>
    <n v="95"/>
    <n v="3520"/>
    <n v="2176"/>
    <n v="95"/>
    <n v="1121"/>
    <n v="588"/>
    <n v="454"/>
    <n v="533"/>
    <n v="533"/>
    <n v="1"/>
    <n v="1102"/>
    <n v="858"/>
    <n v="590"/>
    <n v="244"/>
    <n v="374.29"/>
  </r>
  <r>
    <d v="2024-10-14T00:00:00"/>
    <n v="2024"/>
    <x v="9"/>
    <x v="14"/>
    <n v="770"/>
    <n v="8.9"/>
    <n v="35.6"/>
    <n v="2.23"/>
    <n v="55.2"/>
    <n v="22.8"/>
    <n v="68.400000000000006"/>
    <n v="193.13"/>
    <n v="137.5"/>
    <n v="107.25"/>
    <n v="332.12"/>
    <n v="106"/>
    <n v="3529"/>
    <n v="2202"/>
    <n v="106"/>
    <n v="1096"/>
    <n v="601"/>
    <n v="455"/>
    <n v="495"/>
    <n v="495"/>
    <n v="1"/>
    <n v="1073"/>
    <n v="882"/>
    <n v="592"/>
    <n v="191"/>
    <n v="193.13"/>
  </r>
  <r>
    <d v="2024-10-15T00:00:00"/>
    <n v="2024"/>
    <x v="9"/>
    <x v="15"/>
    <n v="770"/>
    <n v="15.92"/>
    <n v="63.69"/>
    <n v="3.98"/>
    <n v="31.35"/>
    <n v="24.75"/>
    <n v="49.5"/>
    <n v="189.19"/>
    <n v="147.5"/>
    <n v="52.7"/>
    <n v="380.61"/>
    <n v="117"/>
    <n v="3550"/>
    <n v="2256"/>
    <n v="117"/>
    <n v="1067"/>
    <n v="628"/>
    <n v="459"/>
    <n v="439"/>
    <n v="439"/>
    <n v="1"/>
    <n v="1054"/>
    <n v="902"/>
    <n v="593"/>
    <n v="152"/>
    <n v="189.19"/>
  </r>
  <r>
    <d v="2024-10-16T00:00:00"/>
    <n v="2024"/>
    <x v="9"/>
    <x v="16"/>
    <n v="770"/>
    <n v="13.97"/>
    <n v="55.89"/>
    <n v="3.49"/>
    <n v="53.19"/>
    <n v="8.91"/>
    <n v="17.82"/>
    <n v="153.26999999999998"/>
    <n v="32.5"/>
    <n v="123"/>
    <n v="461.23"/>
    <n v="129"/>
    <n v="3571"/>
    <n v="2318"/>
    <n v="129"/>
    <n v="1052"/>
    <n v="659"/>
    <n v="463"/>
    <n v="393"/>
    <n v="393"/>
    <n v="1"/>
    <n v="1044"/>
    <n v="916"/>
    <n v="593"/>
    <n v="128"/>
    <n v="153.26999999999998"/>
  </r>
  <r>
    <d v="2024-10-17T00:00:00"/>
    <n v="2024"/>
    <x v="9"/>
    <x v="17"/>
    <n v="770"/>
    <n v="13.87"/>
    <n v="55.46"/>
    <n v="3.47"/>
    <n v="37.130000000000003"/>
    <n v="23.97"/>
    <n v="23.97"/>
    <n v="157.87"/>
    <n v="32.5"/>
    <n v="83.49"/>
    <n v="496.14"/>
    <n v="140"/>
    <n v="3595"/>
    <n v="2384"/>
    <n v="140"/>
    <n v="1042"/>
    <n v="692"/>
    <n v="467"/>
    <n v="350"/>
    <n v="350"/>
    <n v="1"/>
    <n v="1044"/>
    <n v="922"/>
    <n v="592"/>
    <n v="122"/>
    <n v="157.87"/>
  </r>
  <r>
    <d v="2024-10-18T00:00:00"/>
    <n v="2024"/>
    <x v="9"/>
    <x v="18"/>
    <n v="770"/>
    <n v="13.71"/>
    <n v="54.83"/>
    <n v="3.43"/>
    <n v="41.93"/>
    <n v="7.21"/>
    <n v="14.41"/>
    <n v="135.52000000000001"/>
    <n v="46.25"/>
    <n v="70.599999999999994"/>
    <n v="517.63"/>
    <n v="150"/>
    <n v="3622"/>
    <n v="2424"/>
    <n v="150"/>
    <n v="1038"/>
    <n v="712"/>
    <n v="472"/>
    <n v="326"/>
    <n v="326"/>
    <n v="1"/>
    <n v="1049"/>
    <n v="927"/>
    <n v="590"/>
    <n v="122"/>
    <n v="135.52000000000001"/>
  </r>
  <r>
    <d v="2024-10-19T00:00:00"/>
    <n v="2024"/>
    <x v="9"/>
    <x v="19"/>
    <n v="770"/>
    <n v="12.55"/>
    <n v="50.19"/>
    <n v="3.14"/>
    <n v="19.53"/>
    <n v="5.99"/>
    <n v="11.97"/>
    <n v="103.36999999999999"/>
    <n v="57.5"/>
    <n v="74.010000000000005"/>
    <n v="535.12"/>
    <n v="158"/>
    <n v="3652"/>
    <n v="2444"/>
    <n v="158"/>
    <n v="1050"/>
    <n v="722"/>
    <n v="477"/>
    <n v="328"/>
    <n v="328"/>
    <n v="1"/>
    <n v="1059"/>
    <n v="932"/>
    <n v="587"/>
    <n v="127"/>
    <n v="103.36999999999999"/>
  </r>
  <r>
    <d v="2024-10-20T00:00:00"/>
    <n v="2024"/>
    <x v="9"/>
    <x v="20"/>
    <n v="770"/>
    <n v="3.59"/>
    <n v="14.35"/>
    <n v="0.9"/>
    <n v="41.36"/>
    <n v="9.18"/>
    <n v="18.36"/>
    <n v="87.74"/>
    <n v="32.5"/>
    <n v="119.24"/>
    <n v="530.52"/>
    <n v="160"/>
    <n v="3685"/>
    <n v="2442"/>
    <n v="160"/>
    <n v="1074"/>
    <n v="721"/>
    <n v="483"/>
    <n v="353"/>
    <n v="353"/>
    <n v="1"/>
    <n v="1074"/>
    <n v="931"/>
    <n v="583"/>
    <n v="143"/>
    <n v="87.74"/>
  </r>
  <r>
    <d v="2024-10-21T00:00:00"/>
    <n v="2024"/>
    <x v="9"/>
    <x v="21"/>
    <n v="770"/>
    <n v="9.8000000000000007"/>
    <n v="39.19"/>
    <n v="2.4500000000000002"/>
    <n v="40.47"/>
    <n v="26.63"/>
    <n v="26.63"/>
    <n v="145.16999999999999"/>
    <n v="68.75"/>
    <n v="44.86"/>
    <n v="511.22"/>
    <n v="161"/>
    <n v="3718"/>
    <n v="2420"/>
    <n v="161"/>
    <n v="1090"/>
    <n v="710"/>
    <n v="490"/>
    <n v="380"/>
    <n v="380"/>
    <n v="1"/>
    <n v="1094"/>
    <n v="925"/>
    <n v="579"/>
    <n v="169"/>
    <n v="145.16999999999999"/>
  </r>
  <r>
    <d v="2024-10-22T00:00:00"/>
    <n v="2024"/>
    <x v="9"/>
    <x v="22"/>
    <n v="770"/>
    <n v="12.81"/>
    <n v="51.23"/>
    <n v="3.2"/>
    <n v="38.799999999999997"/>
    <n v="34.880000000000003"/>
    <n v="34.880000000000003"/>
    <n v="175.79999999999998"/>
    <n v="37.5"/>
    <n v="62.64"/>
    <n v="494.06"/>
    <n v="155"/>
    <n v="3751"/>
    <n v="2364"/>
    <n v="155"/>
    <n v="1092"/>
    <n v="682"/>
    <n v="495"/>
    <n v="410"/>
    <n v="410"/>
    <n v="1"/>
    <n v="1121"/>
    <n v="916"/>
    <n v="573"/>
    <n v="205"/>
    <n v="175.79999999999998"/>
  </r>
  <r>
    <d v="2024-10-23T00:00:00"/>
    <n v="2024"/>
    <x v="9"/>
    <x v="23"/>
    <n v="770"/>
    <n v="6.7"/>
    <n v="26.79"/>
    <n v="1.68"/>
    <n v="16.920000000000002"/>
    <n v="5.25"/>
    <n v="15.75"/>
    <n v="73.09"/>
    <n v="135"/>
    <n v="45.61"/>
    <n v="516.29999999999995"/>
    <n v="148"/>
    <n v="3796"/>
    <n v="2300"/>
    <n v="117"/>
    <n v="1084"/>
    <n v="650"/>
    <n v="503"/>
    <n v="434"/>
    <n v="434"/>
    <n v="0.79054054054054057"/>
    <n v="1148"/>
    <n v="904"/>
    <n v="566"/>
    <n v="244"/>
    <n v="73.09"/>
  </r>
  <r>
    <d v="2024-10-24T00:00:00"/>
    <n v="2024"/>
    <x v="9"/>
    <x v="24"/>
    <n v="770"/>
    <n v="7.41"/>
    <n v="29.62"/>
    <n v="1.85"/>
    <n v="24.6"/>
    <n v="4.7699999999999996"/>
    <n v="14.31"/>
    <n v="82.56"/>
    <n v="46.25"/>
    <n v="149.75"/>
    <n v="491.44"/>
    <n v="132"/>
    <n v="3835"/>
    <n v="2230"/>
    <n v="112"/>
    <n v="1067"/>
    <n v="615"/>
    <n v="510"/>
    <n v="452"/>
    <n v="452"/>
    <n v="0.84848484848484851"/>
    <n v="1175"/>
    <n v="885"/>
    <n v="560"/>
    <n v="290"/>
    <n v="82.56"/>
  </r>
  <r>
    <d v="2024-10-25T00:00:00"/>
    <n v="2024"/>
    <x v="9"/>
    <x v="25"/>
    <n v="770"/>
    <n v="14.96"/>
    <n v="59.83"/>
    <n v="3.74"/>
    <n v="27.98"/>
    <n v="22.3"/>
    <n v="44.6"/>
    <n v="173.41"/>
    <n v="31.25"/>
    <n v="111.88"/>
    <n v="453.46000000000004"/>
    <n v="117"/>
    <n v="3877"/>
    <n v="2176"/>
    <n v="90"/>
    <n v="1043"/>
    <n v="588"/>
    <n v="518"/>
    <n v="455"/>
    <n v="455"/>
    <n v="0.76923076923076927"/>
    <n v="1193"/>
    <n v="863"/>
    <n v="554"/>
    <n v="330"/>
    <n v="173.41"/>
  </r>
  <r>
    <d v="2024-10-26T00:00:00"/>
    <n v="2024"/>
    <x v="9"/>
    <x v="26"/>
    <n v="770"/>
    <n v="7.21"/>
    <n v="28.83"/>
    <n v="1.8"/>
    <n v="66.959999999999994"/>
    <n v="14.42"/>
    <n v="28.83"/>
    <n v="148.04999999999998"/>
    <n v="56.25"/>
    <n v="157.1"/>
    <n v="408.6"/>
    <n v="95"/>
    <n v="3913"/>
    <n v="2160"/>
    <n v="52"/>
    <n v="1018"/>
    <n v="580"/>
    <n v="525"/>
    <n v="438"/>
    <n v="438"/>
    <n v="0.54736842105263162"/>
    <n v="1204"/>
    <n v="836"/>
    <n v="545"/>
    <n v="368"/>
    <n v="148.04999999999998"/>
  </r>
  <r>
    <d v="2024-10-27T00:00:00"/>
    <n v="2024"/>
    <x v="9"/>
    <x v="27"/>
    <n v="770"/>
    <n v="12.34"/>
    <n v="49.35"/>
    <n v="3.09"/>
    <n v="61.95"/>
    <n v="30.1"/>
    <n v="30.1"/>
    <n v="186.93"/>
    <n v="68.75"/>
    <n v="138.88"/>
    <n v="375.44"/>
    <n v="72"/>
    <n v="3952"/>
    <n v="2152"/>
    <n v="66"/>
    <n v="998"/>
    <n v="576"/>
    <n v="531"/>
    <n v="422"/>
    <n v="422"/>
    <n v="0.91666666666666663"/>
    <n v="1213"/>
    <n v="803"/>
    <n v="539"/>
    <n v="410"/>
    <n v="186.93"/>
  </r>
  <r>
    <d v="2024-10-28T00:00:00"/>
    <n v="2024"/>
    <x v="9"/>
    <x v="28"/>
    <n v="770"/>
    <n v="19.899999999999999"/>
    <n v="79.599999999999994"/>
    <n v="4.9800000000000004"/>
    <n v="72.8"/>
    <n v="21.6"/>
    <n v="43.2"/>
    <n v="242.07999999999998"/>
    <n v="107.5"/>
    <n v="95.5"/>
    <n v="324.92"/>
    <n v="51"/>
    <n v="3991"/>
    <n v="2158"/>
    <n v="34"/>
    <n v="991"/>
    <n v="579"/>
    <n v="538"/>
    <n v="412"/>
    <n v="412"/>
    <n v="0.66666666666666663"/>
    <n v="1215"/>
    <n v="770"/>
    <n v="531"/>
    <n v="445"/>
    <n v="242.07999999999998"/>
  </r>
  <r>
    <d v="2024-10-29T00:00:00"/>
    <n v="2024"/>
    <x v="9"/>
    <x v="29"/>
    <n v="770"/>
    <n v="13.34"/>
    <n v="53.36"/>
    <n v="3.34"/>
    <n v="109.02"/>
    <n v="21.39"/>
    <n v="42.78"/>
    <n v="243.23"/>
    <n v="63.75"/>
    <n v="187.3"/>
    <n v="275.71999999999997"/>
    <n v="37"/>
    <n v="4027"/>
    <n v="2172"/>
    <n v="27"/>
    <n v="991"/>
    <n v="586"/>
    <n v="545"/>
    <n v="405"/>
    <n v="405"/>
    <n v="0.72972972972972971"/>
    <n v="1216"/>
    <n v="734"/>
    <n v="526"/>
    <n v="482"/>
    <n v="243.23"/>
  </r>
  <r>
    <d v="2024-10-30T00:00:00"/>
    <n v="2024"/>
    <x v="9"/>
    <x v="30"/>
    <n v="770"/>
    <n v="28.04"/>
    <n v="112.15"/>
    <n v="7.01"/>
    <n v="112.15"/>
    <n v="57.13"/>
    <n v="57.13"/>
    <n v="373.61"/>
    <n v="112.5"/>
    <n v="68.260000000000005"/>
    <n v="215.63"/>
    <n v="28"/>
    <n v="4066"/>
    <n v="2194"/>
    <n v="18"/>
    <n v="993"/>
    <n v="597"/>
    <n v="552"/>
    <n v="396"/>
    <n v="396"/>
    <n v="0.6428571428571429"/>
    <n v="1210"/>
    <n v="697"/>
    <n v="521"/>
    <n v="513"/>
    <n v="373.61"/>
  </r>
  <r>
    <d v="2024-10-31T00:00:00"/>
    <n v="2024"/>
    <x v="9"/>
    <x v="31"/>
    <n v="770"/>
    <n v="32.54"/>
    <n v="130.16999999999999"/>
    <n v="8.14"/>
    <n v="57.72"/>
    <n v="45.13"/>
    <n v="90.26"/>
    <n v="363.96"/>
    <n v="147.5"/>
    <n v="124.54"/>
    <n v="134"/>
    <n v="23"/>
    <n v="4099"/>
    <n v="2228"/>
    <n v="14"/>
    <n v="1004"/>
    <n v="614"/>
    <n v="558"/>
    <n v="390"/>
    <n v="390"/>
    <n v="0.60869565217391308"/>
    <n v="1193"/>
    <n v="661"/>
    <n v="518"/>
    <n v="532"/>
    <n v="363.96"/>
  </r>
  <r>
    <m/>
    <n v="2024"/>
    <x v="10"/>
    <x v="0"/>
    <n v="0"/>
    <n v="0"/>
    <n v="0"/>
    <n v="0"/>
    <n v="0"/>
    <n v="0"/>
    <n v="0"/>
    <n v="0"/>
    <n v="0"/>
    <n v="0"/>
    <m/>
    <n v="0"/>
    <n v="0"/>
    <n v="0"/>
    <n v="0"/>
    <n v="0"/>
    <n v="0"/>
    <n v="0"/>
    <m/>
    <m/>
    <m/>
    <n v="1172"/>
    <n v="639"/>
    <n v="514"/>
    <n v="533"/>
    <m/>
  </r>
  <r>
    <m/>
    <n v="2024"/>
    <x v="10"/>
    <x v="32"/>
    <n v="0"/>
    <n v="0"/>
    <n v="0"/>
    <n v="0"/>
    <n v="0"/>
    <n v="0"/>
    <n v="0"/>
    <n v="0"/>
    <n v="0"/>
    <n v="0"/>
    <m/>
    <n v="0"/>
    <n v="0"/>
    <n v="0"/>
    <n v="0"/>
    <n v="0"/>
    <n v="0"/>
    <n v="0"/>
    <m/>
    <m/>
    <m/>
    <n v="1146"/>
    <n v="612"/>
    <n v="512"/>
    <n v="534"/>
    <m/>
  </r>
  <r>
    <m/>
    <n v="2024"/>
    <x v="10"/>
    <x v="33"/>
    <n v="0"/>
    <n v="0"/>
    <n v="0"/>
    <n v="0"/>
    <n v="0"/>
    <n v="0"/>
    <n v="0"/>
    <n v="0"/>
    <n v="0"/>
    <n v="0"/>
    <m/>
    <n v="0"/>
    <n v="0"/>
    <n v="0"/>
    <n v="0"/>
    <n v="0"/>
    <n v="0"/>
    <n v="0"/>
    <m/>
    <m/>
    <m/>
    <n v="1123"/>
    <n v="597"/>
    <n v="511"/>
    <n v="526"/>
    <m/>
  </r>
  <r>
    <m/>
    <n v="2024"/>
    <x v="10"/>
    <x v="34"/>
    <n v="0"/>
    <n v="0"/>
    <n v="0"/>
    <n v="0"/>
    <n v="0"/>
    <n v="0"/>
    <n v="0"/>
    <n v="0"/>
    <n v="0"/>
    <n v="0"/>
    <m/>
    <n v="0"/>
    <n v="0"/>
    <n v="0"/>
    <n v="0"/>
    <n v="0"/>
    <n v="0"/>
    <n v="0"/>
    <m/>
    <m/>
    <m/>
    <n v="1105"/>
    <n v="584"/>
    <n v="511"/>
    <n v="521"/>
    <m/>
  </r>
  <r>
    <m/>
    <n v="2024"/>
    <x v="10"/>
    <x v="35"/>
    <n v="0"/>
    <n v="0"/>
    <n v="0"/>
    <n v="0"/>
    <n v="0"/>
    <n v="0"/>
    <n v="0"/>
    <n v="0"/>
    <n v="0"/>
    <n v="0"/>
    <m/>
    <n v="0"/>
    <n v="0"/>
    <n v="0"/>
    <n v="0"/>
    <n v="0"/>
    <n v="0"/>
    <n v="0"/>
    <m/>
    <m/>
    <m/>
    <n v="1095"/>
    <n v="578"/>
    <n v="512"/>
    <n v="517"/>
    <m/>
  </r>
  <r>
    <d v="2024-11-01T00:00:00"/>
    <n v="2024"/>
    <x v="10"/>
    <x v="1"/>
    <n v="900"/>
    <n v="70.819999999999993"/>
    <n v="95.34"/>
    <n v="17.71"/>
    <n v="23.84"/>
    <n v="70.819999999999993"/>
    <n v="114.41"/>
    <n v="392.93999999999994"/>
    <n v="167.5"/>
    <n v="253.15"/>
    <n v="86.410000000000082"/>
    <n v="22"/>
    <n v="4135"/>
    <n v="2266"/>
    <n v="21"/>
    <n v="1026"/>
    <n v="633"/>
    <n v="564"/>
    <n v="393"/>
    <n v="393"/>
    <n v="0.95454545454545459"/>
    <n v="1094"/>
    <n v="575"/>
    <n v="514"/>
    <n v="519"/>
    <n v="392.93999999999994"/>
  </r>
  <r>
    <d v="2024-11-02T00:00:00"/>
    <n v="2024"/>
    <x v="10"/>
    <x v="2"/>
    <n v="900"/>
    <n v="90.04"/>
    <n v="82.72"/>
    <n v="22.51"/>
    <n v="20.68"/>
    <n v="30.01"/>
    <n v="125.17"/>
    <n v="371.13"/>
    <n v="181.25"/>
    <n v="163.84"/>
    <n v="183.77999999999997"/>
    <n v="23"/>
    <n v="4162"/>
    <n v="2318"/>
    <n v="20"/>
    <n v="1051"/>
    <n v="659"/>
    <n v="569"/>
    <n v="392"/>
    <n v="392"/>
    <n v="0.86956521739130432"/>
    <n v="1101"/>
    <n v="574"/>
    <n v="515"/>
    <n v="527"/>
    <n v="371.13"/>
  </r>
  <r>
    <d v="2024-11-03T00:00:00"/>
    <n v="2024"/>
    <x v="10"/>
    <x v="3"/>
    <n v="900"/>
    <n v="159.38999999999999"/>
    <n v="112.42"/>
    <n v="39.85"/>
    <n v="28.11"/>
    <n v="159.38999999999999"/>
    <n v="182.49"/>
    <n v="681.65000000000009"/>
    <n v="66.25"/>
    <n v="144.13"/>
    <n v="7.9699999999999136"/>
    <n v="32"/>
    <n v="4192"/>
    <n v="2372"/>
    <n v="25"/>
    <n v="1077"/>
    <n v="686"/>
    <n v="574"/>
    <n v="391"/>
    <n v="391"/>
    <n v="0.78125"/>
    <n v="1121"/>
    <n v="583"/>
    <n v="517"/>
    <n v="538"/>
    <n v="681.65000000000009"/>
  </r>
  <r>
    <d v="2024-11-04T00:00:00"/>
    <n v="2024"/>
    <x v="10"/>
    <x v="4"/>
    <n v="900"/>
    <n v="82.81"/>
    <n v="125.42"/>
    <n v="20.7"/>
    <n v="31.36"/>
    <n v="27.6"/>
    <n v="143.91999999999999"/>
    <n v="431.81000000000006"/>
    <n v="145"/>
    <n v="296.61"/>
    <n v="26.579999999999927"/>
    <n v="36"/>
    <n v="4213"/>
    <n v="2442"/>
    <n v="35"/>
    <n v="1097"/>
    <n v="721"/>
    <n v="579"/>
    <n v="376"/>
    <n v="376"/>
    <n v="0.97222222222222221"/>
    <n v="1147"/>
    <n v="604"/>
    <n v="518"/>
    <n v="543"/>
    <n v="431.81000000000006"/>
  </r>
  <r>
    <d v="2024-11-05T00:00:00"/>
    <n v="2024"/>
    <x v="10"/>
    <x v="5"/>
    <n v="900"/>
    <n v="120.45"/>
    <n v="205.43"/>
    <n v="30.11"/>
    <n v="51.36"/>
    <n v="120.45"/>
    <n v="129.53"/>
    <n v="657.33"/>
    <n v="48.75"/>
    <n v="186.68"/>
    <n v="7.2400000000000091"/>
    <n v="45"/>
    <n v="4234"/>
    <n v="2512"/>
    <n v="33"/>
    <n v="1109"/>
    <n v="756"/>
    <n v="582"/>
    <n v="353"/>
    <n v="353"/>
    <n v="0.73333333333333328"/>
    <n v="1156"/>
    <n v="634"/>
    <n v="522"/>
    <n v="522"/>
    <n v="657.33"/>
  </r>
  <r>
    <d v="2024-11-06T00:00:00"/>
    <n v="2024"/>
    <x v="10"/>
    <x v="6"/>
    <n v="900"/>
    <n v="160.74"/>
    <n v="125.21"/>
    <n v="40.19"/>
    <n v="31.3"/>
    <n v="160.74"/>
    <n v="161.59"/>
    <n v="679.7700000000001"/>
    <n v="135"/>
    <n v="148.6"/>
    <n v="-63.370000000000118"/>
    <n v="54"/>
    <n v="4255"/>
    <n v="2586"/>
    <n v="52"/>
    <n v="1112"/>
    <n v="793"/>
    <n v="586"/>
    <n v="319"/>
    <n v="319"/>
    <n v="0.96296296296296291"/>
    <n v="1158"/>
    <n v="667"/>
    <n v="525"/>
    <n v="491"/>
    <n v="679.7700000000001"/>
  </r>
  <r>
    <d v="2024-11-07T00:00:00"/>
    <n v="2024"/>
    <x v="10"/>
    <x v="7"/>
    <n v="900"/>
    <n v="128.55000000000001"/>
    <n v="87.41"/>
    <n v="32.14"/>
    <n v="21.85"/>
    <n v="128.55000000000001"/>
    <n v="149.12"/>
    <n v="547.62000000000012"/>
    <n v="196.25"/>
    <n v="267.25"/>
    <n v="-111.12000000000012"/>
    <n v="64"/>
    <n v="4267"/>
    <n v="2656"/>
    <n v="42"/>
    <n v="1114"/>
    <n v="828"/>
    <n v="588"/>
    <n v="286"/>
    <n v="286"/>
    <n v="0.65625"/>
    <n v="1150"/>
    <n v="699"/>
    <n v="528"/>
    <n v="451"/>
    <n v="547.62000000000012"/>
  </r>
  <r>
    <d v="2024-11-08T00:00:00"/>
    <n v="2024"/>
    <x v="10"/>
    <x v="8"/>
    <n v="900"/>
    <n v="160.69999999999999"/>
    <n v="220.32"/>
    <n v="40.18"/>
    <n v="55.08"/>
    <n v="160.69999999999999"/>
    <n v="98.5"/>
    <n v="735.48"/>
    <n v="91.25"/>
    <n v="246.1"/>
    <n v="-172.82999999999993"/>
    <n v="70"/>
    <n v="4279"/>
    <n v="2716"/>
    <n v="40"/>
    <n v="1102"/>
    <n v="858"/>
    <n v="590"/>
    <n v="244"/>
    <n v="244"/>
    <n v="0.5714285714285714"/>
    <n v="1139"/>
    <n v="712"/>
    <n v="531"/>
    <n v="427"/>
    <n v="735.48"/>
  </r>
  <r>
    <d v="2024-11-09T00:00:00"/>
    <n v="2024"/>
    <x v="10"/>
    <x v="9"/>
    <n v="900"/>
    <n v="49.42"/>
    <n v="159.53"/>
    <n v="12.36"/>
    <n v="39.880000000000003"/>
    <n v="49.42"/>
    <n v="126.58"/>
    <n v="437.19"/>
    <n v="158.75"/>
    <n v="304.25"/>
    <n v="-0.19000000000005457"/>
    <n v="75"/>
    <n v="4291"/>
    <n v="2764"/>
    <n v="47"/>
    <n v="1073"/>
    <n v="882"/>
    <n v="592"/>
    <n v="191"/>
    <n v="191"/>
    <n v="0.62666666666666671"/>
    <n v="1114"/>
    <n v="714"/>
    <n v="536"/>
    <n v="400"/>
    <n v="437.19"/>
  </r>
  <r>
    <d v="2024-11-10T00:00:00"/>
    <n v="2024"/>
    <x v="10"/>
    <x v="10"/>
    <n v="900"/>
    <n v="62.93"/>
    <n v="80.17"/>
    <n v="15.73"/>
    <n v="20.04"/>
    <n v="20.98"/>
    <n v="182.74"/>
    <n v="382.59"/>
    <n v="255"/>
    <n v="205.65"/>
    <n v="56.760000000000105"/>
    <n v="77"/>
    <n v="4294"/>
    <n v="2804"/>
    <n v="41"/>
    <n v="1054"/>
    <n v="902"/>
    <n v="593"/>
    <n v="152"/>
    <n v="152"/>
    <n v="0.53246753246753242"/>
    <n v="1090"/>
    <n v="708"/>
    <n v="539"/>
    <n v="382"/>
    <n v="382.59"/>
  </r>
  <r>
    <d v="2024-11-11T00:00:00"/>
    <n v="2024"/>
    <x v="10"/>
    <x v="11"/>
    <n v="900"/>
    <n v="104.19"/>
    <n v="151.16"/>
    <n v="26.05"/>
    <n v="37.79"/>
    <n v="52.1"/>
    <n v="81.98"/>
    <n v="453.27000000000004"/>
    <n v="288.75"/>
    <n v="291.11"/>
    <n v="-133.13000000000011"/>
    <n v="76"/>
    <n v="4294"/>
    <n v="2832"/>
    <n v="52"/>
    <n v="1044"/>
    <n v="916"/>
    <n v="593"/>
    <n v="128"/>
    <n v="128"/>
    <n v="0.68421052631578949"/>
    <n v="1067"/>
    <n v="690"/>
    <n v="544"/>
    <n v="377"/>
    <n v="453.27000000000004"/>
  </r>
  <r>
    <d v="2024-11-12T00:00:00"/>
    <n v="2024"/>
    <x v="10"/>
    <x v="12"/>
    <n v="900"/>
    <n v="127.76"/>
    <n v="74.319999999999993"/>
    <n v="31.94"/>
    <n v="18.579999999999998"/>
    <n v="127.76"/>
    <n v="162.83000000000001"/>
    <n v="543.18999999999994"/>
    <n v="238.75"/>
    <n v="256.99"/>
    <n v="-138.92999999999984"/>
    <n v="68"/>
    <n v="4288"/>
    <n v="2844"/>
    <n v="44"/>
    <n v="1044"/>
    <n v="922"/>
    <n v="592"/>
    <n v="122"/>
    <n v="122"/>
    <n v="0.6470588235294118"/>
    <n v="1055"/>
    <n v="663"/>
    <n v="547"/>
    <n v="392"/>
    <n v="543.18999999999994"/>
  </r>
  <r>
    <d v="2024-11-13T00:00:00"/>
    <n v="2024"/>
    <x v="10"/>
    <x v="13"/>
    <n v="900"/>
    <n v="152.15"/>
    <n v="98.98"/>
    <n v="38.04"/>
    <n v="24.75"/>
    <n v="50.72"/>
    <n v="198.77"/>
    <n v="563.41"/>
    <n v="165"/>
    <n v="70.75"/>
    <n v="100.84000000000003"/>
    <n v="54"/>
    <n v="4282"/>
    <n v="2854"/>
    <n v="50"/>
    <n v="1049"/>
    <n v="927"/>
    <n v="590"/>
    <n v="122"/>
    <n v="122"/>
    <n v="0.92592592592592593"/>
    <n v="1048"/>
    <n v="633"/>
    <n v="553"/>
    <n v="415"/>
    <n v="563.41"/>
  </r>
  <r>
    <d v="2024-11-14T00:00:00"/>
    <n v="2024"/>
    <x v="10"/>
    <x v="14"/>
    <n v="900"/>
    <n v="101.25"/>
    <n v="145.54"/>
    <n v="25.31"/>
    <n v="36.39"/>
    <n v="50.63"/>
    <n v="88.59"/>
    <n v="447.70999999999992"/>
    <n v="103.75"/>
    <n v="301.66000000000003"/>
    <n v="46.880000000000109"/>
    <n v="44"/>
    <n v="4261"/>
    <n v="2864"/>
    <n v="24"/>
    <n v="1059"/>
    <n v="932"/>
    <n v="587"/>
    <n v="127"/>
    <n v="127"/>
    <n v="0.54545454545454541"/>
    <n v="1051"/>
    <n v="617"/>
    <n v="557"/>
    <n v="434"/>
    <n v="447.70999999999992"/>
  </r>
  <r>
    <d v="2024-11-15T00:00:00"/>
    <n v="2024"/>
    <x v="10"/>
    <x v="15"/>
    <n v="900"/>
    <n v="141.19"/>
    <n v="174.98"/>
    <n v="35.299999999999997"/>
    <n v="43.75"/>
    <n v="141.19"/>
    <n v="204.27"/>
    <n v="740.68"/>
    <n v="98.75"/>
    <n v="108.08"/>
    <n v="-47.509999999999991"/>
    <n v="27"/>
    <n v="4240"/>
    <n v="2862"/>
    <n v="26"/>
    <n v="1074"/>
    <n v="931"/>
    <n v="583"/>
    <n v="143"/>
    <n v="143"/>
    <n v="0.96296296296296291"/>
    <n v="1072"/>
    <n v="613"/>
    <n v="562"/>
    <n v="459"/>
    <n v="740.68"/>
  </r>
  <r>
    <d v="2024-11-16T00:00:00"/>
    <n v="2024"/>
    <x v="10"/>
    <x v="16"/>
    <n v="900"/>
    <n v="146.22"/>
    <n v="133.57"/>
    <n v="36.56"/>
    <n v="33.39"/>
    <n v="146.22"/>
    <n v="177.86"/>
    <n v="673.81999999999994"/>
    <n v="87.5"/>
    <n v="53.36"/>
    <n v="85.32000000000005"/>
    <n v="18"/>
    <n v="4213"/>
    <n v="2850"/>
    <n v="10"/>
    <n v="1094"/>
    <n v="925"/>
    <n v="579"/>
    <n v="169"/>
    <n v="169"/>
    <n v="0.55555555555555558"/>
    <n v="1091"/>
    <n v="614"/>
    <n v="567"/>
    <n v="477"/>
    <n v="673.81999999999994"/>
  </r>
  <r>
    <d v="2024-11-17T00:00:00"/>
    <n v="2024"/>
    <x v="10"/>
    <x v="17"/>
    <n v="900"/>
    <n v="63.15"/>
    <n v="155.59"/>
    <n v="15.79"/>
    <n v="38.9"/>
    <n v="31.58"/>
    <n v="104.16"/>
    <n v="409.16999999999996"/>
    <n v="201.25"/>
    <n v="64.239999999999995"/>
    <n v="225.34000000000003"/>
    <n v="3"/>
    <n v="4183"/>
    <n v="2832"/>
    <n v="3"/>
    <n v="1121"/>
    <n v="916"/>
    <n v="573"/>
    <n v="205"/>
    <n v="205"/>
    <n v="1"/>
    <n v="1094"/>
    <n v="619"/>
    <n v="573"/>
    <n v="475"/>
    <n v="409.16999999999996"/>
  </r>
  <r>
    <d v="2024-11-18T00:00:00"/>
    <n v="2024"/>
    <x v="10"/>
    <x v="18"/>
    <n v="900"/>
    <n v="105.79"/>
    <n v="112.88"/>
    <n v="26.45"/>
    <n v="28.22"/>
    <n v="35.26"/>
    <n v="138.29"/>
    <n v="446.89"/>
    <n v="176.25"/>
    <n v="67.2"/>
    <n v="209.65999999999997"/>
    <n v="1"/>
    <n v="4147"/>
    <n v="2808"/>
    <n v="1"/>
    <n v="1148"/>
    <n v="904"/>
    <n v="566"/>
    <n v="244"/>
    <n v="244"/>
    <n v="1"/>
    <n v="1088"/>
    <n v="631"/>
    <n v="578"/>
    <n v="457"/>
    <n v="446.89"/>
  </r>
  <r>
    <d v="2024-11-19T00:00:00"/>
    <n v="2024"/>
    <x v="10"/>
    <x v="19"/>
    <n v="900"/>
    <n v="103.64"/>
    <n v="63.37"/>
    <n v="25.91"/>
    <n v="15.84"/>
    <n v="103.64"/>
    <n v="123.51"/>
    <n v="435.90999999999997"/>
    <n v="56.25"/>
    <n v="148.06"/>
    <n v="259.77999999999997"/>
    <n v="0"/>
    <n v="4108"/>
    <n v="2770"/>
    <n v="0"/>
    <n v="1175"/>
    <n v="885"/>
    <n v="560"/>
    <n v="290"/>
    <n v="290"/>
    <e v="#DIV/0!"/>
    <n v="1073"/>
    <n v="654"/>
    <n v="584"/>
    <n v="419"/>
    <n v="435.90999999999997"/>
  </r>
  <r>
    <d v="2024-11-20T00:00:00"/>
    <n v="2024"/>
    <x v="10"/>
    <x v="20"/>
    <n v="900"/>
    <n v="94.76"/>
    <n v="64.45"/>
    <n v="23.69"/>
    <n v="16.11"/>
    <n v="47.38"/>
    <n v="82.73"/>
    <n v="329.12"/>
    <n v="45"/>
    <n v="144.29"/>
    <n v="381.59000000000003"/>
    <n v="3"/>
    <n v="4075"/>
    <n v="2726"/>
    <n v="2"/>
    <n v="1193"/>
    <n v="863"/>
    <n v="554"/>
    <n v="330"/>
    <n v="330"/>
    <n v="0.66666666666666663"/>
    <n v="1050"/>
    <n v="687"/>
    <n v="590"/>
    <n v="363"/>
    <n v="329.12"/>
  </r>
  <r>
    <d v="2024-11-21T00:00:00"/>
    <n v="2024"/>
    <x v="10"/>
    <x v="21"/>
    <n v="900"/>
    <n v="86.33"/>
    <n v="92.43"/>
    <n v="21.58"/>
    <n v="23.11"/>
    <n v="43.17"/>
    <n v="63.22"/>
    <n v="329.84000000000003"/>
    <n v="63.75"/>
    <n v="153.58000000000001"/>
    <n v="352.82999999999993"/>
    <n v="10"/>
    <n v="4030"/>
    <n v="2672"/>
    <n v="9"/>
    <n v="1204"/>
    <n v="836"/>
    <n v="545"/>
    <n v="368"/>
    <n v="368"/>
    <n v="0.9"/>
    <n v="1019"/>
    <n v="723"/>
    <n v="594"/>
    <n v="296"/>
    <n v="329.84000000000003"/>
  </r>
  <r>
    <d v="2024-11-22T00:00:00"/>
    <n v="2024"/>
    <x v="10"/>
    <x v="22"/>
    <n v="900"/>
    <n v="68"/>
    <n v="78.400000000000006"/>
    <n v="17"/>
    <n v="19.600000000000001"/>
    <n v="68"/>
    <n v="79.599999999999994"/>
    <n v="330.6"/>
    <n v="96.25"/>
    <n v="65"/>
    <n v="408.15"/>
    <n v="16"/>
    <n v="3994"/>
    <n v="2606"/>
    <n v="14"/>
    <n v="1213"/>
    <n v="803"/>
    <n v="539"/>
    <n v="410"/>
    <n v="410"/>
    <n v="0.875"/>
    <n v="999"/>
    <n v="756"/>
    <n v="601"/>
    <n v="243"/>
    <n v="330.6"/>
  </r>
  <r>
    <d v="2024-11-23T00:00:00"/>
    <n v="2024"/>
    <x v="10"/>
    <x v="23"/>
    <n v="900"/>
    <n v="70.11"/>
    <n v="45.76"/>
    <n v="17.53"/>
    <n v="11.44"/>
    <n v="23.37"/>
    <n v="34.32"/>
    <n v="202.53"/>
    <n v="51.25"/>
    <n v="141.56"/>
    <n v="504.65999999999997"/>
    <n v="21"/>
    <n v="3952"/>
    <n v="2540"/>
    <n v="19"/>
    <n v="1215"/>
    <n v="770"/>
    <n v="531"/>
    <n v="445"/>
    <n v="445"/>
    <n v="0.90476190476190477"/>
    <n v="986"/>
    <n v="780"/>
    <n v="607"/>
    <n v="206"/>
    <n v="202.53"/>
  </r>
  <r>
    <d v="2024-11-24T00:00:00"/>
    <n v="2024"/>
    <x v="10"/>
    <x v="24"/>
    <n v="900"/>
    <n v="22.44"/>
    <n v="60.86"/>
    <n v="5.61"/>
    <n v="15.22"/>
    <n v="11.22"/>
    <n v="58.82"/>
    <n v="174.17"/>
    <n v="48.75"/>
    <n v="162.6"/>
    <n v="514.48"/>
    <n v="25"/>
    <n v="3919"/>
    <n v="2468"/>
    <n v="22"/>
    <n v="1216"/>
    <n v="734"/>
    <n v="526"/>
    <n v="482"/>
    <n v="482"/>
    <n v="0.88"/>
    <n v="985"/>
    <n v="802"/>
    <n v="613"/>
    <n v="183"/>
    <n v="174.17"/>
  </r>
  <r>
    <d v="2024-11-25T00:00:00"/>
    <n v="2024"/>
    <x v="10"/>
    <x v="25"/>
    <n v="900"/>
    <n v="35.85"/>
    <n v="57.82"/>
    <n v="8.9600000000000009"/>
    <n v="14.46"/>
    <n v="17.93"/>
    <n v="42.31"/>
    <n v="177.33"/>
    <n v="131.25"/>
    <n v="52.35"/>
    <n v="539.06999999999994"/>
    <n v="23"/>
    <n v="3895"/>
    <n v="2394"/>
    <n v="21"/>
    <n v="1210"/>
    <n v="697"/>
    <n v="521"/>
    <n v="513"/>
    <n v="513"/>
    <n v="0.91304347826086951"/>
    <n v="987"/>
    <n v="811"/>
    <n v="620"/>
    <n v="176"/>
    <n v="177.33"/>
  </r>
  <r>
    <d v="2024-11-26T00:00:00"/>
    <n v="2024"/>
    <x v="10"/>
    <x v="26"/>
    <n v="900"/>
    <n v="23.48"/>
    <n v="27.23"/>
    <n v="5.87"/>
    <n v="6.81"/>
    <n v="7.83"/>
    <n v="65.099999999999994"/>
    <n v="136.32"/>
    <n v="116.25"/>
    <n v="98.29"/>
    <n v="549.14"/>
    <n v="14"/>
    <n v="3877"/>
    <n v="2322"/>
    <n v="9"/>
    <n v="1193"/>
    <n v="661"/>
    <n v="518"/>
    <n v="532"/>
    <n v="532"/>
    <n v="0.6428571428571429"/>
    <n v="994"/>
    <n v="813"/>
    <n v="626"/>
    <n v="181"/>
    <n v="136.32"/>
  </r>
  <r>
    <d v="2024-11-27T00:00:00"/>
    <n v="2024"/>
    <x v="10"/>
    <x v="27"/>
    <n v="900"/>
    <n v="18.04"/>
    <n v="49.14"/>
    <n v="4.51"/>
    <n v="12.29"/>
    <n v="6.01"/>
    <n v="81.790000000000006"/>
    <n v="171.78000000000003"/>
    <n v="103.75"/>
    <n v="72.41"/>
    <n v="552.05999999999995"/>
    <n v="7"/>
    <n v="3853"/>
    <n v="2278"/>
    <n v="5"/>
    <n v="1172"/>
    <n v="639"/>
    <n v="514"/>
    <n v="533"/>
    <n v="533"/>
    <n v="0.7142857142857143"/>
    <n v="1006"/>
    <n v="807"/>
    <n v="633"/>
    <n v="199"/>
    <n v="171.78000000000003"/>
  </r>
  <r>
    <d v="2024-11-28T00:00:00"/>
    <n v="2024"/>
    <x v="10"/>
    <x v="28"/>
    <n v="900"/>
    <n v="47.38"/>
    <n v="35.619999999999997"/>
    <n v="11.85"/>
    <n v="8.91"/>
    <n v="15.79"/>
    <n v="60.42"/>
    <n v="179.96999999999997"/>
    <n v="108.75"/>
    <n v="44.08"/>
    <n v="567.20000000000005"/>
    <n v="0"/>
    <n v="3847"/>
    <n v="2224"/>
    <n v="0"/>
    <n v="1146"/>
    <n v="612"/>
    <n v="512"/>
    <n v="534"/>
    <n v="534"/>
    <e v="#DIV/0!"/>
    <n v="1021"/>
    <n v="796"/>
    <n v="639"/>
    <n v="225"/>
    <n v="179.96999999999997"/>
  </r>
  <r>
    <d v="2024-11-29T00:00:00"/>
    <n v="2024"/>
    <x v="10"/>
    <x v="29"/>
    <n v="900"/>
    <n v="58.33"/>
    <n v="41.53"/>
    <n v="14.58"/>
    <n v="10.38"/>
    <n v="58.33"/>
    <n v="50.4"/>
    <n v="233.54999999999998"/>
    <n v="97.5"/>
    <n v="67.53"/>
    <n v="501.42000000000007"/>
    <n v="0"/>
    <n v="3838"/>
    <n v="2194"/>
    <n v="0"/>
    <n v="1123"/>
    <n v="597"/>
    <n v="511"/>
    <n v="526"/>
    <n v="526"/>
    <e v="#DIV/0!"/>
    <n v="1040"/>
    <n v="781"/>
    <n v="645"/>
    <n v="259"/>
    <n v="233.54999999999998"/>
  </r>
  <r>
    <d v="2024-11-30T00:00:00"/>
    <n v="2024"/>
    <x v="10"/>
    <x v="30"/>
    <n v="900"/>
    <n v="44.3"/>
    <n v="45.55"/>
    <n v="11.08"/>
    <n v="11.39"/>
    <n v="22.15"/>
    <n v="46.18"/>
    <n v="180.65"/>
    <n v="96.25"/>
    <n v="73.36"/>
    <n v="549.74"/>
    <n v="0"/>
    <n v="3838"/>
    <n v="2168"/>
    <n v="0"/>
    <n v="1105"/>
    <n v="584"/>
    <n v="511"/>
    <n v="521"/>
    <n v="521"/>
    <e v="#DIV/0!"/>
    <n v="1040"/>
    <n v="781"/>
    <n v="645"/>
    <n v="259"/>
    <n v="180.65"/>
  </r>
  <r>
    <d v="2024-12-01T00:00:00"/>
    <n v="2024"/>
    <x v="11"/>
    <x v="1"/>
    <n v="800"/>
    <n v="39.15"/>
    <n v="35.369999999999997"/>
    <n v="9.7899999999999991"/>
    <n v="8.84"/>
    <n v="29.3"/>
    <n v="58.59"/>
    <n v="181.04000000000002"/>
    <n v="36.25"/>
    <n v="115.74"/>
    <n v="466.96999999999997"/>
    <n v="0"/>
    <n v="3844"/>
    <n v="2156"/>
    <n v="0"/>
    <n v="1095"/>
    <n v="578"/>
    <n v="512"/>
    <n v="517"/>
    <n v="517"/>
    <e v="#DIV/0!"/>
    <m/>
    <m/>
    <m/>
    <m/>
    <n v="181.04000000000002"/>
  </r>
  <r>
    <d v="2024-12-02T00:00:00"/>
    <n v="2024"/>
    <x v="11"/>
    <x v="2"/>
    <n v="800"/>
    <n v="83.49"/>
    <n v="65.67"/>
    <n v="20.87"/>
    <n v="16.420000000000002"/>
    <n v="13.53"/>
    <n v="27.06"/>
    <n v="227.04"/>
    <n v="108.75"/>
    <n v="51.85"/>
    <n v="412.36"/>
    <n v="0"/>
    <n v="3853"/>
    <n v="2150"/>
    <n v="0"/>
    <n v="1094"/>
    <n v="575"/>
    <n v="514"/>
    <n v="519"/>
    <n v="519"/>
    <e v="#DIV/0!"/>
    <m/>
    <m/>
    <m/>
    <m/>
    <n v="227.04"/>
  </r>
  <r>
    <d v="2024-12-03T00:00:00"/>
    <n v="2024"/>
    <x v="11"/>
    <x v="3"/>
    <n v="800"/>
    <n v="35.200000000000003"/>
    <n v="84"/>
    <n v="8.8000000000000007"/>
    <n v="21"/>
    <n v="18"/>
    <n v="36"/>
    <n v="203"/>
    <n v="168.75"/>
    <n v="84.75"/>
    <n v="343.5"/>
    <n v="0"/>
    <n v="3859"/>
    <n v="2148"/>
    <n v="0"/>
    <n v="1101"/>
    <n v="574"/>
    <n v="515"/>
    <n v="527"/>
    <n v="527"/>
    <e v="#DIV/0!"/>
    <m/>
    <m/>
    <m/>
    <m/>
    <n v="203"/>
  </r>
  <r>
    <d v="2024-12-04T00:00:00"/>
    <n v="2024"/>
    <x v="11"/>
    <x v="4"/>
    <n v="800"/>
    <n v="39.78"/>
    <n v="99.68"/>
    <n v="9.9499999999999993"/>
    <n v="24.92"/>
    <n v="28.86"/>
    <n v="86.58"/>
    <n v="289.77"/>
    <n v="98.75"/>
    <n v="180.7"/>
    <n v="230.77999999999997"/>
    <n v="4"/>
    <n v="3871"/>
    <n v="2166"/>
    <n v="2"/>
    <n v="1121"/>
    <n v="583"/>
    <n v="517"/>
    <n v="538"/>
    <n v="538"/>
    <n v="0.5"/>
    <m/>
    <m/>
    <m/>
    <m/>
    <n v="289.77"/>
  </r>
  <r>
    <d v="2024-12-05T00:00:00"/>
    <n v="2024"/>
    <x v="11"/>
    <x v="5"/>
    <n v="800"/>
    <n v="129.18"/>
    <n v="105.59"/>
    <n v="32.299999999999997"/>
    <n v="26.4"/>
    <n v="39.93"/>
    <n v="79.86"/>
    <n v="413.26"/>
    <n v="37.5"/>
    <n v="113.86"/>
    <n v="235.38"/>
    <n v="9"/>
    <n v="3880"/>
    <n v="2208"/>
    <n v="8"/>
    <n v="1147"/>
    <n v="604"/>
    <n v="518"/>
    <n v="543"/>
    <n v="543"/>
    <n v="0.88888888888888884"/>
    <m/>
    <m/>
    <m/>
    <m/>
    <n v="413.26"/>
  </r>
  <r>
    <d v="2024-12-06T00:00:00"/>
    <n v="2024"/>
    <x v="11"/>
    <x v="6"/>
    <n v="800"/>
    <n v="134.06"/>
    <n v="57.62"/>
    <n v="33.520000000000003"/>
    <n v="14.41"/>
    <n v="130.54"/>
    <n v="130.54"/>
    <n v="500.68999999999994"/>
    <n v="86.25"/>
    <n v="142.28"/>
    <n v="70.780000000000086"/>
    <n v="14"/>
    <n v="3898"/>
    <n v="2268"/>
    <n v="13"/>
    <n v="1156"/>
    <n v="634"/>
    <n v="522"/>
    <n v="522"/>
    <n v="522"/>
    <n v="0.9285714285714286"/>
    <m/>
    <m/>
    <m/>
    <m/>
    <n v="500.68999999999994"/>
  </r>
  <r>
    <d v="2024-12-07T00:00:00"/>
    <n v="2024"/>
    <x v="11"/>
    <x v="7"/>
    <n v="800"/>
    <n v="67.52"/>
    <n v="54.9"/>
    <n v="16.88"/>
    <n v="13.73"/>
    <n v="107.9"/>
    <n v="107.9"/>
    <n v="368.82999999999993"/>
    <n v="260"/>
    <n v="154.56"/>
    <n v="16.610000000000127"/>
    <n v="12"/>
    <n v="3913"/>
    <n v="2334"/>
    <n v="9"/>
    <n v="1158"/>
    <n v="667"/>
    <n v="525"/>
    <n v="491"/>
    <n v="491"/>
    <n v="0.75"/>
    <m/>
    <m/>
    <m/>
    <m/>
    <n v="368.82999999999993"/>
  </r>
  <r>
    <d v="2024-12-08T00:00:00"/>
    <n v="2024"/>
    <x v="11"/>
    <x v="8"/>
    <n v="800"/>
    <n v="73.040000000000006"/>
    <n v="152.06"/>
    <n v="18.260000000000002"/>
    <n v="38.020000000000003"/>
    <n v="41.17"/>
    <n v="41.17"/>
    <n v="363.72"/>
    <n v="148.75"/>
    <n v="207.41"/>
    <n v="80.12"/>
    <n v="10"/>
    <n v="3934"/>
    <n v="2398"/>
    <n v="10"/>
    <n v="1150"/>
    <n v="699"/>
    <n v="528"/>
    <n v="451"/>
    <n v="451"/>
    <n v="1"/>
    <m/>
    <m/>
    <m/>
    <m/>
    <n v="363.72"/>
  </r>
  <r>
    <d v="2024-12-09T00:00:00"/>
    <n v="2024"/>
    <x v="11"/>
    <x v="9"/>
    <n v="800"/>
    <n v="126.45"/>
    <n v="87.76"/>
    <n v="31.61"/>
    <n v="21.94"/>
    <n v="87.76"/>
    <n v="87.76"/>
    <n v="443.28"/>
    <n v="313.75"/>
    <n v="128.21"/>
    <n v="-85.240000000000009"/>
    <n v="4"/>
    <n v="3949"/>
    <n v="2424"/>
    <n v="3"/>
    <n v="1139"/>
    <n v="712"/>
    <n v="531"/>
    <n v="427"/>
    <n v="427"/>
    <n v="0.75"/>
    <m/>
    <m/>
    <m/>
    <m/>
    <n v="443.28"/>
  </r>
  <r>
    <d v="2024-12-10T00:00:00"/>
    <n v="2024"/>
    <x v="11"/>
    <x v="10"/>
    <n v="800"/>
    <n v="131.01"/>
    <n v="96.83"/>
    <n v="32.75"/>
    <n v="24.21"/>
    <n v="29.19"/>
    <n v="87.58"/>
    <n v="401.56999999999994"/>
    <n v="257.5"/>
    <n v="161.72999999999999"/>
    <n v="-20.799999999999955"/>
    <n v="0"/>
    <n v="3973"/>
    <n v="2428"/>
    <n v="0"/>
    <n v="1114"/>
    <n v="714"/>
    <n v="536"/>
    <n v="400"/>
    <n v="400"/>
    <e v="#DIV/0!"/>
    <m/>
    <m/>
    <m/>
    <m/>
    <n v="401.56999999999994"/>
  </r>
  <r>
    <d v="2024-12-11T00:00:00"/>
    <n v="2024"/>
    <x v="11"/>
    <x v="11"/>
    <n v="800"/>
    <n v="78.11"/>
    <n v="93.44"/>
    <n v="19.53"/>
    <n v="23.36"/>
    <n v="45.63"/>
    <n v="91.25"/>
    <n v="351.32"/>
    <n v="250"/>
    <n v="278.88"/>
    <n v="-80.199999999999932"/>
    <n v="0"/>
    <n v="3994"/>
    <n v="2416"/>
    <n v="0"/>
    <n v="1090"/>
    <n v="708"/>
    <n v="539"/>
    <n v="382"/>
    <n v="382"/>
    <e v="#DIV/0!"/>
    <m/>
    <m/>
    <m/>
    <m/>
    <n v="351.32"/>
  </r>
  <r>
    <d v="2024-12-12T00:00:00"/>
    <n v="2024"/>
    <x v="11"/>
    <x v="12"/>
    <n v="800"/>
    <n v="138.38"/>
    <n v="116.06"/>
    <n v="34.6"/>
    <n v="29.02"/>
    <n v="32.74"/>
    <n v="98.21"/>
    <n v="449.01"/>
    <n v="205"/>
    <n v="227.84"/>
    <n v="-81.850000000000023"/>
    <n v="0"/>
    <n v="4021"/>
    <n v="2380"/>
    <n v="0"/>
    <n v="1067"/>
    <n v="690"/>
    <n v="544"/>
    <n v="377"/>
    <n v="377"/>
    <e v="#DIV/0!"/>
    <m/>
    <m/>
    <m/>
    <m/>
    <n v="449.01"/>
  </r>
  <r>
    <d v="2024-12-13T00:00:00"/>
    <n v="2024"/>
    <x v="11"/>
    <x v="13"/>
    <n v="800"/>
    <n v="106.46"/>
    <n v="70.97"/>
    <n v="26.62"/>
    <n v="17.739999999999998"/>
    <n v="51.09"/>
    <n v="153.27000000000001"/>
    <n v="426.15"/>
    <n v="285"/>
    <n v="155.31"/>
    <n v="-66.460000000000036"/>
    <n v="0"/>
    <n v="4042"/>
    <n v="2326"/>
    <n v="0"/>
    <n v="1055"/>
    <n v="663"/>
    <n v="547"/>
    <n v="392"/>
    <n v="392"/>
    <e v="#DIV/0!"/>
    <m/>
    <m/>
    <m/>
    <m/>
    <n v="426.15"/>
  </r>
  <r>
    <d v="2024-12-14T00:00:00"/>
    <n v="2024"/>
    <x v="11"/>
    <x v="14"/>
    <n v="800"/>
    <n v="139.44999999999999"/>
    <n v="112.01"/>
    <n v="34.86"/>
    <n v="28"/>
    <n v="68.58"/>
    <n v="68.58"/>
    <n v="451.47999999999996"/>
    <n v="242.5"/>
    <n v="144.44999999999999"/>
    <n v="-38.430000000000064"/>
    <n v="0"/>
    <n v="4069"/>
    <n v="2266"/>
    <n v="0"/>
    <n v="1048"/>
    <n v="633"/>
    <n v="553"/>
    <n v="415"/>
    <n v="415"/>
    <e v="#DIV/0!"/>
    <m/>
    <m/>
    <m/>
    <m/>
    <n v="451.47999999999996"/>
  </r>
  <r>
    <d v="2024-12-15T00:00:00"/>
    <n v="2024"/>
    <x v="11"/>
    <x v="15"/>
    <n v="800"/>
    <n v="73.63"/>
    <n v="106.61"/>
    <n v="18.41"/>
    <n v="26.65"/>
    <n v="77.47"/>
    <n v="154.93"/>
    <n v="457.7"/>
    <n v="226.25"/>
    <n v="180.14"/>
    <n v="-64.090000000000032"/>
    <n v="7"/>
    <n v="4093"/>
    <n v="2234"/>
    <n v="4"/>
    <n v="1051"/>
    <n v="617"/>
    <n v="557"/>
    <n v="434"/>
    <n v="434"/>
    <n v="0.5714285714285714"/>
    <m/>
    <m/>
    <m/>
    <m/>
    <n v="457.7"/>
  </r>
  <r>
    <d v="2024-12-16T00:00:00"/>
    <n v="2024"/>
    <x v="11"/>
    <x v="16"/>
    <n v="800"/>
    <n v="83.6"/>
    <n v="194.05"/>
    <n v="20.9"/>
    <n v="48.51"/>
    <n v="127.32"/>
    <n v="127.32"/>
    <n v="601.69999999999993"/>
    <n v="205"/>
    <n v="97.46"/>
    <n v="-104.15999999999997"/>
    <n v="21"/>
    <n v="4120"/>
    <n v="2226"/>
    <n v="19"/>
    <n v="1072"/>
    <n v="613"/>
    <n v="562"/>
    <n v="459"/>
    <n v="459"/>
    <n v="0.90476190476190477"/>
    <m/>
    <m/>
    <m/>
    <m/>
    <n v="601.69999999999993"/>
  </r>
  <r>
    <d v="2024-12-17T00:00:00"/>
    <n v="2024"/>
    <x v="11"/>
    <x v="17"/>
    <n v="800"/>
    <n v="174.27"/>
    <n v="111.87"/>
    <n v="43.57"/>
    <n v="27.97"/>
    <n v="33.74"/>
    <n v="101.21"/>
    <n v="492.62999999999994"/>
    <n v="142.5"/>
    <n v="274.99"/>
    <n v="-110.11999999999989"/>
    <n v="30"/>
    <n v="4150"/>
    <n v="2228"/>
    <n v="28"/>
    <n v="1091"/>
    <n v="614"/>
    <n v="567"/>
    <n v="477"/>
    <n v="477"/>
    <n v="0.93333333333333335"/>
    <m/>
    <m/>
    <m/>
    <m/>
    <n v="492.62999999999994"/>
  </r>
  <r>
    <d v="2024-12-18T00:00:00"/>
    <n v="2024"/>
    <x v="11"/>
    <x v="18"/>
    <n v="800"/>
    <n v="89.37"/>
    <n v="136.68"/>
    <n v="22.34"/>
    <n v="34.17"/>
    <n v="38.299999999999997"/>
    <n v="114.9"/>
    <n v="435.76"/>
    <n v="131.25"/>
    <n v="308.08"/>
    <n v="-75.089999999999918"/>
    <n v="38"/>
    <n v="4183"/>
    <n v="2238"/>
    <n v="33"/>
    <n v="1094"/>
    <n v="619"/>
    <n v="573"/>
    <n v="475"/>
    <n v="475"/>
    <n v="0.86842105263157898"/>
    <m/>
    <m/>
    <m/>
    <m/>
    <n v="435.76"/>
  </r>
  <r>
    <d v="2024-12-19T00:00:00"/>
    <n v="2024"/>
    <x v="11"/>
    <x v="19"/>
    <n v="800"/>
    <n v="80.03"/>
    <n v="52.61"/>
    <n v="20.010000000000002"/>
    <n v="13.15"/>
    <n v="66.319999999999993"/>
    <n v="132.63999999999999"/>
    <n v="364.76"/>
    <n v="171.25"/>
    <n v="367.31"/>
    <n v="-103.31999999999994"/>
    <n v="41"/>
    <n v="4210"/>
    <n v="2262"/>
    <n v="33"/>
    <n v="1088"/>
    <n v="631"/>
    <n v="578"/>
    <n v="457"/>
    <n v="457"/>
    <n v="0.80487804878048785"/>
    <m/>
    <m/>
    <m/>
    <m/>
    <n v="364.76"/>
  </r>
  <r>
    <d v="2024-12-20T00:00:00"/>
    <n v="2024"/>
    <x v="11"/>
    <x v="20"/>
    <n v="800"/>
    <n v="194.57"/>
    <n v="164.8"/>
    <n v="48.64"/>
    <n v="41.2"/>
    <n v="127.05"/>
    <n v="127.05"/>
    <n v="703.31"/>
    <n v="83.75"/>
    <n v="51.4"/>
    <n v="-38.459999999999923"/>
    <n v="41"/>
    <n v="4243"/>
    <n v="2308"/>
    <n v="34"/>
    <n v="1073"/>
    <n v="654"/>
    <n v="584"/>
    <n v="419"/>
    <n v="419"/>
    <n v="0.82926829268292679"/>
    <m/>
    <m/>
    <m/>
    <m/>
    <n v="703.31"/>
  </r>
  <r>
    <d v="2024-12-21T00:00:00"/>
    <n v="2024"/>
    <x v="11"/>
    <x v="21"/>
    <n v="800"/>
    <n v="194.03"/>
    <n v="175.75"/>
    <n v="48.51"/>
    <n v="43.94"/>
    <n v="51.55"/>
    <n v="154.66"/>
    <n v="668.43999999999994"/>
    <n v="16.25"/>
    <n v="33.590000000000003"/>
    <n v="81.720000000000027"/>
    <n v="34"/>
    <n v="4273"/>
    <n v="2374"/>
    <n v="28"/>
    <n v="1050"/>
    <n v="687"/>
    <n v="590"/>
    <n v="363"/>
    <n v="363"/>
    <n v="0.82352941176470584"/>
    <m/>
    <m/>
    <m/>
    <m/>
    <n v="668.43999999999994"/>
  </r>
  <r>
    <d v="2024-12-22T00:00:00"/>
    <n v="2024"/>
    <x v="11"/>
    <x v="22"/>
    <n v="800"/>
    <n v="147.13"/>
    <n v="45.43"/>
    <n v="36.78"/>
    <n v="11.36"/>
    <n v="43.39"/>
    <n v="43.39"/>
    <n v="327.47999999999996"/>
    <n v="186.25"/>
    <n v="272.39"/>
    <n v="13.879999999999995"/>
    <n v="26"/>
    <n v="4300"/>
    <n v="2446"/>
    <n v="18"/>
    <n v="1019"/>
    <n v="723"/>
    <n v="594"/>
    <n v="296"/>
    <n v="296"/>
    <n v="0.69230769230769229"/>
    <m/>
    <m/>
    <m/>
    <m/>
    <n v="327.47999999999996"/>
  </r>
  <r>
    <d v="2024-12-23T00:00:00"/>
    <n v="2024"/>
    <x v="11"/>
    <x v="23"/>
    <n v="800"/>
    <n v="100.41"/>
    <n v="59.33"/>
    <n v="25.1"/>
    <n v="14.83"/>
    <n v="35.54"/>
    <n v="71.069999999999993"/>
    <n v="306.27999999999997"/>
    <n v="141.25"/>
    <n v="295.54000000000002"/>
    <n v="56.930000000000064"/>
    <n v="12"/>
    <n v="4342"/>
    <n v="2512"/>
    <n v="6"/>
    <n v="999"/>
    <n v="756"/>
    <n v="601"/>
    <n v="243"/>
    <n v="243"/>
    <n v="0.5"/>
    <m/>
    <m/>
    <m/>
    <m/>
    <n v="306.27999999999997"/>
  </r>
  <r>
    <d v="2024-12-24T00:00:00"/>
    <n v="2024"/>
    <x v="11"/>
    <x v="24"/>
    <n v="800"/>
    <n v="65.83"/>
    <n v="128.55000000000001"/>
    <n v="16.46"/>
    <n v="32.14"/>
    <n v="45.34"/>
    <n v="90.67"/>
    <n v="378.99000000000007"/>
    <n v="115"/>
    <n v="168.18"/>
    <n v="137.82999999999993"/>
    <n v="5"/>
    <n v="4372"/>
    <n v="2560"/>
    <n v="5"/>
    <n v="986"/>
    <n v="780"/>
    <n v="607"/>
    <n v="206"/>
    <n v="206"/>
    <n v="1"/>
    <m/>
    <m/>
    <m/>
    <m/>
    <n v="378.99000000000007"/>
  </r>
  <r>
    <d v="2024-12-25T00:00:00"/>
    <n v="2024"/>
    <x v="11"/>
    <x v="25"/>
    <n v="800"/>
    <n v="89.96"/>
    <n v="148.76"/>
    <n v="22.49"/>
    <n v="37.19"/>
    <n v="112.31"/>
    <n v="112.31"/>
    <n v="523.02"/>
    <n v="81.25"/>
    <n v="184.46"/>
    <n v="11.269999999999982"/>
    <n v="5"/>
    <n v="4405"/>
    <n v="2604"/>
    <n v="3"/>
    <n v="985"/>
    <n v="802"/>
    <n v="613"/>
    <n v="183"/>
    <n v="183"/>
    <n v="0.6"/>
    <m/>
    <m/>
    <m/>
    <m/>
    <n v="523.02"/>
  </r>
  <r>
    <d v="2024-12-26T00:00:00"/>
    <n v="2024"/>
    <x v="11"/>
    <x v="26"/>
    <n v="800"/>
    <n v="81.8"/>
    <n v="36.229999999999997"/>
    <n v="20.45"/>
    <n v="9.06"/>
    <n v="19.760000000000002"/>
    <n v="59.29"/>
    <n v="226.58999999999997"/>
    <n v="71.25"/>
    <n v="292.33"/>
    <n v="209.83000000000004"/>
    <n v="4"/>
    <n v="4444"/>
    <n v="2622"/>
    <n v="3"/>
    <n v="987"/>
    <n v="811"/>
    <n v="620"/>
    <n v="176"/>
    <n v="176"/>
    <n v="0.75"/>
    <m/>
    <m/>
    <m/>
    <m/>
    <n v="226.58999999999997"/>
  </r>
  <r>
    <d v="2024-12-27T00:00:00"/>
    <n v="2024"/>
    <x v="11"/>
    <x v="27"/>
    <n v="800"/>
    <n v="74.5"/>
    <n v="105"/>
    <n v="18.63"/>
    <n v="26.25"/>
    <n v="27.25"/>
    <n v="54.5"/>
    <n v="306.13"/>
    <n v="195"/>
    <n v="77.5"/>
    <n v="221.37"/>
    <n v="5"/>
    <n v="4477"/>
    <n v="2626"/>
    <n v="2"/>
    <n v="994"/>
    <n v="813"/>
    <n v="626"/>
    <n v="181"/>
    <n v="181"/>
    <n v="0.4"/>
    <m/>
    <m/>
    <m/>
    <m/>
    <n v="306.13"/>
  </r>
  <r>
    <d v="2024-12-28T00:00:00"/>
    <n v="2024"/>
    <x v="11"/>
    <x v="28"/>
    <n v="800"/>
    <n v="111.8"/>
    <n v="36.82"/>
    <n v="27.95"/>
    <n v="9.2100000000000009"/>
    <n v="11.37"/>
    <n v="34.119999999999997"/>
    <n v="231.27"/>
    <n v="78.75"/>
    <n v="197.36"/>
    <n v="292.62"/>
    <n v="6"/>
    <n v="4516"/>
    <n v="2614"/>
    <n v="4"/>
    <n v="1006"/>
    <n v="807"/>
    <n v="633"/>
    <n v="199"/>
    <n v="199"/>
    <n v="0.66666666666666663"/>
    <m/>
    <m/>
    <m/>
    <m/>
    <n v="231.27"/>
  </r>
  <r>
    <d v="2024-12-29T00:00:00"/>
    <n v="2024"/>
    <x v="11"/>
    <x v="29"/>
    <n v="800"/>
    <n v="111.23"/>
    <n v="99.94"/>
    <n v="27.81"/>
    <n v="24.99"/>
    <n v="54.81"/>
    <n v="54.81"/>
    <n v="373.59000000000003"/>
    <n v="105"/>
    <n v="47.34"/>
    <n v="274.06999999999994"/>
    <n v="6"/>
    <n v="4552"/>
    <n v="2592"/>
    <n v="5"/>
    <n v="1021"/>
    <n v="796"/>
    <n v="639"/>
    <n v="225"/>
    <n v="225"/>
    <n v="0.83333333333333337"/>
    <m/>
    <m/>
    <m/>
    <m/>
    <n v="373.59000000000003"/>
  </r>
  <r>
    <d v="2024-12-30T00:00:00"/>
    <n v="2024"/>
    <x v="11"/>
    <x v="30"/>
    <n v="800"/>
    <n v="63.66"/>
    <n v="65.87"/>
    <n v="15.92"/>
    <n v="16.47"/>
    <n v="11.41"/>
    <n v="34.22"/>
    <n v="207.54999999999998"/>
    <n v="90"/>
    <n v="131.81"/>
    <n v="370.64000000000004"/>
    <n v="6"/>
    <n v="4585"/>
    <n v="2562"/>
    <n v="4"/>
    <n v="1040"/>
    <n v="781"/>
    <n v="645"/>
    <n v="259"/>
    <n v="259"/>
    <n v="0.66666666666666663"/>
    <m/>
    <m/>
    <m/>
    <m/>
    <n v="207.54999999999998"/>
  </r>
  <r>
    <d v="2024-12-31T00:00:00"/>
    <n v="2024"/>
    <x v="11"/>
    <x v="31"/>
    <n v="800"/>
    <n v="81.89"/>
    <n v="57.29"/>
    <n v="20.47"/>
    <n v="14.32"/>
    <n v="34.369999999999997"/>
    <n v="34.369999999999997"/>
    <n v="242.71"/>
    <n v="57.5"/>
    <n v="81.64"/>
    <n v="418.15"/>
    <n v="8"/>
    <n v="1000"/>
    <n v="2526"/>
    <n v="8"/>
    <n v="1040"/>
    <n v="781"/>
    <n v="645"/>
    <n v="259"/>
    <n v="259"/>
    <n v="1"/>
    <m/>
    <m/>
    <m/>
    <m/>
    <n v="242.71"/>
  </r>
  <r>
    <m/>
    <m/>
    <x v="12"/>
    <x v="37"/>
    <m/>
    <m/>
    <m/>
    <m/>
    <m/>
    <m/>
    <m/>
    <m/>
    <m/>
    <m/>
    <m/>
    <m/>
    <m/>
    <m/>
    <m/>
    <m/>
    <m/>
    <m/>
    <m/>
    <m/>
    <m/>
    <m/>
    <m/>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9">
  <r>
    <x v="0"/>
    <n v="2024"/>
    <x v="0"/>
    <x v="0"/>
    <n v="0"/>
    <n v="0"/>
    <n v="0"/>
    <n v="0"/>
    <n v="0"/>
    <n v="0"/>
    <n v="0"/>
    <n v="0"/>
    <n v="0"/>
    <n v="0"/>
    <m/>
    <n v="0"/>
    <n v="0"/>
    <n v="0"/>
    <n v="0"/>
    <n v="0"/>
    <n v="0"/>
    <n v="0"/>
  </r>
  <r>
    <x v="1"/>
    <n v="2024"/>
    <x v="0"/>
    <x v="1"/>
    <n v="2100"/>
    <n v="77"/>
    <n v="177.1"/>
    <n v="19.25"/>
    <n v="44.28"/>
    <n v="101.81"/>
    <n v="101.81"/>
    <n v="521.25"/>
    <n v="414.23"/>
    <n v="495.2"/>
    <n v="669.31999999999994"/>
    <n v="16"/>
    <n v="3766"/>
    <n v="2250"/>
    <n v="12"/>
    <n v="496"/>
    <n v="475"/>
    <n v="498"/>
  </r>
  <r>
    <x v="2"/>
    <n v="2024"/>
    <x v="0"/>
    <x v="2"/>
    <n v="2100"/>
    <n v="121.67"/>
    <n v="112.92"/>
    <n v="30.42"/>
    <n v="28.23"/>
    <n v="81.91"/>
    <n v="163.81"/>
    <n v="538.96"/>
    <n v="412.15"/>
    <n v="260.35000000000002"/>
    <n v="888.54"/>
    <n v="7"/>
    <n v="3733"/>
    <n v="2270"/>
    <n v="5"/>
    <n v="516"/>
    <n v="485"/>
    <n v="492"/>
  </r>
  <r>
    <x v="3"/>
    <n v="2024"/>
    <x v="0"/>
    <x v="3"/>
    <n v="2100"/>
    <n v="121.92"/>
    <n v="135.47"/>
    <n v="30.48"/>
    <n v="33.869999999999997"/>
    <n v="37.630000000000003"/>
    <n v="112.89"/>
    <n v="472.26"/>
    <n v="520.29999999999995"/>
    <n v="185.85"/>
    <n v="921.59000000000015"/>
    <n v="9"/>
    <n v="3691"/>
    <n v="2320"/>
    <n v="9"/>
    <n v="539"/>
    <n v="510"/>
    <n v="484"/>
  </r>
  <r>
    <x v="4"/>
    <n v="2024"/>
    <x v="0"/>
    <x v="4"/>
    <n v="2100"/>
    <n v="82.96"/>
    <n v="104.07"/>
    <n v="20.74"/>
    <n v="26.02"/>
    <n v="18.920000000000002"/>
    <n v="56.76"/>
    <n v="309.46999999999997"/>
    <n v="544.49"/>
    <n v="316.39999999999998"/>
    <n v="929.63999999999987"/>
    <n v="14"/>
    <n v="3658"/>
    <n v="2382"/>
    <n v="10"/>
    <n v="557"/>
    <n v="541"/>
    <n v="479"/>
  </r>
  <r>
    <x v="5"/>
    <n v="2024"/>
    <x v="0"/>
    <x v="5"/>
    <n v="2100"/>
    <n v="156.97999999999999"/>
    <n v="52.09"/>
    <n v="39.25"/>
    <n v="13.02"/>
    <n v="51.02"/>
    <n v="102.04"/>
    <n v="414.4"/>
    <n v="545.1"/>
    <n v="265.7"/>
    <n v="874.8"/>
    <n v="25"/>
    <n v="3619"/>
    <n v="2434"/>
    <n v="19"/>
    <n v="575"/>
    <n v="567"/>
    <n v="472"/>
  </r>
  <r>
    <x v="6"/>
    <n v="2024"/>
    <x v="0"/>
    <x v="6"/>
    <n v="2100"/>
    <n v="71.709999999999994"/>
    <n v="127.8"/>
    <n v="17.93"/>
    <n v="31.95"/>
    <n v="65.680000000000007"/>
    <n v="131.35"/>
    <n v="446.41999999999996"/>
    <n v="428.93"/>
    <n v="182.5"/>
    <n v="1042.1500000000001"/>
    <n v="39"/>
    <n v="3586"/>
    <n v="2470"/>
    <n v="27"/>
    <n v="586"/>
    <n v="585"/>
    <n v="465"/>
  </r>
  <r>
    <x v="7"/>
    <n v="2024"/>
    <x v="0"/>
    <x v="7"/>
    <n v="2100"/>
    <n v="147.83000000000001"/>
    <n v="164.88"/>
    <n v="36.96"/>
    <n v="41.22"/>
    <n v="30.8"/>
    <n v="92.39"/>
    <n v="514.08000000000004"/>
    <n v="469.34"/>
    <n v="117.86"/>
    <n v="998.72"/>
    <n v="50"/>
    <n v="3547"/>
    <n v="2480"/>
    <n v="35"/>
    <n v="597"/>
    <n v="590"/>
    <n v="458"/>
  </r>
  <r>
    <x v="8"/>
    <n v="2024"/>
    <x v="0"/>
    <x v="8"/>
    <n v="2100"/>
    <n v="176.61"/>
    <n v="171.62"/>
    <n v="44.15"/>
    <n v="42.91"/>
    <n v="63.38"/>
    <n v="63.38"/>
    <n v="562.04999999999995"/>
    <n v="362.65"/>
    <n v="184.7"/>
    <n v="990.60000000000014"/>
    <n v="66"/>
    <n v="3511"/>
    <n v="2468"/>
    <n v="55"/>
    <n v="604"/>
    <n v="584"/>
    <n v="452"/>
  </r>
  <r>
    <x v="9"/>
    <n v="2024"/>
    <x v="0"/>
    <x v="9"/>
    <n v="2100"/>
    <n v="137.41"/>
    <n v="121.67"/>
    <n v="34.35"/>
    <n v="30.42"/>
    <n v="48.67"/>
    <n v="97.33"/>
    <n v="469.85"/>
    <n v="368.23"/>
    <n v="253.31"/>
    <n v="1008.6099999999999"/>
    <n v="77"/>
    <n v="3478"/>
    <n v="2428"/>
    <n v="59"/>
    <n v="606"/>
    <n v="564"/>
    <n v="446"/>
  </r>
  <r>
    <x v="10"/>
    <n v="2024"/>
    <x v="0"/>
    <x v="10"/>
    <n v="2100"/>
    <n v="94.61"/>
    <n v="50.94"/>
    <n v="23.65"/>
    <n v="12.74"/>
    <n v="35.9"/>
    <n v="107.71"/>
    <n v="325.55"/>
    <n v="623.04999999999995"/>
    <n v="249.13"/>
    <n v="902.27"/>
    <n v="87"/>
    <n v="3439"/>
    <n v="2350"/>
    <n v="80"/>
    <n v="602"/>
    <n v="525"/>
    <n v="439"/>
  </r>
  <r>
    <x v="11"/>
    <n v="2024"/>
    <x v="0"/>
    <x v="11"/>
    <n v="2100"/>
    <n v="161.87"/>
    <n v="175.91"/>
    <n v="40.47"/>
    <n v="43.98"/>
    <n v="54.69"/>
    <n v="164.08"/>
    <n v="641"/>
    <n v="336.23"/>
    <n v="78.930000000000007"/>
    <n v="1043.8399999999999"/>
    <n v="92"/>
    <n v="3412"/>
    <n v="2276"/>
    <n v="69"/>
    <n v="584"/>
    <n v="488"/>
    <n v="434"/>
  </r>
  <r>
    <x v="12"/>
    <n v="2024"/>
    <x v="0"/>
    <x v="12"/>
    <n v="2100"/>
    <n v="158.33000000000001"/>
    <n v="100.76"/>
    <n v="39.58"/>
    <n v="25.19"/>
    <n v="50.76"/>
    <n v="101.52"/>
    <n v="476.14"/>
    <n v="337.85"/>
    <n v="315.48"/>
    <n v="970.53"/>
    <n v="95"/>
    <n v="3379"/>
    <n v="2250"/>
    <n v="60"/>
    <n v="560"/>
    <n v="475"/>
    <n v="428"/>
  </r>
  <r>
    <x v="13"/>
    <n v="2024"/>
    <x v="0"/>
    <x v="13"/>
    <n v="2100"/>
    <n v="153.08000000000001"/>
    <n v="165.57"/>
    <n v="38.270000000000003"/>
    <n v="41.39"/>
    <n v="42.18"/>
    <n v="84.35"/>
    <n v="524.83999999999992"/>
    <n v="453.25"/>
    <n v="268"/>
    <n v="853.91000000000008"/>
    <n v="95"/>
    <n v="3346"/>
    <n v="2240"/>
    <n v="69"/>
    <n v="535"/>
    <n v="470"/>
    <n v="422"/>
  </r>
  <r>
    <x v="14"/>
    <n v="2024"/>
    <x v="0"/>
    <x v="14"/>
    <n v="2100"/>
    <n v="174.83"/>
    <n v="192.64"/>
    <n v="43.71"/>
    <n v="48.16"/>
    <n v="43.17"/>
    <n v="129.5"/>
    <n v="632.01"/>
    <n v="399.99"/>
    <n v="130.80000000000001"/>
    <n v="937.2"/>
    <n v="95"/>
    <n v="3316"/>
    <n v="2242"/>
    <n v="61"/>
    <n v="523"/>
    <n v="471"/>
    <n v="417"/>
  </r>
  <r>
    <x v="15"/>
    <n v="2024"/>
    <x v="0"/>
    <x v="15"/>
    <n v="2100"/>
    <n v="183.34"/>
    <n v="161.38"/>
    <n v="45.84"/>
    <n v="40.35"/>
    <n v="45.2"/>
    <n v="90.4"/>
    <n v="566.5100000000001"/>
    <n v="400.91"/>
    <n v="215.69"/>
    <n v="916.88999999999987"/>
    <n v="89"/>
    <n v="3286"/>
    <n v="2270"/>
    <n v="74"/>
    <n v="521"/>
    <n v="485"/>
    <n v="411"/>
  </r>
  <r>
    <x v="16"/>
    <n v="2024"/>
    <x v="0"/>
    <x v="16"/>
    <n v="2100"/>
    <n v="232.53"/>
    <n v="75.44"/>
    <n v="58.13"/>
    <n v="18.86"/>
    <n v="55.91"/>
    <n v="55.91"/>
    <n v="496.78"/>
    <n v="657.03"/>
    <n v="306.88"/>
    <n v="639.30999999999995"/>
    <n v="84"/>
    <n v="3256"/>
    <n v="2328"/>
    <n v="61"/>
    <n v="526"/>
    <n v="514"/>
    <n v="406"/>
  </r>
  <r>
    <x v="17"/>
    <n v="2024"/>
    <x v="0"/>
    <x v="17"/>
    <n v="2100"/>
    <n v="174.18"/>
    <n v="116.13"/>
    <n v="43.55"/>
    <n v="29.03"/>
    <n v="46.51"/>
    <n v="139.54"/>
    <n v="548.93999999999994"/>
    <n v="516.96"/>
    <n v="411.63"/>
    <n v="622.4699999999998"/>
    <n v="74"/>
    <n v="3220"/>
    <n v="2476"/>
    <n v="38"/>
    <n v="536"/>
    <n v="588"/>
    <n v="400"/>
  </r>
  <r>
    <x v="18"/>
    <n v="2024"/>
    <x v="0"/>
    <x v="18"/>
    <n v="2100"/>
    <n v="136.57"/>
    <n v="71.77"/>
    <n v="34.14"/>
    <n v="17.940000000000001"/>
    <n v="201.36"/>
    <n v="201.36"/>
    <n v="663.14"/>
    <n v="626.69000000000005"/>
    <n v="257.58999999999997"/>
    <n v="552.58000000000015"/>
    <n v="69"/>
    <n v="3196"/>
    <n v="2604"/>
    <n v="50"/>
    <n v="553"/>
    <n v="652"/>
    <n v="395"/>
  </r>
  <r>
    <x v="19"/>
    <n v="2024"/>
    <x v="0"/>
    <x v="19"/>
    <n v="2100"/>
    <n v="183.82"/>
    <n v="176.51"/>
    <n v="45.96"/>
    <n v="44.13"/>
    <n v="107.58"/>
    <n v="215.15"/>
    <n v="773.15"/>
    <n v="601.30999999999995"/>
    <n v="295.3"/>
    <n v="430.24"/>
    <n v="64"/>
    <n v="3163"/>
    <n v="2662"/>
    <n v="49"/>
    <n v="573"/>
    <n v="681"/>
    <n v="390"/>
  </r>
  <r>
    <x v="20"/>
    <n v="2024"/>
    <x v="0"/>
    <x v="20"/>
    <n v="2100"/>
    <n v="78.89"/>
    <n v="161.01"/>
    <n v="19.72"/>
    <n v="40.25"/>
    <n v="44.67"/>
    <n v="134"/>
    <n v="478.54"/>
    <n v="568.4"/>
    <n v="760.08"/>
    <n v="292.98"/>
    <n v="64"/>
    <n v="3139"/>
    <n v="2682"/>
    <n v="48"/>
    <n v="599"/>
    <n v="691"/>
    <n v="385"/>
  </r>
  <r>
    <x v="21"/>
    <n v="2024"/>
    <x v="0"/>
    <x v="21"/>
    <n v="2100"/>
    <n v="276.89999999999998"/>
    <n v="99.68"/>
    <n v="69.23"/>
    <n v="24.92"/>
    <n v="197.15"/>
    <n v="197.15"/>
    <n v="865.03"/>
    <n v="586.69000000000005"/>
    <n v="335.9"/>
    <n v="312.38000000000011"/>
    <n v="66"/>
    <n v="3109"/>
    <n v="2682"/>
    <n v="34"/>
    <n v="625"/>
    <n v="691"/>
    <n v="380"/>
  </r>
  <r>
    <x v="22"/>
    <n v="2024"/>
    <x v="0"/>
    <x v="22"/>
    <n v="2100"/>
    <n v="81.489999999999995"/>
    <n v="89.41"/>
    <n v="20.37"/>
    <n v="22.35"/>
    <n v="211.64"/>
    <n v="211.64"/>
    <n v="636.9"/>
    <n v="927.8"/>
    <n v="250.38"/>
    <n v="284.92000000000007"/>
    <n v="70"/>
    <n v="3082"/>
    <n v="2664"/>
    <n v="59"/>
    <n v="644"/>
    <n v="682"/>
    <n v="374"/>
  </r>
  <r>
    <x v="23"/>
    <n v="2024"/>
    <x v="0"/>
    <x v="23"/>
    <n v="2100"/>
    <n v="139.88999999999999"/>
    <n v="261.44"/>
    <n v="34.97"/>
    <n v="65.36"/>
    <n v="35.549999999999997"/>
    <n v="106.64"/>
    <n v="643.84999999999991"/>
    <n v="473.1"/>
    <n v="569.80999999999995"/>
    <n v="413.24000000000024"/>
    <n v="76"/>
    <n v="3058"/>
    <n v="2608"/>
    <n v="43"/>
    <n v="658"/>
    <n v="654"/>
    <n v="371"/>
  </r>
  <r>
    <x v="24"/>
    <n v="2024"/>
    <x v="0"/>
    <x v="24"/>
    <n v="2100"/>
    <n v="225.34"/>
    <n v="169.59"/>
    <n v="56.34"/>
    <n v="42.4"/>
    <n v="188.17"/>
    <n v="188.17"/>
    <n v="870.00999999999988"/>
    <n v="512.71"/>
    <n v="400.21"/>
    <n v="317.07000000000016"/>
    <n v="79"/>
    <n v="3031"/>
    <n v="2514"/>
    <n v="75"/>
    <n v="666"/>
    <n v="607"/>
    <n v="365"/>
  </r>
  <r>
    <x v="25"/>
    <n v="2024"/>
    <x v="0"/>
    <x v="25"/>
    <n v="2100"/>
    <n v="306.37"/>
    <n v="203.47"/>
    <n v="76.59"/>
    <n v="50.87"/>
    <n v="101.74"/>
    <n v="101.74"/>
    <n v="840.78000000000009"/>
    <n v="799.75"/>
    <n v="397.84"/>
    <n v="61.629999999999882"/>
    <n v="77"/>
    <n v="3010"/>
    <n v="2414"/>
    <n v="54"/>
    <n v="668"/>
    <n v="557"/>
    <n v="362"/>
  </r>
  <r>
    <x v="26"/>
    <n v="2024"/>
    <x v="0"/>
    <x v="26"/>
    <n v="2100"/>
    <n v="315.89999999999998"/>
    <n v="300.63"/>
    <n v="78.98"/>
    <n v="75.16"/>
    <n v="92.19"/>
    <n v="184.37"/>
    <n v="1047.23"/>
    <n v="556.41"/>
    <n v="160.31"/>
    <n v="336.05000000000018"/>
    <n v="74"/>
    <n v="2986"/>
    <n v="2356"/>
    <n v="49"/>
    <n v="665"/>
    <n v="528"/>
    <n v="357"/>
  </r>
  <r>
    <x v="27"/>
    <n v="2024"/>
    <x v="0"/>
    <x v="27"/>
    <n v="2100"/>
    <n v="118.83"/>
    <n v="94.12"/>
    <n v="29.71"/>
    <n v="23.53"/>
    <n v="168.23"/>
    <n v="168.23"/>
    <n v="602.65"/>
    <n v="629.61"/>
    <n v="556.45000000000005"/>
    <n v="311.28999999999996"/>
    <n v="70"/>
    <n v="2965"/>
    <n v="2330"/>
    <n v="53"/>
    <n v="654"/>
    <n v="515"/>
    <n v="354"/>
  </r>
  <r>
    <x v="28"/>
    <n v="2024"/>
    <x v="0"/>
    <x v="28"/>
    <n v="2100"/>
    <n v="313.17"/>
    <n v="175.94"/>
    <n v="78.290000000000006"/>
    <n v="43.99"/>
    <n v="68.03"/>
    <n v="68.03"/>
    <n v="747.44999999999993"/>
    <n v="541.95000000000005"/>
    <n v="361.03"/>
    <n v="449.56999999999994"/>
    <n v="64"/>
    <n v="2941"/>
    <n v="2328"/>
    <n v="34"/>
    <n v="629"/>
    <n v="514"/>
    <n v="349"/>
  </r>
  <r>
    <x v="29"/>
    <n v="2024"/>
    <x v="0"/>
    <x v="29"/>
    <n v="2100"/>
    <n v="186.76"/>
    <n v="110.89"/>
    <n v="46.69"/>
    <n v="27.72"/>
    <n v="245.12"/>
    <n v="245.12"/>
    <n v="862.3"/>
    <n v="792.11"/>
    <n v="179.13"/>
    <n v="266.46000000000004"/>
    <n v="57"/>
    <n v="2923"/>
    <n v="2340"/>
    <n v="51"/>
    <n v="605"/>
    <n v="520"/>
    <n v="347"/>
  </r>
  <r>
    <x v="30"/>
    <n v="2024"/>
    <x v="0"/>
    <x v="30"/>
    <n v="2100"/>
    <n v="266.52"/>
    <n v="196.14"/>
    <n v="66.63"/>
    <n v="49.04"/>
    <n v="117.69"/>
    <n v="235.37"/>
    <n v="931.39"/>
    <n v="543.88"/>
    <n v="367.03"/>
    <n v="257.70000000000005"/>
    <n v="51"/>
    <n v="2899"/>
    <n v="2368"/>
    <n v="42"/>
    <n v="586"/>
    <n v="534"/>
    <n v="342"/>
  </r>
  <r>
    <x v="31"/>
    <n v="2024"/>
    <x v="0"/>
    <x v="31"/>
    <n v="2100"/>
    <n v="248.88"/>
    <n v="220.34"/>
    <n v="62.22"/>
    <n v="55.09"/>
    <n v="124.44"/>
    <n v="248.88"/>
    <n v="959.85"/>
    <n v="559.15"/>
    <n v="157.38"/>
    <n v="423.61999999999989"/>
    <n v="48"/>
    <n v="2881"/>
    <n v="2408"/>
    <n v="26"/>
    <n v="578"/>
    <n v="554"/>
    <n v="338"/>
  </r>
  <r>
    <x v="0"/>
    <n v="2024"/>
    <x v="1"/>
    <x v="0"/>
    <n v="0"/>
    <n v="0"/>
    <n v="0"/>
    <n v="0"/>
    <n v="0"/>
    <n v="0"/>
    <n v="0"/>
    <n v="0"/>
    <n v="0"/>
    <n v="0"/>
    <m/>
    <n v="0"/>
    <n v="0"/>
    <n v="0"/>
    <n v="0"/>
    <n v="0"/>
    <n v="0"/>
    <n v="0"/>
  </r>
  <r>
    <x v="0"/>
    <n v="2024"/>
    <x v="1"/>
    <x v="32"/>
    <n v="0"/>
    <n v="0"/>
    <n v="0"/>
    <n v="0"/>
    <n v="0"/>
    <n v="0"/>
    <n v="0"/>
    <n v="0"/>
    <n v="0"/>
    <n v="0"/>
    <m/>
    <n v="0"/>
    <n v="0"/>
    <n v="0"/>
    <n v="0"/>
    <n v="0"/>
    <n v="0"/>
    <n v="0"/>
  </r>
  <r>
    <x v="0"/>
    <n v="2024"/>
    <x v="1"/>
    <x v="33"/>
    <n v="0"/>
    <n v="0"/>
    <n v="0"/>
    <n v="0"/>
    <n v="0"/>
    <n v="0"/>
    <n v="0"/>
    <n v="0"/>
    <n v="0"/>
    <n v="0"/>
    <m/>
    <n v="0"/>
    <n v="0"/>
    <n v="0"/>
    <n v="0"/>
    <n v="0"/>
    <n v="0"/>
    <n v="0"/>
  </r>
  <r>
    <x v="0"/>
    <n v="2024"/>
    <x v="1"/>
    <x v="34"/>
    <n v="0"/>
    <n v="0"/>
    <n v="0"/>
    <n v="0"/>
    <n v="0"/>
    <n v="0"/>
    <n v="0"/>
    <n v="0"/>
    <n v="0"/>
    <n v="0"/>
    <m/>
    <n v="0"/>
    <n v="0"/>
    <n v="0"/>
    <n v="0"/>
    <n v="0"/>
    <n v="0"/>
    <n v="0"/>
  </r>
  <r>
    <x v="32"/>
    <n v="2024"/>
    <x v="1"/>
    <x v="1"/>
    <n v="920"/>
    <n v="206.3"/>
    <n v="64.47"/>
    <n v="51.58"/>
    <n v="16.12"/>
    <n v="53.73"/>
    <n v="161.18"/>
    <n v="553.38"/>
    <n v="147.5"/>
    <n v="361.19"/>
    <n v="-142.06999999999994"/>
    <n v="45"/>
    <n v="2863"/>
    <n v="2428"/>
    <n v="41"/>
    <n v="577"/>
    <n v="614"/>
    <n v="336"/>
  </r>
  <r>
    <x v="33"/>
    <n v="2024"/>
    <x v="1"/>
    <x v="2"/>
    <n v="920"/>
    <n v="223.77"/>
    <n v="63.43"/>
    <n v="55.94"/>
    <n v="15.86"/>
    <n v="20.56"/>
    <n v="61.67"/>
    <n v="441.23"/>
    <n v="296.25"/>
    <n v="222.48"/>
    <n v="-39.960000000000036"/>
    <n v="45"/>
    <n v="2851"/>
    <n v="2418"/>
    <n v="40"/>
    <n v="580"/>
    <n v="609"/>
    <n v="333"/>
  </r>
  <r>
    <x v="34"/>
    <n v="2024"/>
    <x v="1"/>
    <x v="3"/>
    <n v="920"/>
    <n v="58.31"/>
    <n v="170.77"/>
    <n v="14.58"/>
    <n v="42.69"/>
    <n v="24.71"/>
    <n v="74.14"/>
    <n v="385.2"/>
    <n v="107.5"/>
    <n v="481.43"/>
    <n v="-54.129999999999995"/>
    <n v="48"/>
    <n v="2836"/>
    <n v="2380"/>
    <n v="29"/>
    <n v="587"/>
    <n v="590"/>
    <n v="330"/>
  </r>
  <r>
    <x v="35"/>
    <n v="2024"/>
    <x v="1"/>
    <x v="4"/>
    <n v="920"/>
    <n v="128.87"/>
    <n v="165.57"/>
    <n v="32.22"/>
    <n v="41.39"/>
    <n v="105.44"/>
    <n v="105.44"/>
    <n v="578.92999999999995"/>
    <n v="72.5"/>
    <n v="327.29000000000002"/>
    <n v="-58.720000000000027"/>
    <n v="52"/>
    <n v="2824"/>
    <n v="2300"/>
    <n v="46"/>
    <n v="602"/>
    <n v="550"/>
    <n v="329"/>
  </r>
  <r>
    <x v="36"/>
    <n v="2024"/>
    <x v="1"/>
    <x v="5"/>
    <n v="920"/>
    <n v="73.540000000000006"/>
    <n v="194.67"/>
    <n v="18.39"/>
    <n v="48.67"/>
    <n v="58.76"/>
    <n v="117.52"/>
    <n v="511.54999999999995"/>
    <n v="98.75"/>
    <n v="196.14"/>
    <n v="113.56000000000006"/>
    <n v="58"/>
    <n v="2812"/>
    <n v="2250"/>
    <n v="40"/>
    <n v="618"/>
    <n v="525"/>
    <n v="326"/>
  </r>
  <r>
    <x v="37"/>
    <n v="2024"/>
    <x v="1"/>
    <x v="6"/>
    <n v="920"/>
    <n v="90.05"/>
    <n v="135.4"/>
    <n v="22.51"/>
    <n v="33.85"/>
    <n v="107.39"/>
    <n v="107.39"/>
    <n v="496.59"/>
    <n v="271.25"/>
    <n v="96.84"/>
    <n v="55.32000000000005"/>
    <n v="65"/>
    <n v="2800"/>
    <n v="2226"/>
    <n v="64"/>
    <n v="643"/>
    <n v="513"/>
    <n v="324"/>
  </r>
  <r>
    <x v="38"/>
    <n v="2024"/>
    <x v="1"/>
    <x v="7"/>
    <n v="920"/>
    <n v="42.77"/>
    <n v="95.32"/>
    <n v="10.69"/>
    <n v="23.83"/>
    <n v="43.99"/>
    <n v="43.99"/>
    <n v="260.59000000000003"/>
    <n v="211.25"/>
    <n v="254.64"/>
    <n v="193.51999999999998"/>
    <n v="74"/>
    <n v="2791"/>
    <n v="2222"/>
    <n v="68"/>
    <n v="671"/>
    <n v="511"/>
    <n v="322"/>
  </r>
  <r>
    <x v="39"/>
    <n v="2024"/>
    <x v="1"/>
    <x v="8"/>
    <n v="920"/>
    <n v="69.05"/>
    <n v="118.29"/>
    <n v="17.260000000000002"/>
    <n v="29.57"/>
    <n v="78.11"/>
    <n v="78.11"/>
    <n v="390.39"/>
    <n v="212.5"/>
    <n v="87.46"/>
    <n v="229.64999999999998"/>
    <n v="83"/>
    <n v="2782"/>
    <n v="2246"/>
    <n v="70"/>
    <n v="697"/>
    <n v="523"/>
    <n v="320"/>
  </r>
  <r>
    <x v="40"/>
    <n v="2024"/>
    <x v="1"/>
    <x v="9"/>
    <n v="920"/>
    <n v="81.62"/>
    <n v="139.38999999999999"/>
    <n v="20.41"/>
    <n v="34.85"/>
    <n v="67.31"/>
    <n v="67.31"/>
    <n v="410.89"/>
    <n v="73.75"/>
    <n v="147.72999999999999"/>
    <n v="287.63"/>
    <n v="89"/>
    <n v="2782"/>
    <n v="2288"/>
    <n v="75"/>
    <n v="716"/>
    <n v="544"/>
    <n v="320"/>
  </r>
  <r>
    <x v="41"/>
    <n v="2024"/>
    <x v="1"/>
    <x v="10"/>
    <n v="920"/>
    <n v="69.86"/>
    <n v="83.83"/>
    <n v="17.47"/>
    <n v="20.96"/>
    <n v="36.26"/>
    <n v="108.78"/>
    <n v="337.15999999999997"/>
    <n v="57.5"/>
    <n v="208.24"/>
    <n v="317.10000000000002"/>
    <n v="95"/>
    <n v="2782"/>
    <n v="2388"/>
    <n v="90"/>
    <n v="734"/>
    <n v="594"/>
    <n v="320"/>
  </r>
  <r>
    <x v="42"/>
    <n v="2024"/>
    <x v="1"/>
    <x v="11"/>
    <n v="920"/>
    <n v="52.64"/>
    <n v="109.04"/>
    <n v="13.16"/>
    <n v="27.26"/>
    <n v="49.82"/>
    <n v="99.64"/>
    <n v="351.56"/>
    <n v="112.5"/>
    <n v="41.98"/>
    <n v="413.96"/>
    <n v="96"/>
    <n v="2779"/>
    <n v="2524"/>
    <n v="91"/>
    <n v="746"/>
    <n v="662"/>
    <n v="320"/>
  </r>
  <r>
    <x v="43"/>
    <n v="2024"/>
    <x v="1"/>
    <x v="12"/>
    <n v="920"/>
    <n v="31.71"/>
    <n v="67.040000000000006"/>
    <n v="7.93"/>
    <n v="16.760000000000002"/>
    <n v="12.53"/>
    <n v="37.6"/>
    <n v="173.57"/>
    <n v="146.25"/>
    <n v="170.14"/>
    <n v="430.04"/>
    <n v="95"/>
    <n v="2782"/>
    <n v="2644"/>
    <n v="54"/>
    <n v="752"/>
    <n v="722"/>
    <n v="320"/>
  </r>
  <r>
    <x v="44"/>
    <n v="2024"/>
    <x v="1"/>
    <x v="13"/>
    <n v="920"/>
    <n v="96.13"/>
    <n v="88.16"/>
    <n v="24.03"/>
    <n v="22.04"/>
    <n v="79.3"/>
    <n v="79.3"/>
    <n v="388.96"/>
    <n v="53.75"/>
    <n v="114.78"/>
    <n v="362.51"/>
    <n v="91"/>
    <n v="2785"/>
    <n v="2714"/>
    <n v="83"/>
    <n v="757"/>
    <n v="757"/>
    <n v="321"/>
  </r>
  <r>
    <x v="45"/>
    <n v="2024"/>
    <x v="1"/>
    <x v="14"/>
    <n v="920"/>
    <n v="108.49"/>
    <n v="63.06"/>
    <n v="27.12"/>
    <n v="15.77"/>
    <n v="24.11"/>
    <n v="72.319999999999993"/>
    <n v="310.87"/>
    <n v="113.75"/>
    <n v="107.09"/>
    <n v="388.28999999999996"/>
    <n v="80"/>
    <n v="2797"/>
    <n v="2746"/>
    <n v="70"/>
    <n v="756"/>
    <n v="773"/>
    <n v="323"/>
  </r>
  <r>
    <x v="46"/>
    <n v="2024"/>
    <x v="1"/>
    <x v="15"/>
    <n v="920"/>
    <n v="34.049999999999997"/>
    <n v="31.36"/>
    <n v="8.51"/>
    <n v="7.84"/>
    <n v="24.87"/>
    <n v="49.73"/>
    <n v="156.36000000000001"/>
    <n v="211.25"/>
    <n v="183.08"/>
    <n v="369.30999999999995"/>
    <n v="69"/>
    <n v="2806"/>
    <n v="2756"/>
    <n v="66"/>
    <n v="746"/>
    <n v="778"/>
    <n v="325"/>
  </r>
  <r>
    <x v="47"/>
    <n v="2024"/>
    <x v="1"/>
    <x v="16"/>
    <n v="920"/>
    <n v="56.51"/>
    <n v="38.29"/>
    <n v="14.13"/>
    <n v="9.57"/>
    <n v="25.69"/>
    <n v="25.69"/>
    <n v="169.88"/>
    <n v="112.5"/>
    <n v="242.65"/>
    <n v="394.97"/>
    <n v="56"/>
    <n v="2815"/>
    <n v="2756"/>
    <n v="35"/>
    <n v="724"/>
    <n v="778"/>
    <n v="327"/>
  </r>
  <r>
    <x v="48"/>
    <n v="2024"/>
    <x v="1"/>
    <x v="17"/>
    <n v="920"/>
    <n v="53.29"/>
    <n v="78.19"/>
    <n v="13.32"/>
    <n v="19.55"/>
    <n v="37.6"/>
    <n v="75.2"/>
    <n v="277.14999999999998"/>
    <n v="73.75"/>
    <n v="260.55"/>
    <n v="308.54999999999995"/>
    <n v="44"/>
    <n v="2833"/>
    <n v="2724"/>
    <n v="22"/>
    <n v="702"/>
    <n v="762"/>
    <n v="330"/>
  </r>
  <r>
    <x v="49"/>
    <n v="2024"/>
    <x v="1"/>
    <x v="18"/>
    <n v="920"/>
    <n v="83.68"/>
    <n v="106.07"/>
    <n v="20.92"/>
    <n v="26.52"/>
    <n v="28.78"/>
    <n v="86.35"/>
    <n v="352.32000000000005"/>
    <n v="177.5"/>
    <n v="100.33"/>
    <n v="289.84999999999991"/>
    <n v="30"/>
    <n v="2854"/>
    <n v="2674"/>
    <n v="24"/>
    <n v="678"/>
    <n v="737"/>
    <n v="334"/>
  </r>
  <r>
    <x v="50"/>
    <n v="2024"/>
    <x v="1"/>
    <x v="19"/>
    <n v="920"/>
    <n v="117.54"/>
    <n v="116.38"/>
    <n v="29.39"/>
    <n v="29.1"/>
    <n v="120.43"/>
    <n v="120.43"/>
    <n v="533.27"/>
    <n v="43.75"/>
    <n v="99.35"/>
    <n v="243.63"/>
    <n v="18"/>
    <n v="2866"/>
    <n v="2608"/>
    <n v="15"/>
    <n v="671"/>
    <n v="704"/>
    <n v="336"/>
  </r>
  <r>
    <x v="51"/>
    <n v="2024"/>
    <x v="1"/>
    <x v="20"/>
    <n v="920"/>
    <n v="126.63"/>
    <n v="96.39"/>
    <n v="31.66"/>
    <n v="24.1"/>
    <n v="26.46"/>
    <n v="79.38"/>
    <n v="384.61999999999995"/>
    <n v="221.25"/>
    <n v="102.13"/>
    <n v="212.00000000000011"/>
    <n v="9"/>
    <n v="2890"/>
    <n v="2562"/>
    <n v="5"/>
    <n v="669"/>
    <n v="681"/>
    <n v="340"/>
  </r>
  <r>
    <x v="52"/>
    <n v="2024"/>
    <x v="1"/>
    <x v="21"/>
    <n v="920"/>
    <n v="154.81"/>
    <n v="112.71"/>
    <n v="38.700000000000003"/>
    <n v="28.18"/>
    <n v="123.58"/>
    <n v="123.58"/>
    <n v="581.55999999999995"/>
    <n v="133.75"/>
    <n v="103.09"/>
    <n v="101.60000000000002"/>
    <n v="2"/>
    <n v="2911"/>
    <n v="2536"/>
    <n v="2"/>
    <n v="676"/>
    <n v="668"/>
    <n v="344"/>
  </r>
  <r>
    <x v="53"/>
    <n v="2024"/>
    <x v="1"/>
    <x v="22"/>
    <n v="920"/>
    <n v="88.31"/>
    <n v="150.78"/>
    <n v="22.08"/>
    <n v="37.700000000000003"/>
    <n v="44.04"/>
    <n v="132.11000000000001"/>
    <n v="475.02000000000004"/>
    <n v="178.75"/>
    <n v="169.78"/>
    <n v="96.450000000000045"/>
    <n v="1"/>
    <n v="2935"/>
    <n v="2530"/>
    <n v="1"/>
    <n v="692"/>
    <n v="665"/>
    <n v="348"/>
  </r>
  <r>
    <x v="54"/>
    <n v="2024"/>
    <x v="1"/>
    <x v="23"/>
    <n v="920"/>
    <n v="96.88"/>
    <n v="100.63"/>
    <n v="24.22"/>
    <n v="25.16"/>
    <n v="58.58"/>
    <n v="117.16"/>
    <n v="422.63"/>
    <n v="140"/>
    <n v="218.25"/>
    <n v="139.12"/>
    <n v="2"/>
    <n v="2959"/>
    <n v="2542"/>
    <n v="2"/>
    <n v="706"/>
    <n v="671"/>
    <n v="353"/>
  </r>
  <r>
    <x v="55"/>
    <n v="2024"/>
    <x v="1"/>
    <x v="24"/>
    <n v="920"/>
    <n v="157.96"/>
    <n v="152.49"/>
    <n v="39.49"/>
    <n v="38.119999999999997"/>
    <n v="25.02"/>
    <n v="75.069999999999993"/>
    <n v="488.15000000000003"/>
    <n v="100"/>
    <n v="242.15"/>
    <n v="89.699999999999932"/>
    <n v="9"/>
    <n v="2986"/>
    <n v="2592"/>
    <n v="6"/>
    <n v="711"/>
    <n v="696"/>
    <n v="357"/>
  </r>
  <r>
    <x v="56"/>
    <n v="2024"/>
    <x v="1"/>
    <x v="25"/>
    <n v="920"/>
    <n v="154.33000000000001"/>
    <n v="169.68"/>
    <n v="38.58"/>
    <n v="42.42"/>
    <n v="152.71"/>
    <n v="152.71"/>
    <n v="710.43000000000006"/>
    <n v="95"/>
    <n v="230.6"/>
    <n v="-116.02999999999997"/>
    <n v="19"/>
    <n v="3016"/>
    <n v="2656"/>
    <n v="18"/>
    <n v="708"/>
    <n v="728"/>
    <n v="363"/>
  </r>
  <r>
    <x v="57"/>
    <n v="2024"/>
    <x v="1"/>
    <x v="26"/>
    <n v="920"/>
    <n v="202.42"/>
    <n v="76.64"/>
    <n v="50.61"/>
    <n v="19.16"/>
    <n v="44.15"/>
    <n v="88.3"/>
    <n v="481.28000000000003"/>
    <n v="375"/>
    <n v="124.59"/>
    <n v="-60.870000000000005"/>
    <n v="29"/>
    <n v="3055"/>
    <n v="2680"/>
    <n v="20"/>
    <n v="699"/>
    <n v="740"/>
    <n v="370"/>
  </r>
  <r>
    <x v="58"/>
    <n v="2024"/>
    <x v="1"/>
    <x v="27"/>
    <n v="920"/>
    <n v="115.56"/>
    <n v="125.83"/>
    <n v="28.89"/>
    <n v="31.46"/>
    <n v="20.260000000000002"/>
    <n v="60.78"/>
    <n v="382.78"/>
    <n v="347.5"/>
    <n v="203.04"/>
    <n v="-13.319999999999936"/>
    <n v="41"/>
    <n v="3085"/>
    <n v="2684"/>
    <n v="39"/>
    <n v="685"/>
    <n v="742"/>
    <n v="375"/>
  </r>
  <r>
    <x v="59"/>
    <n v="2024"/>
    <x v="1"/>
    <x v="28"/>
    <n v="920"/>
    <n v="57.49"/>
    <n v="144.59"/>
    <n v="14.37"/>
    <n v="36.15"/>
    <n v="17.71"/>
    <n v="53.13"/>
    <n v="323.44"/>
    <n v="347.5"/>
    <n v="219.85"/>
    <n v="29.209999999999923"/>
    <n v="51"/>
    <n v="3121"/>
    <n v="2678"/>
    <n v="48"/>
    <n v="661"/>
    <n v="739"/>
    <n v="382"/>
  </r>
  <r>
    <x v="60"/>
    <n v="2024"/>
    <x v="1"/>
    <x v="29"/>
    <n v="920"/>
    <n v="132.15"/>
    <n v="137.44"/>
    <n v="33.04"/>
    <n v="34.36"/>
    <n v="20.56"/>
    <n v="61.67"/>
    <n v="419.22000000000008"/>
    <n v="253.75"/>
    <n v="208.89"/>
    <n v="38.139999999999986"/>
    <n v="59"/>
    <n v="3160"/>
    <n v="2644"/>
    <n v="58"/>
    <n v="637"/>
    <n v="722"/>
    <n v="389"/>
  </r>
  <r>
    <x v="0"/>
    <n v="2024"/>
    <x v="2"/>
    <x v="0"/>
    <n v="0"/>
    <n v="0"/>
    <n v="0"/>
    <n v="0"/>
    <n v="0"/>
    <n v="0"/>
    <n v="0"/>
    <n v="0"/>
    <n v="0"/>
    <n v="0"/>
    <m/>
    <n v="0"/>
    <n v="0"/>
    <n v="0"/>
    <n v="0"/>
    <n v="0"/>
    <n v="0"/>
    <n v="0"/>
  </r>
  <r>
    <x v="0"/>
    <n v="2024"/>
    <x v="2"/>
    <x v="32"/>
    <n v="0"/>
    <n v="0"/>
    <n v="0"/>
    <n v="0"/>
    <n v="0"/>
    <n v="0"/>
    <n v="0"/>
    <n v="0"/>
    <n v="0"/>
    <n v="0"/>
    <m/>
    <n v="0"/>
    <n v="0"/>
    <n v="0"/>
    <n v="0"/>
    <n v="0"/>
    <n v="0"/>
    <n v="0"/>
  </r>
  <r>
    <x v="0"/>
    <n v="2024"/>
    <x v="2"/>
    <x v="33"/>
    <n v="0"/>
    <n v="0"/>
    <n v="0"/>
    <n v="0"/>
    <n v="0"/>
    <n v="0"/>
    <n v="0"/>
    <n v="0"/>
    <n v="0"/>
    <n v="0"/>
    <m/>
    <n v="0"/>
    <n v="0"/>
    <n v="0"/>
    <n v="0"/>
    <n v="0"/>
    <n v="0"/>
    <n v="0"/>
  </r>
  <r>
    <x v="0"/>
    <n v="2024"/>
    <x v="2"/>
    <x v="34"/>
    <n v="0"/>
    <n v="0"/>
    <n v="0"/>
    <n v="0"/>
    <n v="0"/>
    <n v="0"/>
    <n v="0"/>
    <n v="0"/>
    <n v="0"/>
    <n v="0"/>
    <m/>
    <n v="0"/>
    <n v="0"/>
    <n v="0"/>
    <n v="0"/>
    <n v="0"/>
    <n v="0"/>
    <n v="0"/>
  </r>
  <r>
    <x v="0"/>
    <n v="2024"/>
    <x v="2"/>
    <x v="35"/>
    <n v="0"/>
    <n v="0"/>
    <n v="0"/>
    <n v="0"/>
    <n v="0"/>
    <n v="0"/>
    <n v="0"/>
    <n v="0"/>
    <n v="0"/>
    <n v="0"/>
    <m/>
    <n v="0"/>
    <n v="0"/>
    <n v="0"/>
    <n v="0"/>
    <n v="0"/>
    <n v="0"/>
    <n v="0"/>
  </r>
  <r>
    <x v="61"/>
    <n v="2024"/>
    <x v="2"/>
    <x v="1"/>
    <n v="800"/>
    <n v="51.19"/>
    <n v="138.66999999999999"/>
    <n v="12.8"/>
    <n v="34.67"/>
    <n v="31.11"/>
    <n v="62.21"/>
    <n v="330.65"/>
    <n v="146.25"/>
    <n v="280.16000000000003"/>
    <n v="42.940000000000055"/>
    <n v="64"/>
    <n v="3190"/>
    <n v="2540"/>
    <n v="40"/>
    <n v="612"/>
    <n v="770"/>
    <n v="394"/>
  </r>
  <r>
    <x v="62"/>
    <n v="2024"/>
    <x v="2"/>
    <x v="2"/>
    <n v="800"/>
    <n v="39.409999999999997"/>
    <n v="65.31"/>
    <n v="9.85"/>
    <n v="16.329999999999998"/>
    <n v="104.16"/>
    <n v="104.16"/>
    <n v="339.21999999999997"/>
    <n v="125"/>
    <n v="288.70999999999998"/>
    <n v="47.07000000000005"/>
    <n v="64"/>
    <n v="3226"/>
    <n v="2450"/>
    <n v="59"/>
    <n v="601"/>
    <n v="725"/>
    <n v="401"/>
  </r>
  <r>
    <x v="63"/>
    <n v="2024"/>
    <x v="2"/>
    <x v="3"/>
    <n v="800"/>
    <n v="109.67"/>
    <n v="84.97"/>
    <n v="27.42"/>
    <n v="21.24"/>
    <n v="81.02"/>
    <n v="81.02"/>
    <n v="405.34"/>
    <n v="71.25"/>
    <n v="167.2"/>
    <n v="156.21000000000004"/>
    <n v="55"/>
    <n v="3268"/>
    <n v="2354"/>
    <n v="48"/>
    <n v="597"/>
    <n v="677"/>
    <n v="409"/>
  </r>
  <r>
    <x v="64"/>
    <n v="2024"/>
    <x v="2"/>
    <x v="4"/>
    <n v="800"/>
    <n v="42.97"/>
    <n v="98.08"/>
    <n v="10.74"/>
    <n v="24.52"/>
    <n v="69.010000000000005"/>
    <n v="69.010000000000005"/>
    <n v="314.33000000000004"/>
    <n v="73.75"/>
    <n v="181.13"/>
    <n v="230.78999999999996"/>
    <n v="50"/>
    <n v="3307"/>
    <n v="2286"/>
    <n v="48"/>
    <n v="596"/>
    <n v="643"/>
    <n v="415"/>
  </r>
  <r>
    <x v="65"/>
    <n v="2024"/>
    <x v="2"/>
    <x v="5"/>
    <n v="800"/>
    <n v="96.38"/>
    <n v="104.06"/>
    <n v="24.1"/>
    <n v="26.02"/>
    <n v="44.16"/>
    <n v="44.16"/>
    <n v="338.88"/>
    <n v="25"/>
    <n v="92.45"/>
    <n v="343.67"/>
    <n v="45"/>
    <n v="3355"/>
    <n v="2254"/>
    <n v="24"/>
    <n v="601"/>
    <n v="627"/>
    <n v="424"/>
  </r>
  <r>
    <x v="66"/>
    <n v="2024"/>
    <x v="2"/>
    <x v="6"/>
    <n v="800"/>
    <n v="78.430000000000007"/>
    <n v="51.26"/>
    <n v="19.61"/>
    <n v="12.82"/>
    <n v="25.11"/>
    <n v="25.11"/>
    <n v="212.34000000000003"/>
    <n v="37.5"/>
    <n v="128.85"/>
    <n v="421.30999999999995"/>
    <n v="43"/>
    <n v="3394"/>
    <n v="2248"/>
    <n v="26"/>
    <n v="608"/>
    <n v="624"/>
    <n v="431"/>
  </r>
  <r>
    <x v="67"/>
    <n v="2024"/>
    <x v="2"/>
    <x v="7"/>
    <n v="800"/>
    <n v="42.61"/>
    <n v="69.66"/>
    <n v="10.65"/>
    <n v="17.420000000000002"/>
    <n v="25.5"/>
    <n v="25.5"/>
    <n v="191.34"/>
    <n v="107.5"/>
    <n v="66.84"/>
    <n v="434.31999999999994"/>
    <n v="48"/>
    <n v="3427"/>
    <n v="2266"/>
    <n v="29"/>
    <n v="619"/>
    <n v="633"/>
    <n v="437"/>
  </r>
  <r>
    <x v="68"/>
    <n v="2024"/>
    <x v="2"/>
    <x v="8"/>
    <n v="800"/>
    <n v="66.41"/>
    <n v="64.7"/>
    <n v="16.600000000000001"/>
    <n v="16.18"/>
    <n v="48.74"/>
    <n v="48.74"/>
    <n v="261.37"/>
    <n v="30"/>
    <n v="85.25"/>
    <n v="423.38"/>
    <n v="56"/>
    <n v="3466"/>
    <n v="2312"/>
    <n v="53"/>
    <n v="633"/>
    <n v="656"/>
    <n v="444"/>
  </r>
  <r>
    <x v="69"/>
    <n v="2024"/>
    <x v="2"/>
    <x v="9"/>
    <n v="800"/>
    <n v="22.87"/>
    <n v="29.86"/>
    <n v="5.72"/>
    <n v="7.47"/>
    <n v="6.81"/>
    <n v="20.440000000000001"/>
    <n v="93.17"/>
    <n v="158.75"/>
    <n v="69.14"/>
    <n v="478.94"/>
    <n v="65"/>
    <n v="3508"/>
    <n v="2388"/>
    <n v="42"/>
    <n v="654"/>
    <n v="694"/>
    <n v="452"/>
  </r>
  <r>
    <x v="70"/>
    <n v="2024"/>
    <x v="2"/>
    <x v="10"/>
    <n v="800"/>
    <n v="21.92"/>
    <n v="44.86"/>
    <n v="5.48"/>
    <n v="11.22"/>
    <n v="55.69"/>
    <n v="55.69"/>
    <n v="194.86"/>
    <n v="37.5"/>
    <n v="114.91"/>
    <n v="452.73"/>
    <n v="75"/>
    <n v="3547"/>
    <n v="2456"/>
    <n v="42"/>
    <n v="676"/>
    <n v="728"/>
    <n v="458"/>
  </r>
  <r>
    <x v="71"/>
    <n v="2024"/>
    <x v="2"/>
    <x v="11"/>
    <n v="800"/>
    <n v="16.059999999999999"/>
    <n v="17.54"/>
    <n v="4.0199999999999996"/>
    <n v="4.3899999999999997"/>
    <n v="4.8600000000000003"/>
    <n v="14.57"/>
    <n v="61.439999999999991"/>
    <n v="160"/>
    <n v="57.3"/>
    <n v="521.26"/>
    <n v="83"/>
    <n v="3586"/>
    <n v="2484"/>
    <n v="80"/>
    <n v="703"/>
    <n v="742"/>
    <n v="465"/>
  </r>
  <r>
    <x v="72"/>
    <n v="2024"/>
    <x v="2"/>
    <x v="12"/>
    <n v="800"/>
    <n v="62.72"/>
    <n v="49"/>
    <n v="15.68"/>
    <n v="12.25"/>
    <n v="47.29"/>
    <n v="47.29"/>
    <n v="234.23"/>
    <n v="43.75"/>
    <n v="52.86"/>
    <n v="469.15999999999997"/>
    <n v="87"/>
    <n v="3622"/>
    <n v="2492"/>
    <n v="84"/>
    <n v="730"/>
    <n v="746"/>
    <n v="472"/>
  </r>
  <r>
    <x v="73"/>
    <n v="2024"/>
    <x v="2"/>
    <x v="13"/>
    <n v="800"/>
    <n v="55.63"/>
    <n v="67.83"/>
    <n v="13.91"/>
    <n v="16.96"/>
    <n v="6.91"/>
    <n v="20.74"/>
    <n v="181.98000000000002"/>
    <n v="27.5"/>
    <n v="81.05"/>
    <n v="509.46999999999997"/>
    <n v="88"/>
    <n v="3661"/>
    <n v="2476"/>
    <n v="48"/>
    <n v="754"/>
    <n v="738"/>
    <n v="479"/>
  </r>
  <r>
    <x v="74"/>
    <n v="2024"/>
    <x v="2"/>
    <x v="14"/>
    <n v="800"/>
    <n v="42.58"/>
    <n v="57.02"/>
    <n v="10.65"/>
    <n v="14.26"/>
    <n v="27.14"/>
    <n v="54.28"/>
    <n v="205.93"/>
    <n v="45"/>
    <n v="51.55"/>
    <n v="497.52"/>
    <n v="84"/>
    <n v="3691"/>
    <n v="2456"/>
    <n v="82"/>
    <n v="775"/>
    <n v="728"/>
    <n v="484"/>
  </r>
  <r>
    <x v="75"/>
    <n v="2024"/>
    <x v="2"/>
    <x v="15"/>
    <n v="800"/>
    <n v="20.98"/>
    <n v="68.86"/>
    <n v="5.25"/>
    <n v="17.22"/>
    <n v="46"/>
    <n v="46"/>
    <n v="204.31"/>
    <n v="66.25"/>
    <n v="49.5"/>
    <n v="479.94"/>
    <n v="78"/>
    <n v="3724"/>
    <n v="2404"/>
    <n v="59"/>
    <n v="795"/>
    <n v="702"/>
    <n v="491"/>
  </r>
  <r>
    <x v="76"/>
    <n v="2024"/>
    <x v="2"/>
    <x v="16"/>
    <n v="800"/>
    <n v="37.090000000000003"/>
    <n v="68.400000000000006"/>
    <n v="9.27"/>
    <n v="17.100000000000001"/>
    <n v="55.02"/>
    <n v="55.02"/>
    <n v="241.90000000000003"/>
    <n v="55"/>
    <n v="65.709999999999994"/>
    <n v="437.39"/>
    <n v="70"/>
    <n v="3757"/>
    <n v="2326"/>
    <n v="65"/>
    <n v="805"/>
    <n v="663"/>
    <n v="496"/>
  </r>
  <r>
    <x v="77"/>
    <n v="2024"/>
    <x v="2"/>
    <x v="17"/>
    <n v="800"/>
    <n v="73.16"/>
    <n v="45.14"/>
    <n v="18.29"/>
    <n v="11.29"/>
    <n v="13.83"/>
    <n v="27.66"/>
    <n v="189.37"/>
    <n v="142.5"/>
    <n v="57.45"/>
    <n v="410.68"/>
    <n v="61"/>
    <n v="3790"/>
    <n v="2230"/>
    <n v="48"/>
    <n v="816"/>
    <n v="615"/>
    <n v="502"/>
  </r>
  <r>
    <x v="78"/>
    <n v="2024"/>
    <x v="2"/>
    <x v="18"/>
    <n v="800"/>
    <n v="29.95"/>
    <n v="81.59"/>
    <n v="7.49"/>
    <n v="20.399999999999999"/>
    <n v="29.22"/>
    <n v="87.67"/>
    <n v="256.32"/>
    <n v="90"/>
    <n v="115.81"/>
    <n v="337.87"/>
    <n v="53"/>
    <n v="3814"/>
    <n v="2138"/>
    <n v="50"/>
    <n v="819"/>
    <n v="569"/>
    <n v="507"/>
  </r>
  <r>
    <x v="79"/>
    <n v="2024"/>
    <x v="2"/>
    <x v="19"/>
    <n v="800"/>
    <n v="111.95"/>
    <n v="45.68"/>
    <n v="27.99"/>
    <n v="11.42"/>
    <n v="29.79"/>
    <n v="89.36"/>
    <n v="316.19"/>
    <n v="103.75"/>
    <n v="119.54"/>
    <n v="260.52"/>
    <n v="47"/>
    <n v="3841"/>
    <n v="2092"/>
    <n v="38"/>
    <n v="822"/>
    <n v="546"/>
    <n v="511"/>
  </r>
  <r>
    <x v="80"/>
    <n v="2024"/>
    <x v="2"/>
    <x v="20"/>
    <n v="800"/>
    <n v="98.61"/>
    <n v="92.34"/>
    <n v="24.65"/>
    <n v="23.09"/>
    <n v="39.049999999999997"/>
    <n v="78.09"/>
    <n v="355.83000000000004"/>
    <n v="186.25"/>
    <n v="78.33"/>
    <n v="179.58999999999992"/>
    <n v="39"/>
    <n v="3865"/>
    <n v="2066"/>
    <n v="26"/>
    <n v="820"/>
    <n v="533"/>
    <n v="516"/>
  </r>
  <r>
    <x v="81"/>
    <n v="2024"/>
    <x v="2"/>
    <x v="21"/>
    <n v="800"/>
    <n v="120.67"/>
    <n v="116.31"/>
    <n v="30.17"/>
    <n v="29.08"/>
    <n v="90.81"/>
    <n v="90.81"/>
    <n v="477.85"/>
    <n v="75"/>
    <n v="168.79"/>
    <n v="78.360000000000014"/>
    <n v="35"/>
    <n v="3889"/>
    <n v="2060"/>
    <n v="30"/>
    <n v="812"/>
    <n v="530"/>
    <n v="520"/>
  </r>
  <r>
    <x v="82"/>
    <n v="2024"/>
    <x v="2"/>
    <x v="22"/>
    <n v="800"/>
    <n v="93.77"/>
    <n v="53.2"/>
    <n v="23.44"/>
    <n v="13.3"/>
    <n v="71.819999999999993"/>
    <n v="71.819999999999993"/>
    <n v="327.35000000000002"/>
    <n v="186.25"/>
    <n v="230.26"/>
    <n v="56.139999999999986"/>
    <n v="33"/>
    <n v="3910"/>
    <n v="2066"/>
    <n v="24"/>
    <n v="794"/>
    <n v="533"/>
    <n v="524"/>
  </r>
  <r>
    <x v="83"/>
    <n v="2024"/>
    <x v="2"/>
    <x v="23"/>
    <n v="800"/>
    <n v="168.92"/>
    <n v="93.53"/>
    <n v="42.23"/>
    <n v="23.38"/>
    <n v="56.19"/>
    <n v="112.38"/>
    <n v="496.63"/>
    <n v="57.5"/>
    <n v="241.81"/>
    <n v="4.0599999999999454"/>
    <n v="35"/>
    <n v="3925"/>
    <n v="2088"/>
    <n v="22"/>
    <n v="768"/>
    <n v="544"/>
    <n v="527"/>
  </r>
  <r>
    <x v="84"/>
    <n v="2024"/>
    <x v="2"/>
    <x v="24"/>
    <n v="800"/>
    <n v="88.45"/>
    <n v="176.18"/>
    <n v="22.11"/>
    <n v="44.05"/>
    <n v="69.97"/>
    <n v="139.93"/>
    <n v="540.69000000000005"/>
    <n v="110"/>
    <n v="134.30000000000001"/>
    <n v="15.009999999999991"/>
    <n v="42"/>
    <n v="3943"/>
    <n v="2138"/>
    <n v="32"/>
    <n v="747"/>
    <n v="569"/>
    <n v="530"/>
  </r>
  <r>
    <x v="85"/>
    <n v="2024"/>
    <x v="2"/>
    <x v="25"/>
    <n v="800"/>
    <n v="61.92"/>
    <n v="115.63"/>
    <n v="15.48"/>
    <n v="28.91"/>
    <n v="31.33"/>
    <n v="62.66"/>
    <n v="315.92999999999995"/>
    <n v="343.75"/>
    <n v="199.66"/>
    <n v="-59.339999999999918"/>
    <n v="51"/>
    <n v="3955"/>
    <n v="2218"/>
    <n v="39"/>
    <n v="725"/>
    <n v="609"/>
    <n v="532"/>
  </r>
  <r>
    <x v="86"/>
    <n v="2024"/>
    <x v="2"/>
    <x v="26"/>
    <n v="800"/>
    <n v="88.62"/>
    <n v="140.58000000000001"/>
    <n v="22.16"/>
    <n v="35.15"/>
    <n v="78.69"/>
    <n v="157.38"/>
    <n v="522.57999999999993"/>
    <n v="73.75"/>
    <n v="315.02999999999997"/>
    <n v="-111.3599999999999"/>
    <n v="64"/>
    <n v="3967"/>
    <n v="2328"/>
    <n v="47"/>
    <n v="713"/>
    <n v="664"/>
    <n v="534"/>
  </r>
  <r>
    <x v="87"/>
    <n v="2024"/>
    <x v="2"/>
    <x v="27"/>
    <n v="800"/>
    <n v="82.47"/>
    <n v="129.93"/>
    <n v="20.62"/>
    <n v="32.479999999999997"/>
    <n v="163.38"/>
    <n v="163.38"/>
    <n v="592.26"/>
    <n v="183.75"/>
    <n v="174.95"/>
    <n v="-150.96000000000004"/>
    <n v="80"/>
    <n v="3976"/>
    <n v="2418"/>
    <n v="60"/>
    <n v="710"/>
    <n v="709"/>
    <n v="536"/>
  </r>
  <r>
    <x v="88"/>
    <n v="2024"/>
    <x v="2"/>
    <x v="28"/>
    <n v="800"/>
    <n v="155.43"/>
    <n v="132.55000000000001"/>
    <n v="38.86"/>
    <n v="33.14"/>
    <n v="39.71"/>
    <n v="119.14"/>
    <n v="518.83000000000004"/>
    <n v="202.5"/>
    <n v="111.21"/>
    <n v="-32.540000000000077"/>
    <n v="95"/>
    <n v="3982"/>
    <n v="2476"/>
    <n v="90"/>
    <n v="710"/>
    <n v="738"/>
    <n v="536"/>
  </r>
  <r>
    <x v="89"/>
    <n v="2024"/>
    <x v="2"/>
    <x v="29"/>
    <n v="800"/>
    <n v="161.59"/>
    <n v="68.459999999999994"/>
    <n v="40.4"/>
    <n v="17.12"/>
    <n v="29.45"/>
    <n v="88.36"/>
    <n v="405.38"/>
    <n v="117.5"/>
    <n v="427.29"/>
    <n v="-150.17000000000007"/>
    <n v="111"/>
    <n v="3988"/>
    <n v="2518"/>
    <n v="100"/>
    <n v="716"/>
    <n v="759"/>
    <n v="538"/>
  </r>
  <r>
    <x v="90"/>
    <n v="2024"/>
    <x v="2"/>
    <x v="30"/>
    <n v="800"/>
    <n v="203.45"/>
    <n v="203.45"/>
    <n v="50.86"/>
    <n v="50.86"/>
    <n v="123.35"/>
    <n v="123.35"/>
    <n v="755.32"/>
    <n v="125"/>
    <n v="108.29"/>
    <n v="-188.61"/>
    <n v="125"/>
    <n v="3988"/>
    <n v="2532"/>
    <n v="120"/>
    <n v="726"/>
    <n v="766"/>
    <n v="538"/>
  </r>
  <r>
    <x v="91"/>
    <n v="2024"/>
    <x v="2"/>
    <x v="31"/>
    <n v="800"/>
    <n v="190.64"/>
    <n v="80.900000000000006"/>
    <n v="47.66"/>
    <n v="20.23"/>
    <n v="40.049999999999997"/>
    <n v="120.15"/>
    <n v="499.63"/>
    <n v="86.25"/>
    <n v="302.70999999999998"/>
    <n v="-88.589999999999918"/>
    <n v="134"/>
    <n v="3991"/>
    <n v="2538"/>
    <n v="109"/>
    <n v="739"/>
    <n v="769"/>
    <n v="538"/>
  </r>
  <r>
    <x v="0"/>
    <n v="2024"/>
    <x v="3"/>
    <x v="0"/>
    <n v="0"/>
    <n v="0"/>
    <n v="0"/>
    <n v="0"/>
    <n v="0"/>
    <n v="0"/>
    <n v="0"/>
    <n v="0"/>
    <n v="0"/>
    <n v="0"/>
    <m/>
    <n v="0"/>
    <n v="0"/>
    <n v="0"/>
    <n v="0"/>
    <n v="0"/>
    <n v="0"/>
    <n v="0"/>
  </r>
  <r>
    <x v="92"/>
    <n v="2024"/>
    <x v="3"/>
    <x v="1"/>
    <n v="770"/>
    <n v="14"/>
    <n v="131.91999999999999"/>
    <n v="55.99"/>
    <n v="32.979999999999997"/>
    <n v="65.2"/>
    <n v="130.38999999999999"/>
    <n v="430.47999999999996"/>
    <n v="127.5"/>
    <n v="224.94"/>
    <n v="-12.920000000000073"/>
    <n v="139"/>
    <n v="3988"/>
    <n v="2528"/>
    <n v="79"/>
    <n v="764"/>
    <n v="764"/>
    <n v="538"/>
  </r>
  <r>
    <x v="93"/>
    <n v="2024"/>
    <x v="3"/>
    <x v="2"/>
    <n v="770"/>
    <n v="43.15"/>
    <n v="196.35"/>
    <n v="172.58"/>
    <n v="49.09"/>
    <n v="75.930000000000007"/>
    <n v="75.930000000000007"/>
    <n v="613.0300000000002"/>
    <n v="67.5"/>
    <n v="151.75"/>
    <n v="-62.2800000000002"/>
    <n v="139"/>
    <n v="3985"/>
    <n v="2512"/>
    <n v="131"/>
    <n v="790"/>
    <n v="756"/>
    <n v="537"/>
  </r>
  <r>
    <x v="94"/>
    <n v="2024"/>
    <x v="3"/>
    <x v="3"/>
    <n v="770"/>
    <n v="31.05"/>
    <n v="88.39"/>
    <n v="124.21"/>
    <n v="22.1"/>
    <n v="34.29"/>
    <n v="102.87"/>
    <n v="402.91"/>
    <n v="280"/>
    <n v="154.04"/>
    <n v="-66.950000000000045"/>
    <n v="137"/>
    <n v="3982"/>
    <n v="2482"/>
    <n v="92"/>
    <n v="811"/>
    <n v="741"/>
    <n v="536"/>
  </r>
  <r>
    <x v="95"/>
    <n v="2024"/>
    <x v="3"/>
    <x v="4"/>
    <n v="770"/>
    <n v="48.51"/>
    <n v="80.03"/>
    <n v="194.04"/>
    <n v="20.010000000000002"/>
    <n v="38.130000000000003"/>
    <n v="76.260000000000005"/>
    <n v="456.97999999999996"/>
    <n v="177.5"/>
    <n v="180.96"/>
    <n v="-45.440000000000055"/>
    <n v="128"/>
    <n v="3976"/>
    <n v="2432"/>
    <n v="125"/>
    <n v="842"/>
    <n v="716"/>
    <n v="536"/>
  </r>
  <r>
    <x v="96"/>
    <n v="2024"/>
    <x v="3"/>
    <x v="5"/>
    <n v="770"/>
    <n v="37.950000000000003"/>
    <n v="71.42"/>
    <n v="151.78"/>
    <n v="17.86"/>
    <n v="28.52"/>
    <n v="85.56"/>
    <n v="393.09"/>
    <n v="225"/>
    <n v="198.3"/>
    <n v="-46.389999999999873"/>
    <n v="118"/>
    <n v="3970"/>
    <n v="2382"/>
    <n v="104"/>
    <n v="863"/>
    <n v="691"/>
    <n v="535"/>
  </r>
  <r>
    <x v="97"/>
    <n v="2024"/>
    <x v="3"/>
    <x v="6"/>
    <n v="770"/>
    <n v="35.590000000000003"/>
    <n v="132.13"/>
    <n v="142.35"/>
    <n v="33.03"/>
    <n v="30.42"/>
    <n v="91.25"/>
    <n v="464.77000000000004"/>
    <n v="82.5"/>
    <n v="199.59"/>
    <n v="23.139999999999986"/>
    <n v="102"/>
    <n v="3958"/>
    <n v="2318"/>
    <n v="61"/>
    <n v="878"/>
    <n v="659"/>
    <n v="533"/>
  </r>
  <r>
    <x v="98"/>
    <n v="2024"/>
    <x v="3"/>
    <x v="7"/>
    <n v="770"/>
    <n v="20.83"/>
    <n v="132.43"/>
    <n v="83.3"/>
    <n v="33.11"/>
    <n v="106.09"/>
    <n v="106.09"/>
    <n v="481.85"/>
    <n v="256.25"/>
    <n v="147.33000000000001"/>
    <n v="-115.43000000000006"/>
    <n v="89"/>
    <n v="3952"/>
    <n v="2258"/>
    <n v="86"/>
    <n v="886"/>
    <n v="629"/>
    <n v="531"/>
  </r>
  <r>
    <x v="99"/>
    <n v="2024"/>
    <x v="3"/>
    <x v="8"/>
    <n v="770"/>
    <n v="25.57"/>
    <n v="131.97999999999999"/>
    <n v="102.27"/>
    <n v="33"/>
    <n v="54.59"/>
    <n v="54.59"/>
    <n v="402"/>
    <n v="203.75"/>
    <n v="158.59"/>
    <n v="5.6599999999999682"/>
    <n v="78"/>
    <n v="3940"/>
    <n v="2194"/>
    <n v="64"/>
    <n v="892"/>
    <n v="597"/>
    <n v="529"/>
  </r>
  <r>
    <x v="100"/>
    <n v="2024"/>
    <x v="3"/>
    <x v="9"/>
    <n v="770"/>
    <n v="17.100000000000001"/>
    <n v="166.66"/>
    <n v="68.39"/>
    <n v="41.67"/>
    <n v="103.58"/>
    <n v="103.58"/>
    <n v="500.97999999999996"/>
    <n v="133.75"/>
    <n v="202.46"/>
    <n v="-67.190000000000055"/>
    <n v="71"/>
    <n v="3931"/>
    <n v="2146"/>
    <n v="50"/>
    <n v="893"/>
    <n v="573"/>
    <n v="527"/>
  </r>
  <r>
    <x v="101"/>
    <n v="2024"/>
    <x v="3"/>
    <x v="10"/>
    <n v="770"/>
    <n v="35.81"/>
    <n v="107.9"/>
    <n v="143.24"/>
    <n v="26.98"/>
    <n v="38.28"/>
    <n v="114.84"/>
    <n v="467.05000000000007"/>
    <n v="90"/>
    <n v="88.61"/>
    <n v="124.33999999999992"/>
    <n v="69"/>
    <n v="3916"/>
    <n v="2112"/>
    <n v="63"/>
    <n v="892"/>
    <n v="556"/>
    <n v="525"/>
  </r>
  <r>
    <x v="102"/>
    <n v="2024"/>
    <x v="3"/>
    <x v="11"/>
    <n v="770"/>
    <n v="32.19"/>
    <n v="122.89"/>
    <n v="128.77000000000001"/>
    <n v="30.72"/>
    <n v="38.520000000000003"/>
    <n v="77.03"/>
    <n v="430.12"/>
    <n v="140"/>
    <n v="147.54"/>
    <n v="52.340000000000032"/>
    <n v="73"/>
    <n v="3907"/>
    <n v="2098"/>
    <n v="42"/>
    <n v="881"/>
    <n v="549"/>
    <n v="523"/>
  </r>
  <r>
    <x v="103"/>
    <n v="2024"/>
    <x v="3"/>
    <x v="12"/>
    <n v="770"/>
    <n v="9.92"/>
    <n v="58.42"/>
    <n v="39.659999999999997"/>
    <n v="14.61"/>
    <n v="105.59"/>
    <n v="105.59"/>
    <n v="333.78999999999996"/>
    <n v="91.25"/>
    <n v="187.91"/>
    <n v="157.05000000000007"/>
    <n v="81"/>
    <n v="3898"/>
    <n v="2094"/>
    <n v="66"/>
    <n v="863"/>
    <n v="547"/>
    <n v="522"/>
  </r>
  <r>
    <x v="104"/>
    <n v="2024"/>
    <x v="3"/>
    <x v="13"/>
    <n v="770"/>
    <n v="16.03"/>
    <n v="36.97"/>
    <n v="64.12"/>
    <n v="9.24"/>
    <n v="18.41"/>
    <n v="55.22"/>
    <n v="199.99"/>
    <n v="232.5"/>
    <n v="78.91"/>
    <n v="258.60000000000002"/>
    <n v="91"/>
    <n v="3883"/>
    <n v="2094"/>
    <n v="76"/>
    <n v="837"/>
    <n v="547"/>
    <n v="519"/>
  </r>
  <r>
    <x v="105"/>
    <n v="2024"/>
    <x v="3"/>
    <x v="14"/>
    <n v="770"/>
    <n v="8.4"/>
    <n v="99.6"/>
    <n v="33.6"/>
    <n v="24.9"/>
    <n v="22.67"/>
    <n v="68"/>
    <n v="257.17"/>
    <n v="151.25"/>
    <n v="67.25"/>
    <n v="294.33"/>
    <n v="96"/>
    <n v="3865"/>
    <n v="2106"/>
    <n v="58"/>
    <n v="813"/>
    <n v="553"/>
    <n v="516"/>
  </r>
  <r>
    <x v="106"/>
    <n v="2024"/>
    <x v="3"/>
    <x v="15"/>
    <n v="770"/>
    <n v="11.88"/>
    <n v="75.239999999999995"/>
    <n v="47.52"/>
    <n v="18.809999999999999"/>
    <n v="47.85"/>
    <n v="47.85"/>
    <n v="249.14999999999998"/>
    <n v="95"/>
    <n v="84.11"/>
    <n v="341.74"/>
    <n v="101"/>
    <n v="3853"/>
    <n v="2122"/>
    <n v="64"/>
    <n v="790"/>
    <n v="561"/>
    <n v="514"/>
  </r>
  <r>
    <x v="107"/>
    <n v="2024"/>
    <x v="3"/>
    <x v="16"/>
    <n v="770"/>
    <n v="11.95"/>
    <n v="40.5"/>
    <n v="47.79"/>
    <n v="10.130000000000001"/>
    <n v="9.27"/>
    <n v="27.81"/>
    <n v="147.44999999999999"/>
    <n v="115"/>
    <n v="56.13"/>
    <n v="451.42"/>
    <n v="99"/>
    <n v="3835"/>
    <n v="2150"/>
    <n v="83"/>
    <n v="779"/>
    <n v="575"/>
    <n v="510"/>
  </r>
  <r>
    <x v="108"/>
    <n v="2024"/>
    <x v="3"/>
    <x v="17"/>
    <n v="770"/>
    <n v="5.05"/>
    <n v="49.59"/>
    <n v="20.21"/>
    <n v="12.4"/>
    <n v="26.32"/>
    <n v="26.32"/>
    <n v="139.88999999999999"/>
    <n v="47.5"/>
    <n v="92.35"/>
    <n v="490.26"/>
    <n v="94"/>
    <n v="3823"/>
    <n v="2188"/>
    <n v="92"/>
    <n v="775"/>
    <n v="594"/>
    <n v="509"/>
  </r>
  <r>
    <x v="109"/>
    <n v="2024"/>
    <x v="3"/>
    <x v="18"/>
    <n v="770"/>
    <n v="10.050000000000001"/>
    <n v="35.479999999999997"/>
    <n v="40.21"/>
    <n v="8.8699999999999992"/>
    <n v="19.46"/>
    <n v="38.92"/>
    <n v="152.99"/>
    <n v="66.25"/>
    <n v="43.43"/>
    <n v="507.33"/>
    <n v="83"/>
    <n v="3802"/>
    <n v="2244"/>
    <n v="56"/>
    <n v="776"/>
    <n v="622"/>
    <n v="504"/>
  </r>
  <r>
    <x v="110"/>
    <n v="2024"/>
    <x v="3"/>
    <x v="19"/>
    <n v="770"/>
    <n v="11.97"/>
    <n v="43.68"/>
    <n v="47.88"/>
    <n v="10.92"/>
    <n v="20.27"/>
    <n v="40.53"/>
    <n v="175.25"/>
    <n v="17.5"/>
    <n v="73.010000000000005"/>
    <n v="504.24"/>
    <n v="74"/>
    <n v="3787"/>
    <n v="2306"/>
    <n v="71"/>
    <n v="781"/>
    <n v="653"/>
    <n v="501"/>
  </r>
  <r>
    <x v="111"/>
    <n v="2024"/>
    <x v="3"/>
    <x v="20"/>
    <n v="770"/>
    <n v="12.13"/>
    <n v="39.880000000000003"/>
    <n v="48.53"/>
    <n v="9.9700000000000006"/>
    <n v="10.45"/>
    <n v="20.89"/>
    <n v="141.85000000000002"/>
    <n v="23.75"/>
    <n v="93.66"/>
    <n v="510.74"/>
    <n v="66"/>
    <n v="3772"/>
    <n v="2380"/>
    <n v="45"/>
    <n v="788"/>
    <n v="690"/>
    <n v="499"/>
  </r>
  <r>
    <x v="112"/>
    <n v="2024"/>
    <x v="3"/>
    <x v="21"/>
    <n v="770"/>
    <n v="12.3"/>
    <n v="29.61"/>
    <n v="49.2"/>
    <n v="7.4"/>
    <n v="5.47"/>
    <n v="16.399999999999999"/>
    <n v="120.38"/>
    <n v="52.5"/>
    <n v="73.55"/>
    <n v="523.56999999999994"/>
    <n v="63"/>
    <n v="3751"/>
    <n v="2464"/>
    <n v="41"/>
    <n v="800"/>
    <n v="732"/>
    <n v="495"/>
  </r>
  <r>
    <x v="113"/>
    <n v="2024"/>
    <x v="3"/>
    <x v="22"/>
    <n v="770"/>
    <n v="5.67"/>
    <n v="23.11"/>
    <n v="22.67"/>
    <n v="5.78"/>
    <n v="23.55"/>
    <n v="47.09"/>
    <n v="127.87"/>
    <n v="47.5"/>
    <n v="73.510000000000005"/>
    <n v="521.12"/>
    <n v="67"/>
    <n v="3733"/>
    <n v="2554"/>
    <n v="62"/>
    <n v="815"/>
    <n v="777"/>
    <n v="492"/>
  </r>
  <r>
    <x v="114"/>
    <n v="2024"/>
    <x v="3"/>
    <x v="23"/>
    <n v="770"/>
    <n v="8.93"/>
    <n v="59.46"/>
    <n v="35.72"/>
    <n v="14.87"/>
    <n v="17.39"/>
    <n v="52.17"/>
    <n v="188.54000000000002"/>
    <n v="68.75"/>
    <n v="30.69"/>
    <n v="482.02"/>
    <n v="74"/>
    <n v="3715"/>
    <n v="2626"/>
    <n v="63"/>
    <n v="833"/>
    <n v="813"/>
    <n v="489"/>
  </r>
  <r>
    <x v="115"/>
    <n v="2024"/>
    <x v="3"/>
    <x v="24"/>
    <n v="770"/>
    <n v="7.09"/>
    <n v="19.829999999999998"/>
    <n v="28.36"/>
    <n v="4.96"/>
    <n v="8.5299999999999994"/>
    <n v="25.6"/>
    <n v="94.37"/>
    <n v="81.25"/>
    <n v="102.51"/>
    <n v="491.87"/>
    <n v="80"/>
    <n v="3700"/>
    <n v="2692"/>
    <n v="55"/>
    <n v="860"/>
    <n v="846"/>
    <n v="486"/>
  </r>
  <r>
    <x v="116"/>
    <n v="2024"/>
    <x v="3"/>
    <x v="25"/>
    <n v="770"/>
    <n v="6.79"/>
    <n v="39.61"/>
    <n v="27.15"/>
    <n v="9.9"/>
    <n v="6.74"/>
    <n v="20.22"/>
    <n v="110.41"/>
    <n v="158.75"/>
    <n v="65.5"/>
    <n v="435.34000000000003"/>
    <n v="78"/>
    <n v="3679"/>
    <n v="2738"/>
    <n v="69"/>
    <n v="886"/>
    <n v="869"/>
    <n v="482"/>
  </r>
  <r>
    <x v="117"/>
    <n v="2024"/>
    <x v="3"/>
    <x v="26"/>
    <n v="770"/>
    <n v="7.98"/>
    <n v="77.5"/>
    <n v="31.93"/>
    <n v="19.38"/>
    <n v="10.44"/>
    <n v="31.31"/>
    <n v="178.54"/>
    <n v="86.25"/>
    <n v="109.58"/>
    <n v="395.63000000000005"/>
    <n v="73"/>
    <n v="3667"/>
    <n v="2776"/>
    <n v="47"/>
    <n v="912"/>
    <n v="888"/>
    <n v="480"/>
  </r>
  <r>
    <x v="118"/>
    <n v="2024"/>
    <x v="3"/>
    <x v="27"/>
    <n v="770"/>
    <n v="14.09"/>
    <n v="59.15"/>
    <n v="56.35"/>
    <n v="14.79"/>
    <n v="20.65"/>
    <n v="20.65"/>
    <n v="185.68"/>
    <n v="152.5"/>
    <n v="80.44"/>
    <n v="351.38"/>
    <n v="65"/>
    <n v="3649"/>
    <n v="2798"/>
    <n v="50"/>
    <n v="936"/>
    <n v="899"/>
    <n v="477"/>
  </r>
  <r>
    <x v="119"/>
    <n v="2024"/>
    <x v="3"/>
    <x v="28"/>
    <n v="770"/>
    <n v="20.3"/>
    <n v="90"/>
    <n v="81.2"/>
    <n v="22.5"/>
    <n v="21.4"/>
    <n v="42.8"/>
    <n v="278.2"/>
    <n v="125"/>
    <n v="58.75"/>
    <n v="308.05"/>
    <n v="59"/>
    <n v="3634"/>
    <n v="2810"/>
    <n v="54"/>
    <n v="958"/>
    <n v="905"/>
    <n v="474"/>
  </r>
  <r>
    <x v="120"/>
    <n v="2024"/>
    <x v="3"/>
    <x v="29"/>
    <n v="770"/>
    <n v="30.25"/>
    <n v="61.64"/>
    <n v="120.98"/>
    <n v="15.41"/>
    <n v="97.52"/>
    <n v="97.52"/>
    <n v="423.32"/>
    <n v="121.25"/>
    <n v="40.58"/>
    <n v="184.85000000000002"/>
    <n v="50"/>
    <n v="3613"/>
    <n v="2814"/>
    <n v="33"/>
    <n v="977"/>
    <n v="907"/>
    <n v="471"/>
  </r>
  <r>
    <x v="121"/>
    <n v="2024"/>
    <x v="3"/>
    <x v="30"/>
    <n v="770"/>
    <n v="31.08"/>
    <n v="87.29"/>
    <n v="124.32"/>
    <n v="21.82"/>
    <n v="36.5"/>
    <n v="73"/>
    <n v="374.01"/>
    <n v="92.5"/>
    <n v="105.74"/>
    <n v="197.75"/>
    <n v="42"/>
    <n v="3598"/>
    <n v="2810"/>
    <n v="36"/>
    <n v="987"/>
    <n v="905"/>
    <n v="468"/>
  </r>
  <r>
    <x v="0"/>
    <n v="2024"/>
    <x v="4"/>
    <x v="0"/>
    <n v="0"/>
    <n v="0"/>
    <n v="0"/>
    <n v="0"/>
    <n v="0"/>
    <n v="0"/>
    <n v="0"/>
    <n v="0"/>
    <n v="0"/>
    <n v="0"/>
    <m/>
    <n v="0"/>
    <n v="0"/>
    <n v="0"/>
    <n v="0"/>
    <n v="0"/>
    <n v="0"/>
    <n v="0"/>
  </r>
  <r>
    <x v="0"/>
    <n v="2024"/>
    <x v="4"/>
    <x v="32"/>
    <n v="0"/>
    <n v="0"/>
    <n v="0"/>
    <n v="0"/>
    <n v="0"/>
    <n v="0"/>
    <n v="0"/>
    <n v="0"/>
    <n v="0"/>
    <n v="0"/>
    <m/>
    <n v="0"/>
    <n v="0"/>
    <n v="0"/>
    <n v="0"/>
    <n v="0"/>
    <n v="0"/>
    <n v="0"/>
  </r>
  <r>
    <x v="0"/>
    <n v="2024"/>
    <x v="4"/>
    <x v="33"/>
    <n v="0"/>
    <n v="0"/>
    <n v="0"/>
    <n v="0"/>
    <n v="0"/>
    <n v="0"/>
    <n v="0"/>
    <n v="0"/>
    <n v="0"/>
    <n v="0"/>
    <m/>
    <n v="0"/>
    <n v="0"/>
    <n v="0"/>
    <n v="0"/>
    <n v="0"/>
    <n v="0"/>
    <n v="0"/>
  </r>
  <r>
    <x v="122"/>
    <n v="2024"/>
    <x v="4"/>
    <x v="1"/>
    <n v="740"/>
    <n v="16.61"/>
    <n v="66.44"/>
    <n v="4.1500000000000004"/>
    <n v="62.42"/>
    <n v="20.190000000000001"/>
    <n v="60.56"/>
    <n v="230.37"/>
    <n v="56.25"/>
    <n v="56.65"/>
    <n v="396.73"/>
    <n v="38"/>
    <n v="3583"/>
    <n v="2804"/>
    <n v="26"/>
    <n v="994"/>
    <n v="902"/>
    <n v="465"/>
  </r>
  <r>
    <x v="123"/>
    <n v="2024"/>
    <x v="4"/>
    <x v="2"/>
    <n v="740"/>
    <n v="9.86"/>
    <n v="39.44"/>
    <n v="2.4700000000000002"/>
    <n v="87.38"/>
    <n v="61.2"/>
    <n v="61.2"/>
    <n v="261.54999999999995"/>
    <n v="56.25"/>
    <n v="88.73"/>
    <n v="333.47"/>
    <n v="34"/>
    <n v="3571"/>
    <n v="2790"/>
    <n v="30"/>
    <n v="999"/>
    <n v="895"/>
    <n v="463"/>
  </r>
  <r>
    <x v="124"/>
    <n v="2024"/>
    <x v="4"/>
    <x v="3"/>
    <n v="740"/>
    <n v="6.56"/>
    <n v="26.25"/>
    <n v="1.64"/>
    <n v="40.880000000000003"/>
    <n v="25.13"/>
    <n v="50.25"/>
    <n v="150.71"/>
    <n v="140"/>
    <n v="133.9"/>
    <n v="315.39"/>
    <n v="36"/>
    <n v="3556"/>
    <n v="2770"/>
    <n v="24"/>
    <n v="1000"/>
    <n v="885"/>
    <n v="460"/>
  </r>
  <r>
    <x v="125"/>
    <n v="2024"/>
    <x v="4"/>
    <x v="4"/>
    <n v="740"/>
    <n v="19.260000000000002"/>
    <n v="77.040000000000006"/>
    <n v="4.82"/>
    <n v="106.93"/>
    <n v="23.16"/>
    <n v="46.31"/>
    <n v="277.52"/>
    <n v="68.75"/>
    <n v="89.4"/>
    <n v="304.33000000000004"/>
    <n v="39"/>
    <n v="3541"/>
    <n v="2744"/>
    <n v="37"/>
    <n v="999"/>
    <n v="872"/>
    <n v="457"/>
  </r>
  <r>
    <x v="126"/>
    <n v="2024"/>
    <x v="4"/>
    <x v="5"/>
    <n v="740"/>
    <n v="13.69"/>
    <n v="54.75"/>
    <n v="3.42"/>
    <n v="84.02"/>
    <n v="92.98"/>
    <n v="92.98"/>
    <n v="341.84000000000003"/>
    <n v="116.25"/>
    <n v="86.41"/>
    <n v="195.5"/>
    <n v="44"/>
    <n v="3532"/>
    <n v="2704"/>
    <n v="40"/>
    <n v="987"/>
    <n v="852"/>
    <n v="455"/>
  </r>
  <r>
    <x v="127"/>
    <n v="2024"/>
    <x v="4"/>
    <x v="6"/>
    <n v="740"/>
    <n v="19.670000000000002"/>
    <n v="78.67"/>
    <n v="4.92"/>
    <n v="135.46"/>
    <n v="41.16"/>
    <n v="41.16"/>
    <n v="321.03999999999996"/>
    <n v="143.75"/>
    <n v="77.88"/>
    <n v="197.33000000000004"/>
    <n v="51"/>
    <n v="3517"/>
    <n v="2654"/>
    <n v="29"/>
    <n v="971"/>
    <n v="827"/>
    <n v="453"/>
  </r>
  <r>
    <x v="128"/>
    <n v="2024"/>
    <x v="4"/>
    <x v="7"/>
    <n v="740"/>
    <n v="35.42"/>
    <n v="141.68"/>
    <n v="8.86"/>
    <n v="124.88"/>
    <n v="61.6"/>
    <n v="61.6"/>
    <n v="434.04000000000008"/>
    <n v="108.75"/>
    <n v="140.80000000000001"/>
    <n v="56.409999999999854"/>
    <n v="56"/>
    <n v="3508"/>
    <n v="2600"/>
    <n v="42"/>
    <n v="946"/>
    <n v="800"/>
    <n v="452"/>
  </r>
  <r>
    <x v="129"/>
    <n v="2024"/>
    <x v="4"/>
    <x v="8"/>
    <n v="740"/>
    <n v="19.57"/>
    <n v="78.28"/>
    <n v="4.8899999999999997"/>
    <n v="47.44"/>
    <n v="129.87"/>
    <n v="129.87"/>
    <n v="409.92"/>
    <n v="86.25"/>
    <n v="292.38"/>
    <n v="-48.549999999999955"/>
    <n v="63"/>
    <n v="3496"/>
    <n v="2538"/>
    <n v="60"/>
    <n v="920"/>
    <n v="769"/>
    <n v="449"/>
  </r>
  <r>
    <x v="130"/>
    <n v="2024"/>
    <x v="4"/>
    <x v="9"/>
    <n v="740"/>
    <n v="37.75"/>
    <n v="151.01"/>
    <n v="9.44"/>
    <n v="106.08"/>
    <n v="107.95"/>
    <n v="107.95"/>
    <n v="520.17999999999995"/>
    <n v="138.75"/>
    <n v="126"/>
    <n v="-44.92999999999995"/>
    <n v="66"/>
    <n v="3487"/>
    <n v="2472"/>
    <n v="59"/>
    <n v="900"/>
    <n v="736"/>
    <n v="447"/>
  </r>
  <r>
    <x v="131"/>
    <n v="2024"/>
    <x v="4"/>
    <x v="10"/>
    <n v="740"/>
    <n v="32.18"/>
    <n v="128.69999999999999"/>
    <n v="8.0500000000000007"/>
    <n v="153.4"/>
    <n v="59.48"/>
    <n v="118.95"/>
    <n v="500.76000000000005"/>
    <n v="57.5"/>
    <n v="116.19"/>
    <n v="65.549999999999955"/>
    <n v="68"/>
    <n v="3484"/>
    <n v="2402"/>
    <n v="63"/>
    <n v="886"/>
    <n v="701"/>
    <n v="447"/>
  </r>
  <r>
    <x v="132"/>
    <n v="2024"/>
    <x v="4"/>
    <x v="11"/>
    <n v="740"/>
    <n v="38.31"/>
    <n v="153.22999999999999"/>
    <n v="9.58"/>
    <n v="167.4"/>
    <n v="38.03"/>
    <n v="114.08"/>
    <n v="520.63"/>
    <n v="131.25"/>
    <n v="54.11"/>
    <n v="34.009999999999991"/>
    <n v="68"/>
    <n v="3475"/>
    <n v="2340"/>
    <n v="40"/>
    <n v="883"/>
    <n v="670"/>
    <n v="446"/>
  </r>
  <r>
    <x v="133"/>
    <n v="2024"/>
    <x v="4"/>
    <x v="12"/>
    <n v="740"/>
    <n v="31.93"/>
    <n v="127.73"/>
    <n v="7.98"/>
    <n v="84.46"/>
    <n v="115.87"/>
    <n v="115.87"/>
    <n v="483.84"/>
    <n v="121.25"/>
    <n v="288.85000000000002"/>
    <n v="-153.93999999999994"/>
    <n v="68"/>
    <n v="3469"/>
    <n v="2274"/>
    <n v="60"/>
    <n v="882"/>
    <n v="637"/>
    <n v="445"/>
  </r>
  <r>
    <x v="134"/>
    <n v="2024"/>
    <x v="4"/>
    <x v="13"/>
    <n v="740"/>
    <n v="20.68"/>
    <n v="82.71"/>
    <n v="5.17"/>
    <n v="117.65"/>
    <n v="49.43"/>
    <n v="148.30000000000001"/>
    <n v="423.94"/>
    <n v="111.25"/>
    <n v="152.61000000000001"/>
    <n v="52.199999999999932"/>
    <n v="63"/>
    <n v="3463"/>
    <n v="2232"/>
    <n v="35"/>
    <n v="886"/>
    <n v="616"/>
    <n v="444"/>
  </r>
  <r>
    <x v="135"/>
    <n v="2024"/>
    <x v="4"/>
    <x v="14"/>
    <n v="740"/>
    <n v="14.82"/>
    <n v="59.29"/>
    <n v="3.71"/>
    <n v="75.19"/>
    <n v="28.2"/>
    <n v="56.39"/>
    <n v="237.59999999999997"/>
    <n v="346.25"/>
    <n v="124.23"/>
    <n v="31.920000000000073"/>
    <n v="51"/>
    <n v="3460"/>
    <n v="2188"/>
    <n v="47"/>
    <n v="893"/>
    <n v="594"/>
    <n v="443"/>
  </r>
  <r>
    <x v="136"/>
    <n v="2024"/>
    <x v="4"/>
    <x v="15"/>
    <n v="740"/>
    <n v="41.42"/>
    <n v="165.66"/>
    <n v="10.36"/>
    <n v="151.72999999999999"/>
    <n v="18.079999999999998"/>
    <n v="54.24"/>
    <n v="441.48999999999995"/>
    <n v="133.75"/>
    <n v="223.01"/>
    <n v="-58.25"/>
    <n v="38"/>
    <n v="3454"/>
    <n v="2150"/>
    <n v="32"/>
    <n v="903"/>
    <n v="575"/>
    <n v="442"/>
  </r>
  <r>
    <x v="137"/>
    <n v="2024"/>
    <x v="4"/>
    <x v="16"/>
    <n v="740"/>
    <n v="38.799999999999997"/>
    <n v="155.19"/>
    <n v="9.6999999999999993"/>
    <n v="150.02000000000001"/>
    <n v="124.89"/>
    <n v="124.89"/>
    <n v="603.49"/>
    <n v="61.25"/>
    <n v="197.08"/>
    <n v="-121.82000000000005"/>
    <n v="20"/>
    <n v="3454"/>
    <n v="2126"/>
    <n v="20"/>
    <n v="917"/>
    <n v="563"/>
    <n v="442"/>
  </r>
  <r>
    <x v="138"/>
    <n v="2024"/>
    <x v="4"/>
    <x v="17"/>
    <n v="740"/>
    <n v="34.729999999999997"/>
    <n v="138.93"/>
    <n v="8.68"/>
    <n v="196.57"/>
    <n v="84.99"/>
    <n v="84.99"/>
    <n v="548.89"/>
    <n v="110"/>
    <n v="112.41"/>
    <n v="-31.299999999999955"/>
    <n v="2"/>
    <n v="3454"/>
    <n v="2106"/>
    <n v="2"/>
    <n v="937"/>
    <n v="553"/>
    <n v="442"/>
  </r>
  <r>
    <x v="139"/>
    <n v="2024"/>
    <x v="4"/>
    <x v="18"/>
    <n v="740"/>
    <n v="35.6"/>
    <n v="142.4"/>
    <n v="8.9"/>
    <n v="138.72999999999999"/>
    <n v="79.27"/>
    <n v="158.54"/>
    <n v="563.43999999999994"/>
    <n v="145"/>
    <n v="88.19"/>
    <n v="-56.629999999999882"/>
    <n v="1"/>
    <n v="3454"/>
    <n v="2098"/>
    <n v="1"/>
    <n v="957"/>
    <n v="549"/>
    <n v="442"/>
  </r>
  <r>
    <x v="140"/>
    <n v="2024"/>
    <x v="4"/>
    <x v="19"/>
    <n v="740"/>
    <n v="22.54"/>
    <n v="90.15"/>
    <n v="5.64"/>
    <n v="66.16"/>
    <n v="68.7"/>
    <n v="137.4"/>
    <n v="390.59000000000003"/>
    <n v="227.5"/>
    <n v="141.69"/>
    <n v="-19.779999999999973"/>
    <n v="1"/>
    <n v="3460"/>
    <n v="2090"/>
    <n v="1"/>
    <n v="982"/>
    <n v="545"/>
    <n v="443"/>
  </r>
  <r>
    <x v="141"/>
    <n v="2024"/>
    <x v="4"/>
    <x v="20"/>
    <n v="740"/>
    <n v="18.440000000000001"/>
    <n v="73.75"/>
    <n v="4.6100000000000003"/>
    <n v="179.72"/>
    <n v="40.81"/>
    <n v="40.81"/>
    <n v="358.14"/>
    <n v="87.5"/>
    <n v="347.25"/>
    <n v="-52.889999999999986"/>
    <n v="1"/>
    <n v="3466"/>
    <n v="2096"/>
    <n v="1"/>
    <n v="1007"/>
    <n v="548"/>
    <n v="444"/>
  </r>
  <r>
    <x v="142"/>
    <n v="2024"/>
    <x v="4"/>
    <x v="21"/>
    <n v="740"/>
    <n v="12.29"/>
    <n v="49.14"/>
    <n v="3.07"/>
    <n v="68.09"/>
    <n v="63.18"/>
    <n v="126.36"/>
    <n v="322.13"/>
    <n v="310"/>
    <n v="157.66"/>
    <n v="-49.789999999999964"/>
    <n v="1"/>
    <n v="3472"/>
    <n v="2104"/>
    <n v="1"/>
    <n v="1032"/>
    <n v="552"/>
    <n v="445"/>
  </r>
  <r>
    <x v="143"/>
    <n v="2024"/>
    <x v="4"/>
    <x v="22"/>
    <n v="740"/>
    <n v="31.98"/>
    <n v="127.91"/>
    <n v="8"/>
    <n v="70.45"/>
    <n v="27.13"/>
    <n v="81.400000000000006"/>
    <n v="346.87"/>
    <n v="131.25"/>
    <n v="198.85"/>
    <n v="63.029999999999973"/>
    <n v="1"/>
    <n v="3478"/>
    <n v="2130"/>
    <n v="1"/>
    <n v="1058"/>
    <n v="565"/>
    <n v="446"/>
  </r>
  <r>
    <x v="144"/>
    <n v="2024"/>
    <x v="4"/>
    <x v="23"/>
    <n v="740"/>
    <n v="29.84"/>
    <n v="119.34"/>
    <n v="7.46"/>
    <n v="62.32"/>
    <n v="32.049999999999997"/>
    <n v="96.14"/>
    <n v="347.15"/>
    <n v="145"/>
    <n v="245.01"/>
    <n v="2.8400000000000318"/>
    <n v="1"/>
    <n v="3487"/>
    <n v="2156"/>
    <n v="1"/>
    <n v="1080"/>
    <n v="578"/>
    <n v="447"/>
  </r>
  <r>
    <x v="145"/>
    <n v="2024"/>
    <x v="4"/>
    <x v="24"/>
    <n v="740"/>
    <n v="32.119999999999997"/>
    <n v="128.47"/>
    <n v="8.0299999999999994"/>
    <n v="121.48"/>
    <n v="24.17"/>
    <n v="48.34"/>
    <n v="362.61"/>
    <n v="150"/>
    <n v="124.74"/>
    <n v="102.64999999999998"/>
    <n v="1"/>
    <n v="3502"/>
    <n v="2192"/>
    <n v="1"/>
    <n v="1101"/>
    <n v="596"/>
    <n v="450"/>
  </r>
  <r>
    <x v="146"/>
    <n v="2024"/>
    <x v="4"/>
    <x v="25"/>
    <n v="740"/>
    <n v="21.11"/>
    <n v="84.42"/>
    <n v="5.28"/>
    <n v="42.21"/>
    <n v="55.48"/>
    <n v="110.95"/>
    <n v="319.45"/>
    <n v="146.25"/>
    <n v="172.2"/>
    <n v="102.10000000000002"/>
    <n v="1"/>
    <n v="3514"/>
    <n v="2250"/>
    <n v="1"/>
    <n v="1115"/>
    <n v="625"/>
    <n v="453"/>
  </r>
  <r>
    <x v="147"/>
    <n v="2024"/>
    <x v="4"/>
    <x v="26"/>
    <n v="740"/>
    <n v="25.06"/>
    <n v="100.24"/>
    <n v="6.27"/>
    <n v="62.16"/>
    <n v="32.11"/>
    <n v="96.32"/>
    <n v="322.15999999999997"/>
    <n v="193.75"/>
    <n v="148.35"/>
    <n v="75.740000000000009"/>
    <n v="1"/>
    <n v="3526"/>
    <n v="2306"/>
    <n v="1"/>
    <n v="1127"/>
    <n v="653"/>
    <n v="455"/>
  </r>
  <r>
    <x v="148"/>
    <n v="2024"/>
    <x v="4"/>
    <x v="27"/>
    <n v="740"/>
    <n v="16"/>
    <n v="64.010000000000005"/>
    <n v="4"/>
    <n v="139.19"/>
    <n v="54.86"/>
    <n v="54.86"/>
    <n v="332.92"/>
    <n v="90"/>
    <n v="105.13"/>
    <n v="211.95000000000005"/>
    <n v="1"/>
    <n v="3544"/>
    <n v="2370"/>
    <n v="1"/>
    <n v="1134"/>
    <n v="685"/>
    <n v="458"/>
  </r>
  <r>
    <x v="149"/>
    <n v="2024"/>
    <x v="4"/>
    <x v="28"/>
    <n v="740"/>
    <n v="26.4"/>
    <n v="105.6"/>
    <n v="6.6"/>
    <n v="37.840000000000003"/>
    <n v="32.119999999999997"/>
    <n v="96.36"/>
    <n v="304.92"/>
    <n v="108.75"/>
    <n v="65"/>
    <n v="261.33"/>
    <n v="1"/>
    <n v="3562"/>
    <n v="2442"/>
    <n v="1"/>
    <n v="1138"/>
    <n v="721"/>
    <n v="461"/>
  </r>
  <r>
    <x v="150"/>
    <n v="2024"/>
    <x v="4"/>
    <x v="29"/>
    <n v="740"/>
    <n v="22.51"/>
    <n v="90.02"/>
    <n v="5.63"/>
    <n v="101.18"/>
    <n v="29.2"/>
    <n v="58.4"/>
    <n v="306.94"/>
    <n v="78.75"/>
    <n v="30.05"/>
    <n v="324.26"/>
    <n v="9"/>
    <n v="3577"/>
    <n v="2508"/>
    <n v="7"/>
    <n v="1139"/>
    <n v="754"/>
    <n v="464"/>
  </r>
  <r>
    <x v="151"/>
    <n v="2024"/>
    <x v="4"/>
    <x v="30"/>
    <n v="740"/>
    <n v="9.2899999999999991"/>
    <n v="37.15"/>
    <n v="2.3199999999999998"/>
    <n v="56.17"/>
    <n v="29.15"/>
    <n v="58.29"/>
    <n v="192.37"/>
    <n v="80"/>
    <n v="49.91"/>
    <n v="417.72"/>
    <n v="17"/>
    <n v="3595"/>
    <n v="2576"/>
    <n v="9"/>
    <n v="1139"/>
    <n v="788"/>
    <n v="467"/>
  </r>
  <r>
    <x v="152"/>
    <n v="2024"/>
    <x v="4"/>
    <x v="31"/>
    <n v="740"/>
    <n v="9.56"/>
    <n v="38.24"/>
    <n v="2.39"/>
    <n v="22.02"/>
    <n v="18.63"/>
    <n v="18.63"/>
    <n v="109.47"/>
    <n v="100"/>
    <n v="64.84"/>
    <n v="465.69"/>
    <n v="21"/>
    <n v="3622"/>
    <n v="2626"/>
    <n v="19"/>
    <n v="1131"/>
    <n v="813"/>
    <n v="472"/>
  </r>
  <r>
    <x v="0"/>
    <n v="2024"/>
    <x v="5"/>
    <x v="0"/>
    <n v="0"/>
    <n v="0"/>
    <n v="0"/>
    <n v="0"/>
    <n v="0"/>
    <n v="0"/>
    <n v="0"/>
    <n v="0"/>
    <n v="0"/>
    <n v="0"/>
    <m/>
    <n v="0"/>
    <n v="0"/>
    <n v="0"/>
    <n v="0"/>
    <n v="0"/>
    <n v="0"/>
    <n v="0"/>
  </r>
  <r>
    <x v="0"/>
    <n v="2024"/>
    <x v="5"/>
    <x v="32"/>
    <n v="0"/>
    <n v="0"/>
    <n v="0"/>
    <n v="0"/>
    <n v="0"/>
    <n v="0"/>
    <n v="0"/>
    <n v="0"/>
    <n v="0"/>
    <n v="0"/>
    <m/>
    <n v="0"/>
    <n v="0"/>
    <n v="0"/>
    <n v="0"/>
    <n v="0"/>
    <n v="0"/>
    <n v="0"/>
  </r>
  <r>
    <x v="0"/>
    <n v="2024"/>
    <x v="5"/>
    <x v="33"/>
    <n v="0"/>
    <n v="0"/>
    <n v="0"/>
    <n v="0"/>
    <n v="0"/>
    <n v="0"/>
    <n v="0"/>
    <n v="0"/>
    <n v="0"/>
    <n v="0"/>
    <m/>
    <n v="0"/>
    <n v="0"/>
    <n v="0"/>
    <n v="0"/>
    <n v="0"/>
    <n v="0"/>
    <n v="0"/>
  </r>
  <r>
    <x v="0"/>
    <n v="2024"/>
    <x v="5"/>
    <x v="34"/>
    <n v="0"/>
    <n v="0"/>
    <n v="0"/>
    <n v="0"/>
    <n v="0"/>
    <n v="0"/>
    <n v="0"/>
    <n v="0"/>
    <n v="0"/>
    <n v="0"/>
    <m/>
    <n v="0"/>
    <n v="0"/>
    <n v="0"/>
    <n v="0"/>
    <n v="0"/>
    <n v="0"/>
    <n v="0"/>
  </r>
  <r>
    <x v="0"/>
    <n v="2024"/>
    <x v="5"/>
    <x v="35"/>
    <n v="0"/>
    <n v="0"/>
    <n v="0"/>
    <n v="0"/>
    <n v="0"/>
    <n v="0"/>
    <n v="0"/>
    <n v="0"/>
    <n v="0"/>
    <n v="0"/>
    <m/>
    <n v="0"/>
    <n v="0"/>
    <n v="0"/>
    <n v="0"/>
    <n v="0"/>
    <n v="0"/>
    <n v="0"/>
  </r>
  <r>
    <x v="0"/>
    <n v="2024"/>
    <x v="5"/>
    <x v="36"/>
    <n v="0"/>
    <n v="0"/>
    <n v="0"/>
    <n v="0"/>
    <n v="0"/>
    <n v="0"/>
    <n v="0"/>
    <n v="0"/>
    <n v="0"/>
    <n v="0"/>
    <m/>
    <n v="0"/>
    <n v="0"/>
    <n v="0"/>
    <n v="0"/>
    <n v="0"/>
    <n v="0"/>
    <n v="0"/>
  </r>
  <r>
    <x v="153"/>
    <n v="2024"/>
    <x v="5"/>
    <x v="1"/>
    <n v="800"/>
    <n v="122.41"/>
    <n v="52.37"/>
    <n v="30.6"/>
    <n v="13.09"/>
    <n v="40.799999999999997"/>
    <n v="82.66"/>
    <n v="341.92999999999995"/>
    <n v="73.75"/>
    <n v="293.64"/>
    <n v="90.680000000000064"/>
    <n v="23"/>
    <n v="3646"/>
    <n v="2666"/>
    <n v="17"/>
    <n v="1117"/>
    <n v="833"/>
    <n v="476"/>
  </r>
  <r>
    <x v="154"/>
    <n v="2024"/>
    <x v="5"/>
    <x v="2"/>
    <n v="800"/>
    <n v="69.34"/>
    <n v="66.069999999999993"/>
    <n v="17.34"/>
    <n v="16.52"/>
    <n v="34.67"/>
    <n v="80.81"/>
    <n v="284.75"/>
    <n v="201.25"/>
    <n v="121.78"/>
    <n v="192.22000000000003"/>
    <n v="20"/>
    <n v="3667"/>
    <n v="2692"/>
    <n v="15"/>
    <n v="1093"/>
    <n v="846"/>
    <n v="480"/>
  </r>
  <r>
    <x v="155"/>
    <n v="2024"/>
    <x v="5"/>
    <x v="3"/>
    <n v="800"/>
    <n v="65.349999999999994"/>
    <n v="45.32"/>
    <n v="16.34"/>
    <n v="11.33"/>
    <n v="65.349999999999994"/>
    <n v="99.22"/>
    <n v="302.90999999999997"/>
    <n v="172.5"/>
    <n v="114.26"/>
    <n v="210.33000000000004"/>
    <n v="16"/>
    <n v="3697"/>
    <n v="2712"/>
    <n v="10"/>
    <n v="1063"/>
    <n v="856"/>
    <n v="485"/>
  </r>
  <r>
    <x v="156"/>
    <n v="2024"/>
    <x v="5"/>
    <x v="4"/>
    <n v="800"/>
    <n v="65.05"/>
    <n v="28.36"/>
    <n v="16.260000000000002"/>
    <n v="7.09"/>
    <n v="32.53"/>
    <n v="51.29"/>
    <n v="200.58"/>
    <n v="185"/>
    <n v="123.68"/>
    <n v="290.73999999999995"/>
    <n v="6"/>
    <n v="3721"/>
    <n v="2718"/>
    <n v="4"/>
    <n v="1045"/>
    <n v="859"/>
    <n v="490"/>
  </r>
  <r>
    <x v="157"/>
    <n v="2024"/>
    <x v="5"/>
    <x v="5"/>
    <n v="800"/>
    <n v="47.71"/>
    <n v="90.65"/>
    <n v="11.93"/>
    <n v="22.66"/>
    <n v="23.86"/>
    <n v="36.33"/>
    <n v="233.14"/>
    <n v="103.75"/>
    <n v="96.59"/>
    <n v="366.52"/>
    <n v="0"/>
    <n v="3751"/>
    <n v="2720"/>
    <n v="0"/>
    <n v="1035"/>
    <n v="860"/>
    <n v="495"/>
  </r>
  <r>
    <x v="158"/>
    <n v="2024"/>
    <x v="5"/>
    <x v="6"/>
    <n v="800"/>
    <n v="56.24"/>
    <n v="63.44"/>
    <n v="14.06"/>
    <n v="15.86"/>
    <n v="28.12"/>
    <n v="34.01"/>
    <n v="211.73000000000002"/>
    <n v="88.75"/>
    <n v="76.81"/>
    <n v="422.71"/>
    <n v="0"/>
    <n v="3784"/>
    <n v="2716"/>
    <n v="0"/>
    <n v="1031"/>
    <n v="858"/>
    <n v="501"/>
  </r>
  <r>
    <x v="159"/>
    <n v="2024"/>
    <x v="5"/>
    <x v="7"/>
    <n v="800"/>
    <n v="43.81"/>
    <n v="56.15"/>
    <n v="10.95"/>
    <n v="14.04"/>
    <n v="43.81"/>
    <n v="27.34"/>
    <n v="196.10000000000002"/>
    <n v="122.5"/>
    <n v="54.35"/>
    <n v="427.04999999999995"/>
    <n v="0"/>
    <n v="3805"/>
    <n v="2686"/>
    <n v="0"/>
    <n v="1037"/>
    <n v="843"/>
    <n v="505"/>
  </r>
  <r>
    <x v="160"/>
    <n v="2024"/>
    <x v="5"/>
    <x v="8"/>
    <n v="800"/>
    <n v="22.78"/>
    <n v="56.01"/>
    <n v="5.7"/>
    <n v="14"/>
    <n v="11.39"/>
    <n v="48.51"/>
    <n v="158.38999999999999"/>
    <n v="68.75"/>
    <n v="96.63"/>
    <n v="476.23"/>
    <n v="0"/>
    <n v="3838"/>
    <n v="2652"/>
    <n v="0"/>
    <n v="1056"/>
    <n v="826"/>
    <n v="511"/>
  </r>
  <r>
    <x v="161"/>
    <n v="2024"/>
    <x v="5"/>
    <x v="9"/>
    <n v="800"/>
    <n v="43.6"/>
    <n v="23.69"/>
    <n v="10.9"/>
    <n v="5.92"/>
    <n v="14.53"/>
    <n v="52.16"/>
    <n v="150.80000000000001"/>
    <n v="35"/>
    <n v="94.59"/>
    <n v="519.61"/>
    <n v="0"/>
    <n v="3874"/>
    <n v="2600"/>
    <n v="0"/>
    <n v="1082"/>
    <n v="800"/>
    <n v="518"/>
  </r>
  <r>
    <x v="162"/>
    <n v="2024"/>
    <x v="5"/>
    <x v="10"/>
    <n v="800"/>
    <n v="18.57"/>
    <n v="30.32"/>
    <n v="4.6399999999999997"/>
    <n v="7.58"/>
    <n v="18.57"/>
    <n v="49.12"/>
    <n v="128.80000000000001"/>
    <n v="85"/>
    <n v="60.93"/>
    <n v="525.27"/>
    <n v="0"/>
    <n v="3910"/>
    <n v="2544"/>
    <n v="0"/>
    <n v="1095"/>
    <n v="772"/>
    <n v="524"/>
  </r>
  <r>
    <x v="163"/>
    <n v="2024"/>
    <x v="5"/>
    <x v="11"/>
    <n v="800"/>
    <n v="49.45"/>
    <n v="42.32"/>
    <n v="12.36"/>
    <n v="10.58"/>
    <n v="24.73"/>
    <n v="17.71"/>
    <n v="157.15"/>
    <n v="97.5"/>
    <n v="40.15"/>
    <n v="505.2"/>
    <n v="0"/>
    <n v="3940"/>
    <n v="2498"/>
    <n v="0"/>
    <n v="1101"/>
    <n v="749"/>
    <n v="529"/>
  </r>
  <r>
    <x v="164"/>
    <n v="2024"/>
    <x v="5"/>
    <x v="12"/>
    <n v="800"/>
    <n v="41.95"/>
    <n v="41.5"/>
    <n v="10.49"/>
    <n v="10.38"/>
    <n v="41.95"/>
    <n v="29.64"/>
    <n v="175.90999999999997"/>
    <n v="28.75"/>
    <n v="102.09"/>
    <n v="493.25"/>
    <n v="0"/>
    <n v="3976"/>
    <n v="2460"/>
    <n v="0"/>
    <n v="1101"/>
    <n v="730"/>
    <n v="536"/>
  </r>
  <r>
    <x v="165"/>
    <n v="2024"/>
    <x v="5"/>
    <x v="13"/>
    <n v="800"/>
    <n v="30.65"/>
    <n v="32.229999999999997"/>
    <n v="7.66"/>
    <n v="8.06"/>
    <n v="10.220000000000001"/>
    <n v="62.2"/>
    <n v="151.01999999999998"/>
    <n v="58.75"/>
    <n v="44.84"/>
    <n v="545.39"/>
    <n v="0"/>
    <n v="4012"/>
    <n v="2444"/>
    <n v="0"/>
    <n v="1097"/>
    <n v="722"/>
    <n v="542"/>
  </r>
  <r>
    <x v="166"/>
    <n v="2024"/>
    <x v="5"/>
    <x v="14"/>
    <n v="800"/>
    <n v="40.6"/>
    <n v="55.91"/>
    <n v="10.15"/>
    <n v="13.98"/>
    <n v="40.6"/>
    <n v="22.04"/>
    <n v="183.28"/>
    <n v="85"/>
    <n v="33.71"/>
    <n v="498.01000000000005"/>
    <n v="0"/>
    <n v="4045"/>
    <n v="2438"/>
    <n v="0"/>
    <n v="1079"/>
    <n v="719"/>
    <n v="548"/>
  </r>
  <r>
    <x v="167"/>
    <n v="2024"/>
    <x v="5"/>
    <x v="15"/>
    <n v="800"/>
    <n v="40.57"/>
    <n v="29.74"/>
    <n v="10.14"/>
    <n v="7.44"/>
    <n v="13.52"/>
    <n v="47.63"/>
    <n v="149.04"/>
    <n v="66.25"/>
    <n v="78.53"/>
    <n v="506.18"/>
    <n v="3"/>
    <n v="4087"/>
    <n v="2446"/>
    <n v="2"/>
    <n v="1048"/>
    <n v="723"/>
    <n v="555"/>
  </r>
  <r>
    <x v="168"/>
    <n v="2024"/>
    <x v="5"/>
    <x v="16"/>
    <n v="800"/>
    <n v="39.89"/>
    <n v="47.07"/>
    <n v="9.9700000000000006"/>
    <n v="11.77"/>
    <n v="39.89"/>
    <n v="64.58"/>
    <n v="213.17000000000002"/>
    <n v="32.5"/>
    <n v="92.41"/>
    <n v="461.91999999999996"/>
    <n v="18"/>
    <n v="4126"/>
    <n v="2474"/>
    <n v="10"/>
    <n v="1018"/>
    <n v="737"/>
    <n v="563"/>
  </r>
  <r>
    <x v="169"/>
    <n v="2024"/>
    <x v="5"/>
    <x v="17"/>
    <n v="800"/>
    <n v="22.56"/>
    <n v="50.32"/>
    <n v="5.64"/>
    <n v="12.58"/>
    <n v="7.52"/>
    <n v="68.709999999999994"/>
    <n v="167.32999999999998"/>
    <n v="158.75"/>
    <n v="60.96"/>
    <n v="412.96000000000004"/>
    <n v="33"/>
    <n v="4165"/>
    <n v="2528"/>
    <n v="23"/>
    <n v="995"/>
    <n v="764"/>
    <n v="570"/>
  </r>
  <r>
    <x v="170"/>
    <n v="2024"/>
    <x v="5"/>
    <x v="18"/>
    <n v="800"/>
    <n v="80.06"/>
    <n v="102.58"/>
    <n v="20.02"/>
    <n v="25.65"/>
    <n v="80.06"/>
    <n v="104.25"/>
    <n v="412.62"/>
    <n v="71.25"/>
    <n v="39.880000000000003"/>
    <n v="276.25"/>
    <n v="48"/>
    <n v="4198"/>
    <n v="2592"/>
    <n v="28"/>
    <n v="986"/>
    <n v="796"/>
    <n v="576"/>
  </r>
  <r>
    <x v="171"/>
    <n v="2024"/>
    <x v="5"/>
    <x v="19"/>
    <n v="800"/>
    <n v="67.900000000000006"/>
    <n v="74.69"/>
    <n v="16.98"/>
    <n v="18.670000000000002"/>
    <n v="67.900000000000006"/>
    <n v="85.36"/>
    <n v="331.5"/>
    <n v="75"/>
    <n v="150.06"/>
    <n v="243.44000000000005"/>
    <n v="55"/>
    <n v="4246"/>
    <n v="2682"/>
    <n v="48"/>
    <n v="983"/>
    <n v="841"/>
    <n v="584"/>
  </r>
  <r>
    <x v="172"/>
    <n v="2024"/>
    <x v="5"/>
    <x v="20"/>
    <n v="800"/>
    <n v="73.55"/>
    <n v="99.54"/>
    <n v="18.39"/>
    <n v="24.89"/>
    <n v="73.55"/>
    <n v="111.15"/>
    <n v="401.07000000000005"/>
    <n v="153.75"/>
    <n v="74.61"/>
    <n v="170.56999999999994"/>
    <n v="60"/>
    <n v="4276"/>
    <n v="2748"/>
    <n v="48"/>
    <n v="985"/>
    <n v="874"/>
    <n v="590"/>
  </r>
  <r>
    <x v="173"/>
    <n v="2024"/>
    <x v="5"/>
    <x v="21"/>
    <n v="800"/>
    <n v="36.909999999999997"/>
    <n v="70.180000000000007"/>
    <n v="9.23"/>
    <n v="17.55"/>
    <n v="12.3"/>
    <n v="51.43"/>
    <n v="197.60000000000002"/>
    <n v="258.75"/>
    <n v="242.54"/>
    <n v="101.11000000000001"/>
    <n v="60"/>
    <n v="4315"/>
    <n v="2804"/>
    <n v="50"/>
    <n v="998"/>
    <n v="902"/>
    <n v="597"/>
  </r>
  <r>
    <x v="174"/>
    <n v="2024"/>
    <x v="5"/>
    <x v="22"/>
    <n v="800"/>
    <n v="110.81"/>
    <n v="160.06"/>
    <n v="27.7"/>
    <n v="40.020000000000003"/>
    <n v="36.94"/>
    <n v="138.02000000000001"/>
    <n v="513.54999999999995"/>
    <n v="108.75"/>
    <n v="39.44"/>
    <n v="138.26"/>
    <n v="59"/>
    <n v="4357"/>
    <n v="2820"/>
    <n v="51"/>
    <n v="1032"/>
    <n v="910"/>
    <n v="604"/>
  </r>
  <r>
    <x v="175"/>
    <n v="2024"/>
    <x v="5"/>
    <x v="23"/>
    <n v="800"/>
    <n v="143.69"/>
    <n v="147.78"/>
    <n v="35.92"/>
    <n v="36.950000000000003"/>
    <n v="47.9"/>
    <n v="169.57"/>
    <n v="581.80999999999995"/>
    <n v="50"/>
    <n v="145.06"/>
    <n v="23.130000000000109"/>
    <n v="50"/>
    <n v="4396"/>
    <n v="2824"/>
    <n v="26"/>
    <n v="1047"/>
    <n v="912"/>
    <n v="611"/>
  </r>
  <r>
    <x v="176"/>
    <n v="2024"/>
    <x v="5"/>
    <x v="24"/>
    <n v="800"/>
    <n v="57.35"/>
    <n v="170.63"/>
    <n v="14.34"/>
    <n v="42.66"/>
    <n v="28.68"/>
    <n v="139.47999999999999"/>
    <n v="453.14"/>
    <n v="100"/>
    <n v="234.48"/>
    <n v="12.379999999999995"/>
    <n v="38"/>
    <n v="4435"/>
    <n v="2824"/>
    <n v="22"/>
    <n v="1051"/>
    <n v="912"/>
    <n v="618"/>
  </r>
  <r>
    <x v="177"/>
    <n v="2024"/>
    <x v="5"/>
    <x v="25"/>
    <n v="800"/>
    <n v="144.34"/>
    <n v="99.14"/>
    <n v="36.090000000000003"/>
    <n v="24.79"/>
    <n v="72.17"/>
    <n v="108.62"/>
    <n v="485.15000000000009"/>
    <n v="211.25"/>
    <n v="173.39"/>
    <n v="-69.790000000000077"/>
    <n v="24"/>
    <n v="4474"/>
    <n v="2810"/>
    <n v="12"/>
    <n v="1051"/>
    <n v="905"/>
    <n v="626"/>
  </r>
  <r>
    <x v="178"/>
    <n v="2024"/>
    <x v="5"/>
    <x v="26"/>
    <n v="800"/>
    <n v="95.62"/>
    <n v="78.44"/>
    <n v="23.91"/>
    <n v="19.61"/>
    <n v="95.62"/>
    <n v="177.04"/>
    <n v="490.24"/>
    <n v="103.75"/>
    <n v="205.11"/>
    <n v="0.89999999999997726"/>
    <n v="6"/>
    <n v="4513"/>
    <n v="2794"/>
    <n v="4"/>
    <n v="1039"/>
    <n v="897"/>
    <n v="633"/>
  </r>
  <r>
    <x v="179"/>
    <n v="2024"/>
    <x v="5"/>
    <x v="27"/>
    <n v="800"/>
    <n v="168.94"/>
    <n v="86.75"/>
    <n v="42.24"/>
    <n v="21.69"/>
    <n v="168.94"/>
    <n v="210.04"/>
    <n v="698.6"/>
    <n v="97.5"/>
    <n v="230.28"/>
    <n v="-226.38000000000011"/>
    <n v="0"/>
    <n v="4549"/>
    <n v="2764"/>
    <n v="0"/>
    <n v="1022"/>
    <n v="882"/>
    <n v="639"/>
  </r>
  <r>
    <x v="180"/>
    <n v="2024"/>
    <x v="5"/>
    <x v="28"/>
    <n v="800"/>
    <n v="146.68"/>
    <n v="100.36"/>
    <n v="36.67"/>
    <n v="25.09"/>
    <n v="73.34"/>
    <n v="156.72"/>
    <n v="538.86"/>
    <n v="116.25"/>
    <n v="142.44999999999999"/>
    <n v="2.4400000000000546"/>
    <n v="0"/>
    <n v="4588"/>
    <n v="2726"/>
    <n v="0"/>
    <n v="1000"/>
    <n v="863"/>
    <n v="646"/>
  </r>
  <r>
    <x v="181"/>
    <n v="2024"/>
    <x v="5"/>
    <x v="29"/>
    <n v="800"/>
    <n v="49.86"/>
    <n v="95.04"/>
    <n v="12.47"/>
    <n v="23.76"/>
    <n v="24.93"/>
    <n v="101.27"/>
    <n v="307.33"/>
    <n v="326.25"/>
    <n v="220.96"/>
    <n v="-54.539999999999964"/>
    <n v="0"/>
    <n v="4627"/>
    <n v="2674"/>
    <n v="0"/>
    <n v="973"/>
    <n v="837"/>
    <n v="653"/>
  </r>
  <r>
    <x v="182"/>
    <n v="2024"/>
    <x v="5"/>
    <x v="30"/>
    <n v="800"/>
    <n v="74.48"/>
    <n v="142.69"/>
    <n v="18.62"/>
    <n v="35.67"/>
    <n v="24.83"/>
    <n v="200.7"/>
    <n v="496.99"/>
    <n v="232.5"/>
    <n v="122.56"/>
    <n v="-52.049999999999955"/>
    <n v="0"/>
    <n v="4660"/>
    <n v="2618"/>
    <n v="0"/>
    <n v="951"/>
    <n v="809"/>
    <n v="659"/>
  </r>
  <r>
    <x v="0"/>
    <n v="2024"/>
    <x v="6"/>
    <x v="0"/>
    <n v="0"/>
    <n v="0"/>
    <n v="0"/>
    <n v="0"/>
    <n v="0"/>
    <n v="0"/>
    <n v="0"/>
    <n v="0"/>
    <n v="0"/>
    <n v="0"/>
    <m/>
    <n v="0"/>
    <n v="0"/>
    <n v="0"/>
    <n v="0"/>
    <n v="0"/>
    <n v="0"/>
    <n v="0"/>
  </r>
  <r>
    <x v="183"/>
    <n v="2024"/>
    <x v="6"/>
    <x v="1"/>
    <n v="770"/>
    <n v="68.599999999999994"/>
    <n v="36.049999999999997"/>
    <n v="17.149999999999999"/>
    <n v="9.01"/>
    <n v="20.65"/>
    <n v="20.65"/>
    <n v="172.10999999999999"/>
    <n v="153.75"/>
    <n v="74"/>
    <n v="370.14"/>
    <n v="0"/>
    <n v="4678"/>
    <n v="2556"/>
    <n v="0"/>
    <n v="946"/>
    <n v="778"/>
    <n v="662"/>
  </r>
  <r>
    <x v="184"/>
    <n v="2024"/>
    <x v="6"/>
    <x v="2"/>
    <n v="770"/>
    <n v="85.54"/>
    <n v="48.65"/>
    <n v="21.39"/>
    <n v="12.16"/>
    <n v="18.02"/>
    <n v="54.06"/>
    <n v="239.82"/>
    <n v="55"/>
    <n v="77.209999999999994"/>
    <n v="397.97"/>
    <n v="0"/>
    <n v="4699"/>
    <n v="2490"/>
    <n v="0"/>
    <n v="937"/>
    <n v="745"/>
    <n v="666"/>
  </r>
  <r>
    <x v="185"/>
    <n v="2024"/>
    <x v="6"/>
    <x v="3"/>
    <n v="770"/>
    <n v="57.96"/>
    <n v="36.06"/>
    <n v="14.49"/>
    <n v="9.02"/>
    <n v="11.01"/>
    <n v="33.03"/>
    <n v="161.57"/>
    <n v="38.75"/>
    <n v="179.25"/>
    <n v="390.43"/>
    <n v="0"/>
    <n v="4735"/>
    <n v="2410"/>
    <n v="0"/>
    <n v="931"/>
    <n v="705"/>
    <n v="672"/>
  </r>
  <r>
    <x v="186"/>
    <n v="2024"/>
    <x v="6"/>
    <x v="4"/>
    <n v="770"/>
    <n v="67.709999999999994"/>
    <n v="76.540000000000006"/>
    <n v="16.93"/>
    <n v="19.14"/>
    <n v="20.43"/>
    <n v="40.85"/>
    <n v="241.6"/>
    <n v="133.75"/>
    <n v="54.68"/>
    <n v="339.96999999999997"/>
    <n v="0"/>
    <n v="4768"/>
    <n v="2344"/>
    <n v="0"/>
    <n v="928"/>
    <n v="672"/>
    <n v="672"/>
  </r>
  <r>
    <x v="187"/>
    <n v="2024"/>
    <x v="6"/>
    <x v="5"/>
    <n v="770"/>
    <n v="102.36"/>
    <n v="72.14"/>
    <n v="25.59"/>
    <n v="18.04"/>
    <n v="17.73"/>
    <n v="53.2"/>
    <n v="289.06"/>
    <n v="40"/>
    <n v="103.38"/>
    <n v="337.56"/>
    <n v="0"/>
    <n v="4804"/>
    <n v="2270"/>
    <n v="0"/>
    <n v="940"/>
    <n v="635"/>
    <n v="635"/>
  </r>
  <r>
    <x v="188"/>
    <n v="2024"/>
    <x v="6"/>
    <x v="6"/>
    <n v="770"/>
    <n v="40.86"/>
    <n v="105.52"/>
    <n v="10.220000000000001"/>
    <n v="26.38"/>
    <n v="86.66"/>
    <n v="86.66"/>
    <n v="356.29999999999995"/>
    <n v="50"/>
    <n v="167.6"/>
    <n v="196.10000000000002"/>
    <n v="2"/>
    <n v="4837"/>
    <n v="2216"/>
    <n v="1"/>
    <n v="965"/>
    <n v="608"/>
    <n v="608"/>
  </r>
  <r>
    <x v="189"/>
    <n v="2024"/>
    <x v="6"/>
    <x v="7"/>
    <n v="770"/>
    <n v="43"/>
    <n v="44"/>
    <n v="10.75"/>
    <n v="11"/>
    <n v="32.5"/>
    <n v="97.5"/>
    <n v="238.75"/>
    <n v="158.75"/>
    <n v="170.63"/>
    <n v="201.87"/>
    <n v="19"/>
    <n v="4873"/>
    <n v="2170"/>
    <n v="13"/>
    <n v="984"/>
    <n v="585"/>
    <n v="585"/>
  </r>
  <r>
    <x v="190"/>
    <n v="2024"/>
    <x v="6"/>
    <x v="8"/>
    <n v="770"/>
    <n v="122.43"/>
    <n v="92.23"/>
    <n v="30.61"/>
    <n v="23.06"/>
    <n v="109.8"/>
    <n v="109.8"/>
    <n v="487.93000000000006"/>
    <n v="83.75"/>
    <n v="79.06"/>
    <n v="119.25999999999999"/>
    <n v="37"/>
    <n v="4903"/>
    <n v="2140"/>
    <n v="26"/>
    <n v="989"/>
    <n v="570"/>
    <n v="570"/>
  </r>
  <r>
    <x v="191"/>
    <n v="2024"/>
    <x v="6"/>
    <x v="9"/>
    <n v="770"/>
    <n v="162.88"/>
    <n v="38.81"/>
    <n v="40.72"/>
    <n v="9.6999999999999993"/>
    <n v="102.9"/>
    <n v="102.9"/>
    <n v="457.90999999999997"/>
    <n v="175"/>
    <n v="63.36"/>
    <n v="73.730000000000018"/>
    <n v="54"/>
    <n v="4933"/>
    <n v="2114"/>
    <n v="46"/>
    <n v="984"/>
    <n v="557"/>
    <n v="557"/>
  </r>
  <r>
    <x v="192"/>
    <n v="2024"/>
    <x v="6"/>
    <x v="10"/>
    <n v="770"/>
    <n v="152.77000000000001"/>
    <n v="73.900000000000006"/>
    <n v="38.19"/>
    <n v="18.48"/>
    <n v="26.71"/>
    <n v="53.41"/>
    <n v="363.46000000000004"/>
    <n v="115"/>
    <n v="226.49"/>
    <n v="65.049999999999955"/>
    <n v="63"/>
    <n v="4957"/>
    <n v="2100"/>
    <n v="45"/>
    <n v="962"/>
    <n v="550"/>
    <n v="550"/>
  </r>
  <r>
    <x v="193"/>
    <n v="2024"/>
    <x v="6"/>
    <x v="11"/>
    <n v="770"/>
    <n v="110.19"/>
    <n v="76.94"/>
    <n v="27.55"/>
    <n v="19.239999999999998"/>
    <n v="22.5"/>
    <n v="44.99"/>
    <n v="301.41000000000003"/>
    <n v="166.25"/>
    <n v="296.5"/>
    <n v="5.8399999999999181"/>
    <n v="71"/>
    <n v="4984"/>
    <n v="2096"/>
    <n v="55"/>
    <n v="937"/>
    <n v="548"/>
    <n v="548"/>
  </r>
  <r>
    <x v="194"/>
    <n v="2024"/>
    <x v="6"/>
    <x v="12"/>
    <n v="770"/>
    <n v="65.09"/>
    <n v="58.31"/>
    <n v="16.27"/>
    <n v="14.58"/>
    <n v="28.48"/>
    <n v="85.43"/>
    <n v="268.16000000000003"/>
    <n v="88.75"/>
    <n v="353.21"/>
    <n v="59.879999999999995"/>
    <n v="72"/>
    <n v="5014"/>
    <n v="2096"/>
    <n v="42"/>
    <n v="916"/>
    <n v="548"/>
    <n v="548"/>
  </r>
  <r>
    <x v="195"/>
    <n v="2024"/>
    <x v="6"/>
    <x v="13"/>
    <n v="770"/>
    <n v="91.39"/>
    <n v="78.03"/>
    <n v="22.85"/>
    <n v="19.510000000000002"/>
    <n v="25.54"/>
    <n v="76.63"/>
    <n v="313.95"/>
    <n v="145"/>
    <n v="252.83"/>
    <n v="58.220000000000027"/>
    <n v="70"/>
    <n v="5035"/>
    <n v="2100"/>
    <n v="64"/>
    <n v="908"/>
    <n v="550"/>
    <n v="550"/>
  </r>
  <r>
    <x v="196"/>
    <n v="2024"/>
    <x v="6"/>
    <x v="14"/>
    <n v="770"/>
    <n v="81.31"/>
    <n v="139.38999999999999"/>
    <n v="20.329999999999998"/>
    <n v="34.85"/>
    <n v="101.64"/>
    <n v="101.64"/>
    <n v="479.15999999999997"/>
    <n v="278.75"/>
    <n v="178.88"/>
    <n v="-166.78999999999996"/>
    <n v="65"/>
    <n v="5059"/>
    <n v="2120"/>
    <n v="36"/>
    <n v="905"/>
    <n v="560"/>
    <n v="560"/>
  </r>
  <r>
    <x v="197"/>
    <n v="2024"/>
    <x v="6"/>
    <x v="15"/>
    <n v="770"/>
    <n v="164.5"/>
    <n v="110.41"/>
    <n v="41.13"/>
    <n v="27.6"/>
    <n v="91.14"/>
    <n v="91.14"/>
    <n v="525.91999999999996"/>
    <n v="81.25"/>
    <n v="203.15"/>
    <n v="-40.319999999999936"/>
    <n v="59"/>
    <n v="5080"/>
    <n v="2150"/>
    <n v="31"/>
    <n v="910"/>
    <n v="575"/>
    <n v="575"/>
  </r>
  <r>
    <x v="198"/>
    <n v="2024"/>
    <x v="6"/>
    <x v="16"/>
    <n v="770"/>
    <n v="154.71"/>
    <n v="126.92"/>
    <n v="38.68"/>
    <n v="31.73"/>
    <n v="90.87"/>
    <n v="90.87"/>
    <n v="533.78"/>
    <n v="185"/>
    <n v="166.06"/>
    <n v="-114.83999999999992"/>
    <n v="54"/>
    <n v="5101"/>
    <n v="2186"/>
    <n v="49"/>
    <n v="917"/>
    <n v="593"/>
    <n v="593"/>
  </r>
  <r>
    <x v="199"/>
    <n v="2024"/>
    <x v="6"/>
    <x v="17"/>
    <n v="770"/>
    <n v="153.72"/>
    <n v="175.79"/>
    <n v="38.43"/>
    <n v="43.95"/>
    <n v="133.18"/>
    <n v="133.18"/>
    <n v="678.25"/>
    <n v="87.5"/>
    <n v="177.98"/>
    <n v="-173.73000000000002"/>
    <n v="51"/>
    <n v="5119"/>
    <n v="2248"/>
    <n v="47"/>
    <n v="937"/>
    <n v="624"/>
    <n v="624"/>
  </r>
  <r>
    <x v="200"/>
    <n v="2024"/>
    <x v="6"/>
    <x v="18"/>
    <n v="770"/>
    <n v="101.24"/>
    <n v="128.86000000000001"/>
    <n v="25.31"/>
    <n v="32.22"/>
    <n v="27.87"/>
    <n v="83.6"/>
    <n v="399.1"/>
    <n v="237.5"/>
    <n v="120.69"/>
    <n v="12.710000000000036"/>
    <n v="52"/>
    <n v="5140"/>
    <n v="2316"/>
    <n v="33"/>
    <n v="960"/>
    <n v="658"/>
    <n v="658"/>
  </r>
  <r>
    <x v="201"/>
    <n v="2024"/>
    <x v="6"/>
    <x v="19"/>
    <n v="770"/>
    <n v="97.41"/>
    <n v="85.9"/>
    <n v="24.35"/>
    <n v="21.48"/>
    <n v="31.07"/>
    <n v="62.13"/>
    <n v="322.33999999999997"/>
    <n v="256.25"/>
    <n v="228.95"/>
    <n v="-37.539999999999964"/>
    <n v="57"/>
    <n v="5155"/>
    <n v="2384"/>
    <n v="51"/>
    <n v="985"/>
    <n v="692"/>
    <n v="692"/>
  </r>
  <r>
    <x v="202"/>
    <n v="2024"/>
    <x v="6"/>
    <x v="20"/>
    <n v="770"/>
    <n v="201.93"/>
    <n v="62.48"/>
    <n v="50.48"/>
    <n v="15.62"/>
    <n v="73.150000000000006"/>
    <n v="146.30000000000001"/>
    <n v="549.96"/>
    <n v="176.25"/>
    <n v="113.91"/>
    <n v="-70.12"/>
    <n v="70"/>
    <n v="5170"/>
    <n v="2446"/>
    <n v="47"/>
    <n v="1010"/>
    <n v="723"/>
    <n v="723"/>
  </r>
  <r>
    <x v="203"/>
    <n v="2024"/>
    <x v="6"/>
    <x v="21"/>
    <n v="770"/>
    <n v="77.77"/>
    <n v="76.260000000000005"/>
    <n v="19.440000000000001"/>
    <n v="19.07"/>
    <n v="21.52"/>
    <n v="43.04"/>
    <n v="257.10000000000002"/>
    <n v="435"/>
    <n v="205.1"/>
    <n v="-127.20000000000005"/>
    <n v="85"/>
    <n v="5182"/>
    <n v="2516"/>
    <n v="48"/>
    <n v="1031"/>
    <n v="758"/>
    <n v="752"/>
  </r>
  <r>
    <x v="204"/>
    <n v="2024"/>
    <x v="6"/>
    <x v="22"/>
    <n v="770"/>
    <n v="170.38"/>
    <n v="168.89"/>
    <n v="42.6"/>
    <n v="42.22"/>
    <n v="74.400000000000006"/>
    <n v="148.80000000000001"/>
    <n v="647.29"/>
    <n v="72.5"/>
    <n v="46.16"/>
    <n v="4.0500000000000682"/>
    <n v="95"/>
    <n v="5197"/>
    <n v="2564"/>
    <n v="93"/>
    <n v="1050"/>
    <n v="782"/>
    <n v="755"/>
  </r>
  <r>
    <x v="205"/>
    <n v="2024"/>
    <x v="6"/>
    <x v="23"/>
    <n v="770"/>
    <n v="140.16"/>
    <n v="143.08000000000001"/>
    <n v="35.04"/>
    <n v="35.770000000000003"/>
    <n v="63.15"/>
    <n v="126.29"/>
    <n v="543.49"/>
    <n v="170"/>
    <n v="80.959999999999994"/>
    <n v="-24.450000000000045"/>
    <n v="100"/>
    <n v="5203"/>
    <n v="2606"/>
    <n v="70"/>
    <n v="1058"/>
    <n v="803"/>
    <n v="757"/>
  </r>
  <r>
    <x v="206"/>
    <n v="2024"/>
    <x v="6"/>
    <x v="24"/>
    <n v="770"/>
    <n v="142.4"/>
    <n v="127.45"/>
    <n v="35.6"/>
    <n v="31.86"/>
    <n v="22.31"/>
    <n v="66.930000000000007"/>
    <n v="426.55000000000007"/>
    <n v="293.75"/>
    <n v="121.73"/>
    <n v="-72.030000000000086"/>
    <n v="100"/>
    <n v="5215"/>
    <n v="2628"/>
    <n v="97"/>
    <n v="1064"/>
    <n v="814"/>
    <n v="759"/>
  </r>
  <r>
    <x v="207"/>
    <n v="2024"/>
    <x v="6"/>
    <x v="25"/>
    <n v="770"/>
    <n v="56.66"/>
    <n v="80.849999999999994"/>
    <n v="14.17"/>
    <n v="20.21"/>
    <n v="96.74"/>
    <n v="96.74"/>
    <n v="365.37"/>
    <n v="116.25"/>
    <n v="299.55"/>
    <n v="-11.170000000000073"/>
    <n v="95"/>
    <n v="5224"/>
    <n v="2644"/>
    <n v="70"/>
    <n v="1063"/>
    <n v="822"/>
    <n v="761"/>
  </r>
  <r>
    <x v="208"/>
    <n v="2024"/>
    <x v="6"/>
    <x v="26"/>
    <n v="770"/>
    <n v="175.96"/>
    <n v="96.28"/>
    <n v="43.99"/>
    <n v="24.07"/>
    <n v="19.920000000000002"/>
    <n v="59.76"/>
    <n v="419.98"/>
    <n v="56.25"/>
    <n v="217.75"/>
    <n v="76.019999999999982"/>
    <n v="89"/>
    <n v="5227"/>
    <n v="2654"/>
    <n v="71"/>
    <n v="1055"/>
    <n v="827"/>
    <n v="761"/>
  </r>
  <r>
    <x v="209"/>
    <n v="2024"/>
    <x v="6"/>
    <x v="27"/>
    <n v="770"/>
    <n v="128.72"/>
    <n v="41.65"/>
    <n v="32.18"/>
    <n v="10.41"/>
    <n v="21.87"/>
    <n v="65.62"/>
    <n v="300.45000000000005"/>
    <n v="192.5"/>
    <n v="168.51"/>
    <n v="108.53999999999996"/>
    <n v="81"/>
    <n v="5233"/>
    <n v="2650"/>
    <n v="61"/>
    <n v="1033"/>
    <n v="825"/>
    <n v="762"/>
  </r>
  <r>
    <x v="210"/>
    <n v="2024"/>
    <x v="6"/>
    <x v="28"/>
    <n v="770"/>
    <n v="116.42"/>
    <n v="46.45"/>
    <n v="29.11"/>
    <n v="11.61"/>
    <n v="59.39"/>
    <n v="59.39"/>
    <n v="322.37"/>
    <n v="280"/>
    <n v="140.58000000000001"/>
    <n v="27.049999999999955"/>
    <n v="74"/>
    <n v="5236"/>
    <n v="2622"/>
    <n v="39"/>
    <n v="1007"/>
    <n v="811"/>
    <n v="762"/>
  </r>
  <r>
    <x v="211"/>
    <n v="2024"/>
    <x v="6"/>
    <x v="29"/>
    <n v="770"/>
    <n v="89.51"/>
    <n v="101.84"/>
    <n v="22.38"/>
    <n v="25.46"/>
    <n v="36.090000000000003"/>
    <n v="108.27"/>
    <n v="383.55"/>
    <n v="120"/>
    <n v="99.18"/>
    <n v="167.26999999999998"/>
    <n v="70"/>
    <n v="5236"/>
    <n v="2580"/>
    <n v="38"/>
    <n v="990"/>
    <n v="790"/>
    <n v="762"/>
  </r>
  <r>
    <x v="212"/>
    <n v="2024"/>
    <x v="6"/>
    <x v="30"/>
    <n v="770"/>
    <n v="48.2"/>
    <n v="35.57"/>
    <n v="12.05"/>
    <n v="8.89"/>
    <n v="19.5"/>
    <n v="58.5"/>
    <n v="182.71"/>
    <n v="82.5"/>
    <n v="274.06"/>
    <n v="230.73000000000002"/>
    <n v="68"/>
    <n v="5236"/>
    <n v="2514"/>
    <n v="48"/>
    <n v="984"/>
    <n v="757"/>
    <n v="757"/>
  </r>
  <r>
    <x v="213"/>
    <n v="2024"/>
    <x v="6"/>
    <x v="31"/>
    <n v="770"/>
    <n v="92"/>
    <n v="104.42"/>
    <n v="23"/>
    <n v="26.11"/>
    <n v="33.119999999999997"/>
    <n v="33.119999999999997"/>
    <n v="311.77000000000004"/>
    <n v="76.25"/>
    <n v="135.33000000000001"/>
    <n v="246.64999999999998"/>
    <n v="71"/>
    <n v="5236"/>
    <n v="2436"/>
    <n v="40"/>
    <n v="982"/>
    <n v="718"/>
    <n v="718"/>
  </r>
  <r>
    <x v="0"/>
    <n v="2024"/>
    <x v="7"/>
    <x v="0"/>
    <n v="0"/>
    <n v="0"/>
    <n v="0"/>
    <n v="0"/>
    <n v="0"/>
    <n v="0"/>
    <n v="0"/>
    <n v="0"/>
    <n v="0"/>
    <n v="0"/>
    <m/>
    <n v="0"/>
    <n v="0"/>
    <n v="0"/>
    <n v="0"/>
    <n v="0"/>
    <n v="0"/>
    <n v="0"/>
  </r>
  <r>
    <x v="0"/>
    <n v="2024"/>
    <x v="7"/>
    <x v="32"/>
    <n v="0"/>
    <n v="0"/>
    <n v="0"/>
    <n v="0"/>
    <n v="0"/>
    <n v="0"/>
    <n v="0"/>
    <n v="0"/>
    <n v="0"/>
    <n v="0"/>
    <m/>
    <n v="0"/>
    <n v="0"/>
    <n v="0"/>
    <n v="0"/>
    <n v="0"/>
    <n v="0"/>
    <n v="0"/>
  </r>
  <r>
    <x v="0"/>
    <n v="2024"/>
    <x v="7"/>
    <x v="33"/>
    <n v="0"/>
    <n v="0"/>
    <n v="0"/>
    <n v="0"/>
    <n v="0"/>
    <n v="0"/>
    <n v="0"/>
    <n v="0"/>
    <n v="0"/>
    <n v="0"/>
    <m/>
    <n v="0"/>
    <n v="0"/>
    <n v="0"/>
    <n v="0"/>
    <n v="0"/>
    <n v="0"/>
    <n v="0"/>
  </r>
  <r>
    <x v="0"/>
    <n v="2024"/>
    <x v="7"/>
    <x v="34"/>
    <n v="0"/>
    <n v="0"/>
    <n v="0"/>
    <n v="0"/>
    <n v="0"/>
    <n v="0"/>
    <n v="0"/>
    <n v="0"/>
    <n v="0"/>
    <n v="0"/>
    <m/>
    <n v="0"/>
    <n v="0"/>
    <n v="0"/>
    <n v="0"/>
    <n v="0"/>
    <n v="0"/>
    <n v="0"/>
  </r>
  <r>
    <x v="214"/>
    <n v="2024"/>
    <x v="7"/>
    <x v="1"/>
    <n v="700"/>
    <n v="55.84"/>
    <n v="122.39"/>
    <n v="13.96"/>
    <n v="30.6"/>
    <n v="15.23"/>
    <n v="45.68"/>
    <n v="283.7"/>
    <n v="216.25"/>
    <n v="104.46"/>
    <n v="95.590000000000032"/>
    <n v="79"/>
    <n v="5233"/>
    <n v="2372"/>
    <n v="79"/>
    <n v="988"/>
    <n v="686"/>
    <n v="686"/>
  </r>
  <r>
    <x v="215"/>
    <n v="2024"/>
    <x v="7"/>
    <x v="2"/>
    <n v="700"/>
    <n v="34.130000000000003"/>
    <n v="119.7"/>
    <n v="8.5299999999999994"/>
    <n v="29.93"/>
    <n v="35.700000000000003"/>
    <n v="71.400000000000006"/>
    <n v="299.39"/>
    <n v="128.75"/>
    <n v="214.09"/>
    <n v="57.769999999999982"/>
    <n v="87"/>
    <n v="5230"/>
    <n v="2342"/>
    <n v="87"/>
    <n v="996"/>
    <n v="671"/>
    <n v="671"/>
  </r>
  <r>
    <x v="216"/>
    <n v="2024"/>
    <x v="7"/>
    <x v="3"/>
    <n v="700"/>
    <n v="38.39"/>
    <n v="130.72999999999999"/>
    <n v="9.6"/>
    <n v="32.68"/>
    <n v="30.62"/>
    <n v="91.85"/>
    <n v="333.87"/>
    <n v="88.75"/>
    <n v="81.56"/>
    <n v="195.82"/>
    <n v="90"/>
    <n v="5221"/>
    <n v="2326"/>
    <n v="90"/>
    <n v="1013"/>
    <n v="663"/>
    <n v="663"/>
  </r>
  <r>
    <x v="217"/>
    <n v="2024"/>
    <x v="7"/>
    <x v="4"/>
    <n v="700"/>
    <n v="82.99"/>
    <n v="95.76"/>
    <n v="20.75"/>
    <n v="23.94"/>
    <n v="87.55"/>
    <n v="87.55"/>
    <n v="398.54"/>
    <n v="58.75"/>
    <n v="107.18"/>
    <n v="135.52999999999997"/>
    <n v="87"/>
    <n v="5218"/>
    <n v="2332"/>
    <n v="87"/>
    <n v="1033"/>
    <n v="666"/>
    <n v="666"/>
  </r>
  <r>
    <x v="218"/>
    <n v="2024"/>
    <x v="7"/>
    <x v="5"/>
    <n v="700"/>
    <n v="71.38"/>
    <n v="93.31"/>
    <n v="17.850000000000001"/>
    <n v="23.33"/>
    <n v="14.48"/>
    <n v="43.43"/>
    <n v="263.77999999999997"/>
    <n v="175"/>
    <n v="65.23"/>
    <n v="195.99"/>
    <n v="79"/>
    <n v="5206"/>
    <n v="2360"/>
    <n v="79"/>
    <n v="1058"/>
    <n v="680"/>
    <n v="680"/>
  </r>
  <r>
    <x v="219"/>
    <n v="2024"/>
    <x v="7"/>
    <x v="6"/>
    <n v="700"/>
    <n v="40.18"/>
    <n v="65.19"/>
    <n v="10.050000000000001"/>
    <n v="16.3"/>
    <n v="43.87"/>
    <n v="87.74"/>
    <n v="263.33"/>
    <n v="126.25"/>
    <n v="59.61"/>
    <n v="250.81"/>
    <n v="72"/>
    <n v="5197"/>
    <n v="2412"/>
    <n v="72"/>
    <n v="1083"/>
    <n v="706"/>
    <n v="706"/>
  </r>
  <r>
    <x v="220"/>
    <n v="2024"/>
    <x v="7"/>
    <x v="7"/>
    <n v="700"/>
    <n v="67.97"/>
    <n v="90.76"/>
    <n v="16.989999999999998"/>
    <n v="22.69"/>
    <n v="27.27"/>
    <n v="81.81"/>
    <n v="307.49"/>
    <n v="75"/>
    <n v="75.510000000000005"/>
    <n v="242"/>
    <n v="61"/>
    <n v="5182"/>
    <n v="2474"/>
    <n v="61"/>
    <n v="1107"/>
    <n v="737"/>
    <n v="737"/>
  </r>
  <r>
    <x v="221"/>
    <n v="2024"/>
    <x v="7"/>
    <x v="8"/>
    <n v="700"/>
    <n v="101.99"/>
    <n v="75.239999999999995"/>
    <n v="25.5"/>
    <n v="18.809999999999999"/>
    <n v="20.9"/>
    <n v="62.7"/>
    <n v="305.14"/>
    <n v="80"/>
    <n v="94.89"/>
    <n v="219.97000000000003"/>
    <n v="51"/>
    <n v="5170"/>
    <n v="2536"/>
    <n v="51"/>
    <n v="1130"/>
    <n v="768"/>
    <n v="751"/>
  </r>
  <r>
    <x v="222"/>
    <n v="2024"/>
    <x v="7"/>
    <x v="9"/>
    <n v="700"/>
    <n v="87.76"/>
    <n v="68.8"/>
    <n v="21.94"/>
    <n v="17.2"/>
    <n v="91.29"/>
    <n v="91.29"/>
    <n v="378.28000000000003"/>
    <n v="60"/>
    <n v="130.29"/>
    <n v="131.42999999999995"/>
    <n v="45"/>
    <n v="5155"/>
    <n v="2564"/>
    <n v="45"/>
    <n v="1145"/>
    <n v="782"/>
    <n v="748"/>
  </r>
  <r>
    <x v="223"/>
    <n v="2024"/>
    <x v="7"/>
    <x v="10"/>
    <n v="700"/>
    <n v="31.96"/>
    <n v="84.43"/>
    <n v="7.99"/>
    <n v="21.11"/>
    <n v="30.29"/>
    <n v="60.58"/>
    <n v="236.36"/>
    <n v="112.5"/>
    <n v="201.28"/>
    <n v="149.86000000000001"/>
    <n v="43"/>
    <n v="5137"/>
    <n v="2568"/>
    <n v="43"/>
    <n v="1154"/>
    <n v="784"/>
    <n v="744"/>
  </r>
  <r>
    <x v="224"/>
    <n v="2024"/>
    <x v="7"/>
    <x v="11"/>
    <n v="700"/>
    <n v="117.15"/>
    <n v="102.51"/>
    <n v="29.29"/>
    <n v="25.63"/>
    <n v="14.64"/>
    <n v="43.93"/>
    <n v="333.15000000000003"/>
    <n v="80"/>
    <n v="112.08"/>
    <n v="174.76999999999998"/>
    <n v="44"/>
    <n v="5119"/>
    <n v="2548"/>
    <n v="44"/>
    <n v="1160"/>
    <n v="774"/>
    <n v="742"/>
  </r>
  <r>
    <x v="225"/>
    <n v="2024"/>
    <x v="7"/>
    <x v="12"/>
    <n v="700"/>
    <n v="116.65"/>
    <n v="144.53"/>
    <n v="29.16"/>
    <n v="36.130000000000003"/>
    <n v="39.83"/>
    <n v="119.49"/>
    <n v="485.79"/>
    <n v="102.5"/>
    <n v="56.7"/>
    <n v="55.009999999999991"/>
    <n v="52"/>
    <n v="5101"/>
    <n v="2496"/>
    <n v="52"/>
    <n v="1162"/>
    <n v="748"/>
    <n v="738"/>
  </r>
  <r>
    <x v="226"/>
    <n v="2024"/>
    <x v="7"/>
    <x v="13"/>
    <n v="700"/>
    <n v="51.68"/>
    <n v="90.59"/>
    <n v="12.92"/>
    <n v="22.65"/>
    <n v="43.78"/>
    <n v="87.55"/>
    <n v="309.17"/>
    <n v="88.75"/>
    <n v="225.23"/>
    <n v="76.850000000000023"/>
    <n v="63"/>
    <n v="5083"/>
    <n v="2422"/>
    <n v="63"/>
    <n v="1160"/>
    <n v="711"/>
    <n v="711"/>
  </r>
  <r>
    <x v="227"/>
    <n v="2024"/>
    <x v="7"/>
    <x v="14"/>
    <n v="700"/>
    <n v="156.85"/>
    <n v="165.74"/>
    <n v="39.21"/>
    <n v="41.44"/>
    <n v="54.61"/>
    <n v="109.22"/>
    <n v="567.07000000000005"/>
    <n v="50"/>
    <n v="56.86"/>
    <n v="26.069999999999936"/>
    <n v="67"/>
    <n v="5050"/>
    <n v="2364"/>
    <n v="67"/>
    <n v="1141"/>
    <n v="682"/>
    <n v="682"/>
  </r>
  <r>
    <x v="228"/>
    <n v="2024"/>
    <x v="7"/>
    <x v="15"/>
    <n v="700"/>
    <n v="57.23"/>
    <n v="80.38"/>
    <n v="14.31"/>
    <n v="20.100000000000001"/>
    <n v="51.12"/>
    <n v="102.24"/>
    <n v="325.38"/>
    <n v="102.5"/>
    <n v="333.56"/>
    <n v="-61.440000000000055"/>
    <n v="66"/>
    <n v="5029"/>
    <n v="2334"/>
    <n v="66"/>
    <n v="1116"/>
    <n v="667"/>
    <n v="667"/>
  </r>
  <r>
    <x v="229"/>
    <n v="2024"/>
    <x v="7"/>
    <x v="16"/>
    <n v="700"/>
    <n v="111.07"/>
    <n v="73.83"/>
    <n v="27.77"/>
    <n v="18.46"/>
    <n v="112.99"/>
    <n v="112.99"/>
    <n v="457.11"/>
    <n v="248.75"/>
    <n v="100.09"/>
    <n v="-105.95000000000005"/>
    <n v="60"/>
    <n v="5005"/>
    <n v="2332"/>
    <n v="60"/>
    <n v="1099"/>
    <n v="666"/>
    <n v="666"/>
  </r>
  <r>
    <x v="230"/>
    <n v="2024"/>
    <x v="7"/>
    <x v="17"/>
    <n v="700"/>
    <n v="109.55"/>
    <n v="148.99"/>
    <n v="27.39"/>
    <n v="37.25"/>
    <n v="90.77"/>
    <n v="90.77"/>
    <n v="504.71999999999997"/>
    <n v="96.25"/>
    <n v="183.86"/>
    <n v="-84.830000000000041"/>
    <n v="57"/>
    <n v="4975"/>
    <n v="2358"/>
    <n v="57"/>
    <n v="1091"/>
    <n v="679"/>
    <n v="679"/>
  </r>
  <r>
    <x v="231"/>
    <n v="2024"/>
    <x v="7"/>
    <x v="18"/>
    <n v="700"/>
    <n v="97.69"/>
    <n v="146.53"/>
    <n v="24.42"/>
    <n v="36.630000000000003"/>
    <n v="28.74"/>
    <n v="86.23"/>
    <n v="420.24"/>
    <n v="133.75"/>
    <n v="144.06"/>
    <n v="1.9500000000000455"/>
    <n v="51"/>
    <n v="4951"/>
    <n v="2404"/>
    <n v="51"/>
    <n v="1095"/>
    <n v="702"/>
    <n v="702"/>
  </r>
  <r>
    <x v="232"/>
    <n v="2024"/>
    <x v="7"/>
    <x v="19"/>
    <n v="700"/>
    <n v="70.11"/>
    <n v="59.28"/>
    <n v="17.53"/>
    <n v="14.82"/>
    <n v="29.36"/>
    <n v="58.71"/>
    <n v="249.80999999999997"/>
    <n v="246.25"/>
    <n v="113.63"/>
    <n v="90.310000000000059"/>
    <n v="45"/>
    <n v="4921"/>
    <n v="2468"/>
    <n v="45"/>
    <n v="1102"/>
    <n v="734"/>
    <n v="706"/>
  </r>
  <r>
    <x v="233"/>
    <n v="2024"/>
    <x v="7"/>
    <x v="20"/>
    <n v="700"/>
    <n v="88.48"/>
    <n v="130.59"/>
    <n v="22.12"/>
    <n v="32.65"/>
    <n v="42.38"/>
    <n v="84.75"/>
    <n v="400.96999999999997"/>
    <n v="100"/>
    <n v="72.81"/>
    <n v="126.22000000000003"/>
    <n v="40"/>
    <n v="4894"/>
    <n v="2538"/>
    <n v="40"/>
    <n v="1111"/>
    <n v="769"/>
    <n v="701"/>
  </r>
  <r>
    <x v="234"/>
    <n v="2024"/>
    <x v="7"/>
    <x v="21"/>
    <n v="700"/>
    <n v="60.88"/>
    <n v="93.81"/>
    <n v="15.22"/>
    <n v="23.45"/>
    <n v="37.43"/>
    <n v="74.849999999999994"/>
    <n v="305.64"/>
    <n v="90"/>
    <n v="152.06"/>
    <n v="152.29999999999995"/>
    <n v="36"/>
    <n v="4858"/>
    <n v="2574"/>
    <n v="36"/>
    <n v="1128"/>
    <n v="787"/>
    <n v="695"/>
  </r>
  <r>
    <x v="235"/>
    <n v="2024"/>
    <x v="7"/>
    <x v="22"/>
    <n v="700"/>
    <n v="37.36"/>
    <n v="76.59"/>
    <n v="9.34"/>
    <n v="19.149999999999999"/>
    <n v="65.38"/>
    <n v="65.38"/>
    <n v="273.2"/>
    <n v="87.5"/>
    <n v="207.86"/>
    <n v="131.44000000000005"/>
    <n v="34"/>
    <n v="4825"/>
    <n v="2582"/>
    <n v="34"/>
    <n v="1150"/>
    <n v="791"/>
    <n v="689"/>
  </r>
  <r>
    <x v="236"/>
    <n v="2024"/>
    <x v="7"/>
    <x v="23"/>
    <n v="700"/>
    <n v="52.72"/>
    <n v="81.96"/>
    <n v="13.18"/>
    <n v="20.49"/>
    <n v="74.42"/>
    <n v="74.42"/>
    <n v="317.19000000000005"/>
    <n v="152.5"/>
    <n v="58.41"/>
    <n v="171.89999999999998"/>
    <n v="34"/>
    <n v="4795"/>
    <n v="2574"/>
    <n v="34"/>
    <n v="1176"/>
    <n v="787"/>
    <n v="683"/>
  </r>
  <r>
    <x v="237"/>
    <n v="2024"/>
    <x v="7"/>
    <x v="24"/>
    <n v="700"/>
    <n v="109.73"/>
    <n v="97.63"/>
    <n v="27.43"/>
    <n v="24.41"/>
    <n v="9.65"/>
    <n v="28.94"/>
    <n v="297.79000000000002"/>
    <n v="36.25"/>
    <n v="141.97999999999999"/>
    <n v="223.98000000000002"/>
    <n v="41"/>
    <n v="4759"/>
    <n v="2540"/>
    <n v="32"/>
    <n v="1199"/>
    <n v="770"/>
    <n v="677"/>
  </r>
  <r>
    <x v="238"/>
    <n v="2024"/>
    <x v="7"/>
    <x v="25"/>
    <n v="700"/>
    <n v="104.92"/>
    <n v="57.19"/>
    <n v="26.23"/>
    <n v="14.3"/>
    <n v="40.85"/>
    <n v="81.7"/>
    <n v="325.19"/>
    <n v="121.25"/>
    <n v="70.239999999999995"/>
    <n v="183.32000000000005"/>
    <n v="45"/>
    <n v="4723"/>
    <n v="2484"/>
    <n v="44"/>
    <n v="1225"/>
    <n v="742"/>
    <n v="671"/>
  </r>
  <r>
    <x v="239"/>
    <n v="2024"/>
    <x v="7"/>
    <x v="26"/>
    <n v="700"/>
    <n v="48.73"/>
    <n v="96.58"/>
    <n v="12.18"/>
    <n v="24.15"/>
    <n v="36.880000000000003"/>
    <n v="73.75"/>
    <n v="292.27"/>
    <n v="148.75"/>
    <n v="83.8"/>
    <n v="175.18000000000006"/>
    <n v="52"/>
    <n v="4687"/>
    <n v="2402"/>
    <n v="33"/>
    <n v="1246"/>
    <n v="701"/>
    <n v="663"/>
  </r>
  <r>
    <x v="240"/>
    <n v="2024"/>
    <x v="7"/>
    <x v="27"/>
    <n v="700"/>
    <n v="70.22"/>
    <n v="62.37"/>
    <n v="17.559999999999999"/>
    <n v="15.59"/>
    <n v="16.63"/>
    <n v="33.26"/>
    <n v="215.63"/>
    <n v="90"/>
    <n v="167.06"/>
    <n v="227.31"/>
    <n v="61"/>
    <n v="4651"/>
    <n v="2352"/>
    <n v="38"/>
    <n v="1261"/>
    <n v="676"/>
    <n v="657"/>
  </r>
  <r>
    <x v="241"/>
    <n v="2024"/>
    <x v="7"/>
    <x v="28"/>
    <n v="700"/>
    <n v="93.59"/>
    <n v="46.55"/>
    <n v="23.4"/>
    <n v="11.64"/>
    <n v="34.06"/>
    <n v="68.11"/>
    <n v="277.35000000000002"/>
    <n v="96.25"/>
    <n v="202.31"/>
    <n v="124.08999999999992"/>
    <n v="69"/>
    <n v="4606"/>
    <n v="2342"/>
    <n v="42"/>
    <n v="1270"/>
    <n v="671"/>
    <n v="649"/>
  </r>
  <r>
    <x v="242"/>
    <n v="2024"/>
    <x v="7"/>
    <x v="29"/>
    <n v="700"/>
    <n v="115.8"/>
    <n v="42.44"/>
    <n v="28.95"/>
    <n v="10.61"/>
    <n v="79.12"/>
    <n v="79.12"/>
    <n v="356.04"/>
    <n v="63.75"/>
    <n v="188.55"/>
    <n v="91.659999999999968"/>
    <n v="77"/>
    <n v="4573"/>
    <n v="2344"/>
    <n v="57"/>
    <n v="1274"/>
    <n v="672"/>
    <n v="644"/>
  </r>
  <r>
    <x v="243"/>
    <n v="2024"/>
    <x v="7"/>
    <x v="30"/>
    <n v="700"/>
    <n v="143"/>
    <n v="129.49"/>
    <n v="35.75"/>
    <n v="32.369999999999997"/>
    <n v="40.35"/>
    <n v="121.05"/>
    <n v="502.01000000000005"/>
    <n v="85"/>
    <n v="45.8"/>
    <n v="67.190000000000055"/>
    <n v="81"/>
    <n v="4531"/>
    <n v="2370"/>
    <n v="62"/>
    <n v="1275"/>
    <n v="685"/>
    <n v="635"/>
  </r>
  <r>
    <x v="244"/>
    <n v="2024"/>
    <x v="7"/>
    <x v="31"/>
    <n v="700"/>
    <n v="122.21"/>
    <n v="109.56"/>
    <n v="30.55"/>
    <n v="27.39"/>
    <n v="40.53"/>
    <n v="121.6"/>
    <n v="451.84000000000003"/>
    <n v="98.75"/>
    <n v="80.260000000000005"/>
    <n v="69.149999999999977"/>
    <n v="82"/>
    <n v="4495"/>
    <n v="2412"/>
    <n v="80"/>
    <n v="1271"/>
    <n v="706"/>
    <n v="629"/>
  </r>
  <r>
    <x v="245"/>
    <n v="2024"/>
    <x v="8"/>
    <x v="1"/>
    <n v="700"/>
    <n v="18.440000000000001"/>
    <n v="41.17"/>
    <n v="73.75"/>
    <n v="10.29"/>
    <n v="20.170000000000002"/>
    <n v="60.5"/>
    <n v="224.32"/>
    <n v="96.25"/>
    <n v="93.28"/>
    <n v="286.14999999999998"/>
    <n v="82"/>
    <n v="4462"/>
    <n v="2484"/>
    <n v="51"/>
    <n v="1258"/>
    <n v="742"/>
    <n v="623"/>
  </r>
  <r>
    <x v="246"/>
    <n v="2024"/>
    <x v="8"/>
    <x v="2"/>
    <n v="700"/>
    <n v="14.94"/>
    <n v="20.67"/>
    <n v="59.76"/>
    <n v="5.17"/>
    <n v="7.54"/>
    <n v="22.61"/>
    <n v="130.69"/>
    <n v="135"/>
    <n v="112.08"/>
    <n v="322.23"/>
    <n v="82"/>
    <n v="4420"/>
    <n v="2558"/>
    <n v="56"/>
    <n v="1242"/>
    <n v="779"/>
    <n v="616"/>
  </r>
  <r>
    <x v="247"/>
    <n v="2024"/>
    <x v="8"/>
    <x v="3"/>
    <n v="700"/>
    <n v="15.38"/>
    <n v="51.25"/>
    <n v="61.5"/>
    <n v="12.81"/>
    <n v="19.95"/>
    <n v="59.86"/>
    <n v="220.75"/>
    <n v="48.75"/>
    <n v="193.74"/>
    <n v="236.76"/>
    <n v="80"/>
    <n v="4381"/>
    <n v="2598"/>
    <n v="62"/>
    <n v="1213"/>
    <n v="799"/>
    <n v="608"/>
  </r>
  <r>
    <x v="248"/>
    <n v="2024"/>
    <x v="8"/>
    <x v="4"/>
    <n v="700"/>
    <n v="26.06"/>
    <n v="86.66"/>
    <n v="104.25"/>
    <n v="21.67"/>
    <n v="10.73"/>
    <n v="32.18"/>
    <n v="281.54999999999995"/>
    <n v="62.5"/>
    <n v="137.31"/>
    <n v="218.64000000000004"/>
    <n v="72"/>
    <n v="4336"/>
    <n v="2612"/>
    <n v="65"/>
    <n v="1189"/>
    <n v="806"/>
    <n v="600"/>
  </r>
  <r>
    <x v="249"/>
    <n v="2024"/>
    <x v="8"/>
    <x v="5"/>
    <n v="700"/>
    <n v="14.5"/>
    <n v="104.2"/>
    <n v="57.99"/>
    <n v="26.05"/>
    <n v="96.36"/>
    <n v="96.36"/>
    <n v="395.46000000000004"/>
    <n v="61.25"/>
    <n v="110.16"/>
    <n v="133.13"/>
    <n v="67"/>
    <n v="4297"/>
    <n v="2610"/>
    <n v="47"/>
    <n v="1169"/>
    <n v="805"/>
    <n v="593"/>
  </r>
  <r>
    <x v="250"/>
    <n v="2024"/>
    <x v="8"/>
    <x v="6"/>
    <n v="700"/>
    <n v="32.22"/>
    <n v="49.5"/>
    <n v="128.88999999999999"/>
    <n v="12.38"/>
    <n v="13.54"/>
    <n v="40.630000000000003"/>
    <n v="277.15999999999997"/>
    <n v="98.75"/>
    <n v="101.13"/>
    <n v="222.96000000000004"/>
    <n v="64"/>
    <n v="4255"/>
    <n v="2590"/>
    <n v="61"/>
    <n v="1156"/>
    <n v="795"/>
    <n v="586"/>
  </r>
  <r>
    <x v="251"/>
    <n v="2024"/>
    <x v="8"/>
    <x v="7"/>
    <n v="700"/>
    <n v="13.78"/>
    <n v="74.819999999999993"/>
    <n v="55.1"/>
    <n v="18.71"/>
    <n v="64.959999999999994"/>
    <n v="64.959999999999994"/>
    <n v="292.33"/>
    <n v="263.75"/>
    <n v="97.65"/>
    <n v="46.270000000000095"/>
    <n v="61"/>
    <n v="4216"/>
    <n v="2558"/>
    <n v="52"/>
    <n v="1152"/>
    <n v="779"/>
    <n v="579"/>
  </r>
  <r>
    <x v="252"/>
    <n v="2024"/>
    <x v="8"/>
    <x v="8"/>
    <n v="700"/>
    <n v="12.79"/>
    <n v="76.75"/>
    <n v="51.17"/>
    <n v="19.190000000000001"/>
    <n v="24.75"/>
    <n v="74.260000000000005"/>
    <n v="258.90999999999997"/>
    <n v="148.75"/>
    <n v="299.93"/>
    <n v="-7.5899999999999181"/>
    <n v="61"/>
    <n v="4180"/>
    <n v="2506"/>
    <n v="35"/>
    <n v="1151"/>
    <n v="753"/>
    <n v="572"/>
  </r>
  <r>
    <x v="253"/>
    <n v="2024"/>
    <x v="8"/>
    <x v="9"/>
    <n v="700"/>
    <n v="40.9"/>
    <n v="49.82"/>
    <n v="163.59"/>
    <n v="12.46"/>
    <n v="31.98"/>
    <n v="95.94"/>
    <n v="394.69"/>
    <n v="207.5"/>
    <n v="129.5"/>
    <n v="-31.690000000000055"/>
    <n v="62"/>
    <n v="4141"/>
    <n v="2444"/>
    <n v="62"/>
    <n v="1162"/>
    <n v="722"/>
    <n v="565"/>
  </r>
  <r>
    <x v="254"/>
    <n v="2024"/>
    <x v="8"/>
    <x v="10"/>
    <n v="700"/>
    <n v="18.34"/>
    <n v="41.26"/>
    <n v="73.34"/>
    <n v="10.32"/>
    <n v="39.54"/>
    <n v="79.069999999999993"/>
    <n v="261.87"/>
    <n v="251.25"/>
    <n v="116.49"/>
    <n v="70.389999999999986"/>
    <n v="66"/>
    <n v="4102"/>
    <n v="2378"/>
    <n v="66"/>
    <n v="1189"/>
    <n v="689"/>
    <n v="558"/>
  </r>
  <r>
    <x v="255"/>
    <n v="2024"/>
    <x v="8"/>
    <x v="11"/>
    <n v="700"/>
    <n v="9.91"/>
    <n v="60.82"/>
    <n v="39.64"/>
    <n v="15.21"/>
    <n v="72.760000000000005"/>
    <n v="72.760000000000005"/>
    <n v="271.10000000000002"/>
    <n v="131.25"/>
    <n v="209.15"/>
    <n v="88.5"/>
    <n v="72"/>
    <n v="4066"/>
    <n v="2306"/>
    <n v="72"/>
    <n v="1210"/>
    <n v="653"/>
    <n v="552"/>
  </r>
  <r>
    <x v="256"/>
    <n v="2024"/>
    <x v="8"/>
    <x v="12"/>
    <n v="700"/>
    <n v="17.350000000000001"/>
    <n v="50.89"/>
    <n v="69.39"/>
    <n v="12.72"/>
    <n v="15.59"/>
    <n v="46.77"/>
    <n v="212.71"/>
    <n v="157.5"/>
    <n v="193.39"/>
    <n v="136.39999999999998"/>
    <n v="76"/>
    <n v="4030"/>
    <n v="2262"/>
    <n v="76"/>
    <n v="1216"/>
    <n v="631"/>
    <n v="545"/>
  </r>
  <r>
    <x v="257"/>
    <n v="2024"/>
    <x v="8"/>
    <x v="13"/>
    <n v="700"/>
    <n v="25.5"/>
    <n v="96.96"/>
    <n v="102.01"/>
    <n v="24.24"/>
    <n v="88.88"/>
    <n v="88.88"/>
    <n v="426.47"/>
    <n v="63.75"/>
    <n v="91.25"/>
    <n v="118.52999999999997"/>
    <n v="73"/>
    <n v="3994"/>
    <n v="2236"/>
    <n v="73"/>
    <n v="1212"/>
    <n v="618"/>
    <n v="539"/>
  </r>
  <r>
    <x v="258"/>
    <n v="2024"/>
    <x v="8"/>
    <x v="14"/>
    <n v="700"/>
    <n v="27.42"/>
    <n v="58.64"/>
    <n v="109.69"/>
    <n v="14.66"/>
    <n v="45.07"/>
    <n v="90.14"/>
    <n v="345.62"/>
    <n v="176.25"/>
    <n v="118.5"/>
    <n v="59.629999999999995"/>
    <n v="69"/>
    <n v="3961"/>
    <n v="2228"/>
    <n v="69"/>
    <n v="1197"/>
    <n v="614"/>
    <n v="533"/>
  </r>
  <r>
    <x v="259"/>
    <n v="2024"/>
    <x v="8"/>
    <x v="15"/>
    <n v="700"/>
    <n v="18.329999999999998"/>
    <n v="67.62"/>
    <n v="73.31"/>
    <n v="16.91"/>
    <n v="135.25"/>
    <n v="135.25"/>
    <n v="446.66999999999996"/>
    <n v="132.5"/>
    <n v="265.73"/>
    <n v="-144.89999999999998"/>
    <n v="63"/>
    <n v="3922"/>
    <n v="2234"/>
    <n v="63"/>
    <n v="1171"/>
    <n v="617"/>
    <n v="526"/>
  </r>
  <r>
    <x v="260"/>
    <n v="2024"/>
    <x v="8"/>
    <x v="16"/>
    <n v="700"/>
    <n v="21.1"/>
    <n v="72.03"/>
    <n v="84.38"/>
    <n v="18.010000000000002"/>
    <n v="21.95"/>
    <n v="65.86"/>
    <n v="283.33"/>
    <n v="328.75"/>
    <n v="170.34"/>
    <n v="-82.419999999999959"/>
    <n v="57"/>
    <n v="3892"/>
    <n v="2250"/>
    <n v="57"/>
    <n v="1153"/>
    <n v="625"/>
    <n v="520"/>
  </r>
  <r>
    <x v="261"/>
    <n v="2024"/>
    <x v="8"/>
    <x v="17"/>
    <n v="700"/>
    <n v="27.53"/>
    <n v="130.63999999999999"/>
    <n v="110.12"/>
    <n v="32.659999999999997"/>
    <n v="59.51"/>
    <n v="59.51"/>
    <n v="419.96999999999991"/>
    <n v="127.5"/>
    <n v="176.96"/>
    <n v="-24.42999999999995"/>
    <n v="49"/>
    <n v="3859"/>
    <n v="2276"/>
    <n v="49"/>
    <n v="1150"/>
    <n v="638"/>
    <n v="515"/>
  </r>
  <r>
    <x v="262"/>
    <n v="2024"/>
    <x v="8"/>
    <x v="18"/>
    <n v="700"/>
    <n v="17.73"/>
    <n v="56.6"/>
    <n v="70.91"/>
    <n v="14.15"/>
    <n v="22.39"/>
    <n v="67.180000000000007"/>
    <n v="248.96000000000004"/>
    <n v="153.75"/>
    <n v="249.89"/>
    <n v="47.399999999999977"/>
    <n v="42"/>
    <n v="3829"/>
    <n v="2320"/>
    <n v="42"/>
    <n v="1157"/>
    <n v="660"/>
    <n v="509"/>
  </r>
  <r>
    <x v="263"/>
    <n v="2024"/>
    <x v="8"/>
    <x v="19"/>
    <n v="700"/>
    <n v="30"/>
    <n v="58.07"/>
    <n v="120"/>
    <n v="14.52"/>
    <n v="63.6"/>
    <n v="63.6"/>
    <n v="349.79"/>
    <n v="71.25"/>
    <n v="255.63"/>
    <n v="23.329999999999927"/>
    <n v="38"/>
    <n v="3796"/>
    <n v="2364"/>
    <n v="38"/>
    <n v="1182"/>
    <n v="682"/>
    <n v="503"/>
  </r>
  <r>
    <x v="264"/>
    <n v="2024"/>
    <x v="8"/>
    <x v="20"/>
    <n v="700"/>
    <n v="8.9700000000000006"/>
    <n v="60.76"/>
    <n v="35.86"/>
    <n v="15.19"/>
    <n v="35.86"/>
    <n v="107.57"/>
    <n v="264.20999999999998"/>
    <n v="150"/>
    <n v="142.63999999999999"/>
    <n v="143.15000000000009"/>
    <n v="36"/>
    <n v="3769"/>
    <n v="2432"/>
    <n v="36"/>
    <n v="1193"/>
    <n v="716"/>
    <n v="499"/>
  </r>
  <r>
    <x v="265"/>
    <n v="2024"/>
    <x v="8"/>
    <x v="21"/>
    <n v="700"/>
    <n v="7.95"/>
    <n v="74.37"/>
    <n v="31.81"/>
    <n v="18.59"/>
    <n v="39.869999999999997"/>
    <n v="39.869999999999997"/>
    <n v="212.46"/>
    <n v="73.75"/>
    <n v="273.24"/>
    <n v="140.54999999999995"/>
    <n v="38"/>
    <n v="3742"/>
    <n v="2502"/>
    <n v="38"/>
    <n v="1192"/>
    <n v="751"/>
    <n v="493"/>
  </r>
  <r>
    <x v="266"/>
    <n v="2024"/>
    <x v="8"/>
    <x v="22"/>
    <n v="700"/>
    <n v="23.72"/>
    <n v="62.17"/>
    <n v="94.89"/>
    <n v="15.54"/>
    <n v="20.25"/>
    <n v="40.49"/>
    <n v="257.06"/>
    <n v="52.5"/>
    <n v="153.88"/>
    <n v="236.56"/>
    <n v="44"/>
    <n v="3712"/>
    <n v="2570"/>
    <n v="43"/>
    <n v="1175"/>
    <n v="785"/>
    <n v="488"/>
  </r>
  <r>
    <x v="267"/>
    <n v="2024"/>
    <x v="8"/>
    <x v="23"/>
    <n v="700"/>
    <n v="19.260000000000002"/>
    <n v="75.069999999999993"/>
    <n v="77.03"/>
    <n v="18.77"/>
    <n v="22.49"/>
    <n v="44.97"/>
    <n v="257.59000000000003"/>
    <n v="91.25"/>
    <n v="74.78"/>
    <n v="276.38"/>
    <n v="53"/>
    <n v="3688"/>
    <n v="2626"/>
    <n v="28"/>
    <n v="1149"/>
    <n v="813"/>
    <n v="484"/>
  </r>
  <r>
    <x v="268"/>
    <n v="2024"/>
    <x v="8"/>
    <x v="24"/>
    <n v="700"/>
    <n v="9.09"/>
    <n v="58.46"/>
    <n v="36.340000000000003"/>
    <n v="14.62"/>
    <n v="30.22"/>
    <n v="60.44"/>
    <n v="209.17000000000002"/>
    <n v="65"/>
    <n v="190.45"/>
    <n v="235.38"/>
    <n v="63"/>
    <n v="3664"/>
    <n v="2684"/>
    <n v="33"/>
    <n v="1127"/>
    <n v="842"/>
    <n v="480"/>
  </r>
  <r>
    <x v="269"/>
    <n v="2024"/>
    <x v="8"/>
    <x v="25"/>
    <n v="700"/>
    <n v="8.2200000000000006"/>
    <n v="46.97"/>
    <n v="32.880000000000003"/>
    <n v="11.74"/>
    <n v="17.36"/>
    <n v="52.09"/>
    <n v="169.26"/>
    <n v="138.75"/>
    <n v="197.38"/>
    <n v="194.61"/>
    <n v="70"/>
    <n v="3643"/>
    <n v="2710"/>
    <n v="64"/>
    <n v="1123"/>
    <n v="855"/>
    <n v="476"/>
  </r>
  <r>
    <x v="270"/>
    <n v="2024"/>
    <x v="8"/>
    <x v="26"/>
    <n v="700"/>
    <n v="33"/>
    <n v="127.68"/>
    <n v="132"/>
    <n v="31.92"/>
    <n v="11.18"/>
    <n v="33.54"/>
    <n v="369.32000000000005"/>
    <n v="90"/>
    <n v="131.53"/>
    <n v="109.14999999999998"/>
    <n v="86"/>
    <n v="3619"/>
    <n v="2734"/>
    <n v="69"/>
    <n v="1125"/>
    <n v="867"/>
    <n v="472"/>
  </r>
  <r>
    <x v="271"/>
    <n v="2024"/>
    <x v="8"/>
    <x v="27"/>
    <n v="700"/>
    <n v="35.229999999999997"/>
    <n v="61.18"/>
    <n v="140.9"/>
    <n v="15.3"/>
    <n v="126.07"/>
    <n v="126.07"/>
    <n v="504.75"/>
    <n v="67.5"/>
    <n v="165.31"/>
    <n v="-37.559999999999945"/>
    <n v="98"/>
    <n v="3601"/>
    <n v="2744"/>
    <n v="90"/>
    <n v="1145"/>
    <n v="872"/>
    <n v="468"/>
  </r>
  <r>
    <x v="272"/>
    <n v="2024"/>
    <x v="8"/>
    <x v="28"/>
    <n v="700"/>
    <n v="15.02"/>
    <n v="132.91"/>
    <n v="60.07"/>
    <n v="33.229999999999997"/>
    <n v="116.3"/>
    <n v="116.3"/>
    <n v="473.83"/>
    <n v="128.75"/>
    <n v="114.96"/>
    <n v="-17.539999999999964"/>
    <n v="109"/>
    <n v="3583"/>
    <n v="2744"/>
    <n v="64"/>
    <n v="1170"/>
    <n v="872"/>
    <n v="465"/>
  </r>
  <r>
    <x v="273"/>
    <n v="2024"/>
    <x v="8"/>
    <x v="29"/>
    <n v="700"/>
    <n v="31.42"/>
    <n v="105.27"/>
    <n v="125.69"/>
    <n v="26.32"/>
    <n v="15.52"/>
    <n v="46.57"/>
    <n v="350.78999999999996"/>
    <n v="203.75"/>
    <n v="125.79"/>
    <n v="19.670000000000073"/>
    <n v="119"/>
    <n v="3565"/>
    <n v="2732"/>
    <n v="81"/>
    <n v="1184"/>
    <n v="866"/>
    <n v="462"/>
  </r>
  <r>
    <x v="274"/>
    <n v="2024"/>
    <x v="8"/>
    <x v="30"/>
    <n v="700"/>
    <n v="20.86"/>
    <n v="67.349999999999994"/>
    <n v="83.44"/>
    <n v="16.84"/>
    <n v="39.04"/>
    <n v="78.08"/>
    <n v="305.60999999999996"/>
    <n v="187.5"/>
    <n v="153.61000000000001"/>
    <n v="53.279999999999973"/>
    <n v="123"/>
    <n v="3553"/>
    <n v="2722"/>
    <n v="80"/>
    <n v="1184"/>
    <n v="861"/>
    <n v="460"/>
  </r>
  <r>
    <x v="0"/>
    <n v="2024"/>
    <x v="9"/>
    <x v="0"/>
    <n v="0"/>
    <n v="0"/>
    <n v="0"/>
    <n v="0"/>
    <n v="0"/>
    <n v="0"/>
    <n v="0"/>
    <n v="0"/>
    <n v="0"/>
    <n v="0"/>
    <m/>
    <n v="0"/>
    <n v="0"/>
    <n v="0"/>
    <n v="0"/>
    <n v="0"/>
    <n v="0"/>
    <n v="0"/>
  </r>
  <r>
    <x v="0"/>
    <n v="2024"/>
    <x v="9"/>
    <x v="32"/>
    <n v="0"/>
    <n v="0"/>
    <n v="0"/>
    <n v="0"/>
    <n v="0"/>
    <n v="0"/>
    <n v="0"/>
    <n v="0"/>
    <n v="0"/>
    <n v="0"/>
    <m/>
    <n v="0"/>
    <n v="0"/>
    <n v="0"/>
    <n v="0"/>
    <n v="0"/>
    <n v="0"/>
    <n v="0"/>
  </r>
  <r>
    <x v="275"/>
    <n v="2024"/>
    <x v="9"/>
    <x v="1"/>
    <n v="770"/>
    <n v="35.67"/>
    <n v="142.66"/>
    <n v="8.92"/>
    <n v="123.49"/>
    <n v="162.6"/>
    <n v="162.6"/>
    <n v="635.93999999999994"/>
    <n v="157.5"/>
    <n v="181.94"/>
    <n v="-205.37999999999988"/>
    <n v="126"/>
    <n v="3541"/>
    <n v="2692"/>
    <n v="126"/>
    <n v="1177"/>
    <n v="846"/>
    <n v="457"/>
  </r>
  <r>
    <x v="276"/>
    <n v="2024"/>
    <x v="9"/>
    <x v="2"/>
    <n v="770"/>
    <n v="30.87"/>
    <n v="123.49"/>
    <n v="7.72"/>
    <n v="138.06"/>
    <n v="54.46"/>
    <n v="108.91"/>
    <n v="463.51"/>
    <n v="133.75"/>
    <n v="195.18"/>
    <n v="-22.440000000000055"/>
    <n v="126"/>
    <n v="3529"/>
    <n v="2642"/>
    <n v="126"/>
    <n v="1158"/>
    <n v="821"/>
    <n v="455"/>
  </r>
  <r>
    <x v="277"/>
    <n v="2024"/>
    <x v="9"/>
    <x v="3"/>
    <n v="770"/>
    <n v="45.91"/>
    <n v="183.64"/>
    <n v="11.48"/>
    <n v="127.25"/>
    <n v="33.53"/>
    <n v="100.58"/>
    <n v="502.38999999999993"/>
    <n v="110"/>
    <n v="237.14"/>
    <n v="-79.529999999999859"/>
    <n v="125"/>
    <n v="3517"/>
    <n v="2598"/>
    <n v="125"/>
    <n v="1133"/>
    <n v="799"/>
    <n v="453"/>
  </r>
  <r>
    <x v="278"/>
    <n v="2024"/>
    <x v="9"/>
    <x v="4"/>
    <n v="770"/>
    <n v="42.66"/>
    <n v="170.63"/>
    <n v="10.67"/>
    <n v="139.68"/>
    <n v="50.97"/>
    <n v="101.93"/>
    <n v="516.54"/>
    <n v="45"/>
    <n v="203.33"/>
    <n v="5.1299999999999955"/>
    <n v="118"/>
    <n v="3508"/>
    <n v="2542"/>
    <n v="118"/>
    <n v="1108"/>
    <n v="771"/>
    <n v="452"/>
  </r>
  <r>
    <x v="279"/>
    <n v="2024"/>
    <x v="9"/>
    <x v="5"/>
    <n v="770"/>
    <n v="37.950000000000003"/>
    <n v="151.78"/>
    <n v="9.49"/>
    <n v="197.16"/>
    <n v="65.47"/>
    <n v="130.94"/>
    <n v="592.79"/>
    <n v="198.75"/>
    <n v="91.15"/>
    <n v="-112.68999999999994"/>
    <n v="110"/>
    <n v="3505"/>
    <n v="2466"/>
    <n v="110"/>
    <n v="1091"/>
    <n v="733"/>
    <n v="451"/>
  </r>
  <r>
    <x v="280"/>
    <n v="2024"/>
    <x v="9"/>
    <x v="6"/>
    <n v="770"/>
    <n v="28.29"/>
    <n v="113.15"/>
    <n v="7.07"/>
    <n v="60.59"/>
    <n v="49.15"/>
    <n v="147.46"/>
    <n v="405.71000000000004"/>
    <n v="216.25"/>
    <n v="160.88"/>
    <n v="-12.840000000000032"/>
    <n v="103"/>
    <n v="3496"/>
    <n v="2398"/>
    <n v="103"/>
    <n v="1085"/>
    <n v="699"/>
    <n v="449"/>
  </r>
  <r>
    <x v="281"/>
    <n v="2024"/>
    <x v="9"/>
    <x v="7"/>
    <n v="770"/>
    <n v="33.47"/>
    <n v="133.86000000000001"/>
    <n v="8.3699999999999992"/>
    <n v="196.51"/>
    <n v="148.1"/>
    <n v="148.1"/>
    <n v="668.41000000000008"/>
    <n v="90"/>
    <n v="41.26"/>
    <n v="-29.670000000000073"/>
    <n v="97"/>
    <n v="3493"/>
    <n v="2324"/>
    <n v="97"/>
    <n v="1086"/>
    <n v="662"/>
    <n v="449"/>
  </r>
  <r>
    <x v="282"/>
    <n v="2024"/>
    <x v="9"/>
    <x v="8"/>
    <n v="770"/>
    <n v="22.63"/>
    <n v="90.52"/>
    <n v="5.66"/>
    <n v="96.74"/>
    <n v="47.68"/>
    <n v="95.36"/>
    <n v="358.59"/>
    <n v="112.5"/>
    <n v="294.55"/>
    <n v="4.3600000000000136"/>
    <n v="92"/>
    <n v="3490"/>
    <n v="2266"/>
    <n v="92"/>
    <n v="1103"/>
    <n v="633"/>
    <n v="448"/>
  </r>
  <r>
    <x v="283"/>
    <n v="2024"/>
    <x v="9"/>
    <x v="9"/>
    <n v="770"/>
    <n v="28.06"/>
    <n v="112.22"/>
    <n v="7.02"/>
    <n v="171.31"/>
    <n v="138.78"/>
    <n v="138.78"/>
    <n v="596.16999999999996"/>
    <n v="90"/>
    <n v="106.36"/>
    <n v="-22.529999999999973"/>
    <n v="86"/>
    <n v="3490"/>
    <n v="2228"/>
    <n v="86"/>
    <n v="1127"/>
    <n v="614"/>
    <n v="448"/>
  </r>
  <r>
    <x v="284"/>
    <n v="2024"/>
    <x v="9"/>
    <x v="10"/>
    <n v="770"/>
    <n v="26.03"/>
    <n v="104.12"/>
    <n v="6.51"/>
    <n v="111.06"/>
    <n v="28.61"/>
    <n v="85.82"/>
    <n v="362.15"/>
    <n v="231.25"/>
    <n v="134.79"/>
    <n v="41.810000000000059"/>
    <n v="83"/>
    <n v="3490"/>
    <n v="2198"/>
    <n v="83"/>
    <n v="1141"/>
    <n v="599"/>
    <n v="448"/>
  </r>
  <r>
    <x v="285"/>
    <n v="2024"/>
    <x v="9"/>
    <x v="11"/>
    <n v="770"/>
    <n v="18.670000000000002"/>
    <n v="74.680000000000007"/>
    <n v="4.67"/>
    <n v="89.38"/>
    <n v="126.42"/>
    <n v="126.42"/>
    <n v="440.24"/>
    <n v="88.75"/>
    <n v="197.75"/>
    <n v="43.259999999999991"/>
    <n v="83"/>
    <n v="3496"/>
    <n v="2182"/>
    <n v="83"/>
    <n v="1141"/>
    <n v="591"/>
    <n v="449"/>
  </r>
  <r>
    <x v="286"/>
    <n v="2024"/>
    <x v="9"/>
    <x v="12"/>
    <n v="770"/>
    <n v="17.149999999999999"/>
    <n v="68.61"/>
    <n v="4.29"/>
    <n v="71.290000000000006"/>
    <n v="37.880000000000003"/>
    <n v="113.63"/>
    <n v="312.85000000000002"/>
    <n v="138.75"/>
    <n v="94.44"/>
    <n v="223.96000000000004"/>
    <n v="89"/>
    <n v="3505"/>
    <n v="2174"/>
    <n v="89"/>
    <n v="1136"/>
    <n v="587"/>
    <n v="451"/>
  </r>
  <r>
    <x v="287"/>
    <n v="2024"/>
    <x v="9"/>
    <x v="13"/>
    <n v="770"/>
    <n v="28.55"/>
    <n v="114.19"/>
    <n v="7.14"/>
    <n v="94.54"/>
    <n v="43.29"/>
    <n v="86.58"/>
    <n v="374.29"/>
    <n v="80"/>
    <n v="99.06"/>
    <n v="216.64999999999998"/>
    <n v="95"/>
    <n v="3520"/>
    <n v="2176"/>
    <n v="95"/>
    <n v="1121"/>
    <n v="588"/>
    <n v="454"/>
  </r>
  <r>
    <x v="288"/>
    <n v="2024"/>
    <x v="9"/>
    <x v="14"/>
    <n v="770"/>
    <n v="8.9"/>
    <n v="35.6"/>
    <n v="2.23"/>
    <n v="55.2"/>
    <n v="22.8"/>
    <n v="68.400000000000006"/>
    <n v="193.13"/>
    <n v="137.5"/>
    <n v="107.25"/>
    <n v="332.12"/>
    <n v="106"/>
    <n v="3529"/>
    <n v="2202"/>
    <n v="106"/>
    <n v="1096"/>
    <n v="601"/>
    <n v="455"/>
  </r>
  <r>
    <x v="289"/>
    <n v="2024"/>
    <x v="9"/>
    <x v="15"/>
    <n v="770"/>
    <n v="15.92"/>
    <n v="63.69"/>
    <n v="3.98"/>
    <n v="31.35"/>
    <n v="24.75"/>
    <n v="49.5"/>
    <n v="189.19"/>
    <n v="147.5"/>
    <n v="52.7"/>
    <n v="380.61"/>
    <n v="117"/>
    <n v="3550"/>
    <n v="2256"/>
    <n v="117"/>
    <n v="1067"/>
    <n v="628"/>
    <n v="459"/>
  </r>
  <r>
    <x v="290"/>
    <n v="2024"/>
    <x v="9"/>
    <x v="16"/>
    <n v="770"/>
    <n v="13.97"/>
    <n v="55.89"/>
    <n v="3.49"/>
    <n v="53.19"/>
    <n v="8.91"/>
    <n v="17.82"/>
    <n v="153.26999999999998"/>
    <n v="32.5"/>
    <n v="123"/>
    <n v="461.23"/>
    <n v="129"/>
    <n v="3571"/>
    <n v="2318"/>
    <n v="129"/>
    <n v="1052"/>
    <n v="659"/>
    <n v="463"/>
  </r>
  <r>
    <x v="291"/>
    <n v="2024"/>
    <x v="9"/>
    <x v="17"/>
    <n v="770"/>
    <n v="13.87"/>
    <n v="55.46"/>
    <n v="3.47"/>
    <n v="37.130000000000003"/>
    <n v="23.97"/>
    <n v="23.97"/>
    <n v="157.87"/>
    <n v="32.5"/>
    <n v="83.49"/>
    <n v="496.14"/>
    <n v="140"/>
    <n v="3595"/>
    <n v="2384"/>
    <n v="140"/>
    <n v="1042"/>
    <n v="692"/>
    <n v="467"/>
  </r>
  <r>
    <x v="292"/>
    <n v="2024"/>
    <x v="9"/>
    <x v="18"/>
    <n v="770"/>
    <n v="13.71"/>
    <n v="54.83"/>
    <n v="3.43"/>
    <n v="41.93"/>
    <n v="7.21"/>
    <n v="14.41"/>
    <n v="135.52000000000001"/>
    <n v="46.25"/>
    <n v="70.599999999999994"/>
    <n v="517.63"/>
    <n v="150"/>
    <n v="3622"/>
    <n v="2424"/>
    <n v="150"/>
    <n v="1038"/>
    <n v="712"/>
    <n v="472"/>
  </r>
  <r>
    <x v="293"/>
    <n v="2024"/>
    <x v="9"/>
    <x v="19"/>
    <n v="770"/>
    <n v="12.55"/>
    <n v="50.19"/>
    <n v="3.14"/>
    <n v="19.53"/>
    <n v="5.99"/>
    <n v="11.97"/>
    <n v="103.36999999999999"/>
    <n v="57.5"/>
    <n v="74.010000000000005"/>
    <n v="535.12"/>
    <n v="158"/>
    <n v="3652"/>
    <n v="2444"/>
    <n v="158"/>
    <n v="1050"/>
    <n v="722"/>
    <n v="477"/>
  </r>
  <r>
    <x v="294"/>
    <n v="2024"/>
    <x v="9"/>
    <x v="20"/>
    <n v="770"/>
    <n v="3.59"/>
    <n v="14.35"/>
    <n v="0.9"/>
    <n v="41.36"/>
    <n v="9.18"/>
    <n v="18.36"/>
    <n v="87.74"/>
    <n v="32.5"/>
    <n v="119.24"/>
    <n v="530.52"/>
    <n v="160"/>
    <n v="3685"/>
    <n v="2442"/>
    <n v="160"/>
    <n v="1074"/>
    <n v="721"/>
    <n v="483"/>
  </r>
  <r>
    <x v="295"/>
    <n v="2024"/>
    <x v="9"/>
    <x v="21"/>
    <n v="770"/>
    <n v="9.8000000000000007"/>
    <n v="39.19"/>
    <n v="2.4500000000000002"/>
    <n v="40.47"/>
    <n v="26.63"/>
    <n v="26.63"/>
    <n v="145.16999999999999"/>
    <n v="68.75"/>
    <n v="44.86"/>
    <n v="511.22"/>
    <n v="161"/>
    <n v="3718"/>
    <n v="2420"/>
    <n v="161"/>
    <n v="1090"/>
    <n v="710"/>
    <n v="490"/>
  </r>
  <r>
    <x v="296"/>
    <n v="2024"/>
    <x v="9"/>
    <x v="22"/>
    <n v="770"/>
    <n v="12.81"/>
    <n v="51.23"/>
    <n v="3.2"/>
    <n v="38.799999999999997"/>
    <n v="34.880000000000003"/>
    <n v="34.880000000000003"/>
    <n v="175.79999999999998"/>
    <n v="37.5"/>
    <n v="62.64"/>
    <n v="494.06"/>
    <n v="155"/>
    <n v="3751"/>
    <n v="2364"/>
    <n v="155"/>
    <n v="1092"/>
    <n v="682"/>
    <n v="495"/>
  </r>
  <r>
    <x v="297"/>
    <n v="2024"/>
    <x v="9"/>
    <x v="23"/>
    <n v="770"/>
    <n v="6.7"/>
    <n v="26.79"/>
    <n v="1.68"/>
    <n v="16.920000000000002"/>
    <n v="5.25"/>
    <n v="15.75"/>
    <n v="73.09"/>
    <n v="135"/>
    <n v="45.61"/>
    <n v="516.29999999999995"/>
    <n v="148"/>
    <n v="3796"/>
    <n v="2300"/>
    <n v="117"/>
    <n v="1084"/>
    <n v="650"/>
    <n v="503"/>
  </r>
  <r>
    <x v="298"/>
    <n v="2024"/>
    <x v="9"/>
    <x v="24"/>
    <n v="770"/>
    <n v="7.41"/>
    <n v="29.62"/>
    <n v="1.85"/>
    <n v="24.6"/>
    <n v="4.7699999999999996"/>
    <n v="14.31"/>
    <n v="82.56"/>
    <n v="46.25"/>
    <n v="149.75"/>
    <n v="491.44"/>
    <n v="132"/>
    <n v="3835"/>
    <n v="2230"/>
    <n v="112"/>
    <n v="1067"/>
    <n v="615"/>
    <n v="510"/>
  </r>
  <r>
    <x v="299"/>
    <n v="2024"/>
    <x v="9"/>
    <x v="25"/>
    <n v="770"/>
    <n v="14.96"/>
    <n v="59.83"/>
    <n v="3.74"/>
    <n v="27.98"/>
    <n v="22.3"/>
    <n v="44.6"/>
    <n v="173.41"/>
    <n v="31.25"/>
    <n v="111.88"/>
    <n v="453.46000000000004"/>
    <n v="117"/>
    <n v="3877"/>
    <n v="2176"/>
    <n v="90"/>
    <n v="1043"/>
    <n v="588"/>
    <n v="518"/>
  </r>
  <r>
    <x v="300"/>
    <n v="2024"/>
    <x v="9"/>
    <x v="26"/>
    <n v="770"/>
    <n v="7.21"/>
    <n v="28.83"/>
    <n v="1.8"/>
    <n v="66.959999999999994"/>
    <n v="14.42"/>
    <n v="28.83"/>
    <n v="148.04999999999998"/>
    <n v="56.25"/>
    <n v="157.1"/>
    <n v="408.6"/>
    <n v="95"/>
    <n v="3913"/>
    <n v="2160"/>
    <n v="52"/>
    <n v="1018"/>
    <n v="580"/>
    <n v="525"/>
  </r>
  <r>
    <x v="301"/>
    <n v="2024"/>
    <x v="9"/>
    <x v="27"/>
    <n v="770"/>
    <n v="12.34"/>
    <n v="49.35"/>
    <n v="3.09"/>
    <n v="61.95"/>
    <n v="30.1"/>
    <n v="30.1"/>
    <n v="186.93"/>
    <n v="68.75"/>
    <n v="138.88"/>
    <n v="375.44"/>
    <n v="72"/>
    <n v="3952"/>
    <n v="2152"/>
    <n v="66"/>
    <n v="998"/>
    <n v="576"/>
    <n v="531"/>
  </r>
  <r>
    <x v="302"/>
    <n v="2024"/>
    <x v="9"/>
    <x v="28"/>
    <n v="770"/>
    <n v="19.899999999999999"/>
    <n v="79.599999999999994"/>
    <n v="4.9800000000000004"/>
    <n v="72.8"/>
    <n v="21.6"/>
    <n v="43.2"/>
    <n v="242.07999999999998"/>
    <n v="107.5"/>
    <n v="95.5"/>
    <n v="324.92"/>
    <n v="51"/>
    <n v="3991"/>
    <n v="2158"/>
    <n v="34"/>
    <n v="991"/>
    <n v="579"/>
    <n v="538"/>
  </r>
  <r>
    <x v="303"/>
    <n v="2024"/>
    <x v="9"/>
    <x v="29"/>
    <n v="770"/>
    <n v="13.34"/>
    <n v="53.36"/>
    <n v="3.34"/>
    <n v="109.02"/>
    <n v="21.39"/>
    <n v="42.78"/>
    <n v="243.23"/>
    <n v="63.75"/>
    <n v="187.3"/>
    <n v="275.71999999999997"/>
    <n v="37"/>
    <n v="4027"/>
    <n v="2172"/>
    <n v="27"/>
    <n v="991"/>
    <n v="586"/>
    <n v="545"/>
  </r>
  <r>
    <x v="304"/>
    <n v="2024"/>
    <x v="9"/>
    <x v="30"/>
    <n v="770"/>
    <n v="28.04"/>
    <n v="112.15"/>
    <n v="7.01"/>
    <n v="112.15"/>
    <n v="57.13"/>
    <n v="57.13"/>
    <n v="373.61"/>
    <n v="112.5"/>
    <n v="68.260000000000005"/>
    <n v="215.63"/>
    <n v="28"/>
    <n v="4066"/>
    <n v="2194"/>
    <n v="18"/>
    <n v="993"/>
    <n v="597"/>
    <n v="552"/>
  </r>
  <r>
    <x v="305"/>
    <n v="2024"/>
    <x v="9"/>
    <x v="31"/>
    <n v="770"/>
    <n v="32.54"/>
    <n v="130.16999999999999"/>
    <n v="8.14"/>
    <n v="57.72"/>
    <n v="45.13"/>
    <n v="90.26"/>
    <n v="363.96"/>
    <n v="147.5"/>
    <n v="124.54"/>
    <n v="134"/>
    <n v="23"/>
    <n v="4099"/>
    <n v="2228"/>
    <n v="14"/>
    <n v="1004"/>
    <n v="614"/>
    <n v="558"/>
  </r>
  <r>
    <x v="0"/>
    <n v="2024"/>
    <x v="10"/>
    <x v="0"/>
    <n v="0"/>
    <n v="0"/>
    <n v="0"/>
    <n v="0"/>
    <n v="0"/>
    <n v="0"/>
    <n v="0"/>
    <n v="0"/>
    <n v="0"/>
    <n v="0"/>
    <m/>
    <n v="0"/>
    <n v="0"/>
    <n v="0"/>
    <n v="0"/>
    <n v="0"/>
    <n v="0"/>
    <n v="0"/>
  </r>
  <r>
    <x v="0"/>
    <n v="2024"/>
    <x v="10"/>
    <x v="32"/>
    <n v="0"/>
    <n v="0"/>
    <n v="0"/>
    <n v="0"/>
    <n v="0"/>
    <n v="0"/>
    <n v="0"/>
    <n v="0"/>
    <n v="0"/>
    <n v="0"/>
    <m/>
    <n v="0"/>
    <n v="0"/>
    <n v="0"/>
    <n v="0"/>
    <n v="0"/>
    <n v="0"/>
    <n v="0"/>
  </r>
  <r>
    <x v="0"/>
    <n v="2024"/>
    <x v="10"/>
    <x v="33"/>
    <n v="0"/>
    <n v="0"/>
    <n v="0"/>
    <n v="0"/>
    <n v="0"/>
    <n v="0"/>
    <n v="0"/>
    <n v="0"/>
    <n v="0"/>
    <n v="0"/>
    <m/>
    <n v="0"/>
    <n v="0"/>
    <n v="0"/>
    <n v="0"/>
    <n v="0"/>
    <n v="0"/>
    <n v="0"/>
  </r>
  <r>
    <x v="0"/>
    <n v="2024"/>
    <x v="10"/>
    <x v="34"/>
    <n v="0"/>
    <n v="0"/>
    <n v="0"/>
    <n v="0"/>
    <n v="0"/>
    <n v="0"/>
    <n v="0"/>
    <n v="0"/>
    <n v="0"/>
    <n v="0"/>
    <m/>
    <n v="0"/>
    <n v="0"/>
    <n v="0"/>
    <n v="0"/>
    <n v="0"/>
    <n v="0"/>
    <n v="0"/>
  </r>
  <r>
    <x v="0"/>
    <n v="2024"/>
    <x v="10"/>
    <x v="35"/>
    <n v="0"/>
    <n v="0"/>
    <n v="0"/>
    <n v="0"/>
    <n v="0"/>
    <n v="0"/>
    <n v="0"/>
    <n v="0"/>
    <n v="0"/>
    <n v="0"/>
    <m/>
    <n v="0"/>
    <n v="0"/>
    <n v="0"/>
    <n v="0"/>
    <n v="0"/>
    <n v="0"/>
    <n v="0"/>
  </r>
  <r>
    <x v="306"/>
    <n v="2024"/>
    <x v="10"/>
    <x v="1"/>
    <n v="900"/>
    <n v="70.819999999999993"/>
    <n v="95.34"/>
    <n v="17.71"/>
    <n v="23.84"/>
    <n v="70.819999999999993"/>
    <n v="114.41"/>
    <n v="392.93999999999994"/>
    <n v="167.5"/>
    <n v="253.15"/>
    <n v="86.410000000000082"/>
    <n v="22"/>
    <n v="4135"/>
    <n v="2266"/>
    <n v="21"/>
    <n v="1026"/>
    <n v="633"/>
    <n v="564"/>
  </r>
  <r>
    <x v="307"/>
    <n v="2024"/>
    <x v="10"/>
    <x v="2"/>
    <n v="900"/>
    <n v="90.04"/>
    <n v="82.72"/>
    <n v="22.51"/>
    <n v="20.68"/>
    <n v="30.01"/>
    <n v="125.17"/>
    <n v="371.13"/>
    <n v="181.25"/>
    <n v="163.84"/>
    <n v="183.77999999999997"/>
    <n v="23"/>
    <n v="4162"/>
    <n v="2318"/>
    <n v="20"/>
    <n v="1051"/>
    <n v="659"/>
    <n v="569"/>
  </r>
  <r>
    <x v="308"/>
    <n v="2024"/>
    <x v="10"/>
    <x v="3"/>
    <n v="900"/>
    <n v="159.38999999999999"/>
    <n v="112.42"/>
    <n v="39.85"/>
    <n v="28.11"/>
    <n v="159.38999999999999"/>
    <n v="182.49"/>
    <n v="681.65000000000009"/>
    <n v="66.25"/>
    <n v="144.13"/>
    <n v="7.9699999999999136"/>
    <n v="32"/>
    <n v="4192"/>
    <n v="2372"/>
    <n v="25"/>
    <n v="1077"/>
    <n v="686"/>
    <n v="574"/>
  </r>
  <r>
    <x v="309"/>
    <n v="2024"/>
    <x v="10"/>
    <x v="4"/>
    <n v="900"/>
    <n v="82.81"/>
    <n v="125.42"/>
    <n v="20.7"/>
    <n v="31.36"/>
    <n v="27.6"/>
    <n v="143.91999999999999"/>
    <n v="431.81000000000006"/>
    <n v="145"/>
    <n v="296.61"/>
    <n v="26.579999999999927"/>
    <n v="36"/>
    <n v="4213"/>
    <n v="2442"/>
    <n v="35"/>
    <n v="1097"/>
    <n v="721"/>
    <n v="579"/>
  </r>
  <r>
    <x v="310"/>
    <n v="2024"/>
    <x v="10"/>
    <x v="5"/>
    <n v="900"/>
    <n v="120.45"/>
    <n v="205.43"/>
    <n v="30.11"/>
    <n v="51.36"/>
    <n v="120.45"/>
    <n v="129.53"/>
    <n v="657.33"/>
    <n v="48.75"/>
    <n v="186.68"/>
    <n v="7.2400000000000091"/>
    <n v="45"/>
    <n v="4234"/>
    <n v="2512"/>
    <n v="33"/>
    <n v="1109"/>
    <n v="756"/>
    <n v="582"/>
  </r>
  <r>
    <x v="311"/>
    <n v="2024"/>
    <x v="10"/>
    <x v="6"/>
    <n v="900"/>
    <n v="160.74"/>
    <n v="125.21"/>
    <n v="40.19"/>
    <n v="31.3"/>
    <n v="160.74"/>
    <n v="161.59"/>
    <n v="679.7700000000001"/>
    <n v="135"/>
    <n v="148.6"/>
    <n v="-63.370000000000118"/>
    <n v="54"/>
    <n v="4255"/>
    <n v="2586"/>
    <n v="52"/>
    <n v="1112"/>
    <n v="793"/>
    <n v="586"/>
  </r>
  <r>
    <x v="312"/>
    <n v="2024"/>
    <x v="10"/>
    <x v="7"/>
    <n v="900"/>
    <n v="128.55000000000001"/>
    <n v="87.41"/>
    <n v="32.14"/>
    <n v="21.85"/>
    <n v="128.55000000000001"/>
    <n v="149.12"/>
    <n v="547.62000000000012"/>
    <n v="196.25"/>
    <n v="267.25"/>
    <n v="-111.12000000000012"/>
    <n v="64"/>
    <n v="4267"/>
    <n v="2656"/>
    <n v="42"/>
    <n v="1114"/>
    <n v="828"/>
    <n v="588"/>
  </r>
  <r>
    <x v="313"/>
    <n v="2024"/>
    <x v="10"/>
    <x v="8"/>
    <n v="900"/>
    <n v="160.69999999999999"/>
    <n v="220.32"/>
    <n v="40.18"/>
    <n v="55.08"/>
    <n v="160.69999999999999"/>
    <n v="98.5"/>
    <n v="735.48"/>
    <n v="91.25"/>
    <n v="246.1"/>
    <n v="-172.82999999999993"/>
    <n v="70"/>
    <n v="4279"/>
    <n v="2716"/>
    <n v="40"/>
    <n v="1102"/>
    <n v="858"/>
    <n v="590"/>
  </r>
  <r>
    <x v="314"/>
    <n v="2024"/>
    <x v="10"/>
    <x v="9"/>
    <n v="900"/>
    <n v="49.42"/>
    <n v="159.53"/>
    <n v="12.36"/>
    <n v="39.880000000000003"/>
    <n v="49.42"/>
    <n v="126.58"/>
    <n v="437.19"/>
    <n v="158.75"/>
    <n v="304.25"/>
    <n v="-0.19000000000005457"/>
    <n v="75"/>
    <n v="4291"/>
    <n v="2764"/>
    <n v="47"/>
    <n v="1073"/>
    <n v="882"/>
    <n v="592"/>
  </r>
  <r>
    <x v="315"/>
    <n v="2024"/>
    <x v="10"/>
    <x v="10"/>
    <n v="900"/>
    <n v="62.93"/>
    <n v="80.17"/>
    <n v="15.73"/>
    <n v="20.04"/>
    <n v="20.98"/>
    <n v="182.74"/>
    <n v="382.59"/>
    <n v="255"/>
    <n v="205.65"/>
    <n v="56.760000000000105"/>
    <n v="77"/>
    <n v="4294"/>
    <n v="2804"/>
    <n v="41"/>
    <n v="1054"/>
    <n v="902"/>
    <n v="593"/>
  </r>
  <r>
    <x v="316"/>
    <n v="2024"/>
    <x v="10"/>
    <x v="11"/>
    <n v="900"/>
    <n v="104.19"/>
    <n v="151.16"/>
    <n v="26.05"/>
    <n v="37.79"/>
    <n v="52.1"/>
    <n v="81.98"/>
    <n v="453.27000000000004"/>
    <n v="288.75"/>
    <n v="291.11"/>
    <n v="-133.13000000000011"/>
    <n v="76"/>
    <n v="4294"/>
    <n v="2832"/>
    <n v="52"/>
    <n v="1044"/>
    <n v="916"/>
    <n v="593"/>
  </r>
  <r>
    <x v="317"/>
    <n v="2024"/>
    <x v="10"/>
    <x v="12"/>
    <n v="900"/>
    <n v="127.76"/>
    <n v="74.319999999999993"/>
    <n v="31.94"/>
    <n v="18.579999999999998"/>
    <n v="127.76"/>
    <n v="162.83000000000001"/>
    <n v="543.18999999999994"/>
    <n v="238.75"/>
    <n v="256.99"/>
    <n v="-138.92999999999984"/>
    <n v="68"/>
    <n v="4288"/>
    <n v="2844"/>
    <n v="44"/>
    <n v="1044"/>
    <n v="922"/>
    <n v="592"/>
  </r>
  <r>
    <x v="318"/>
    <n v="2024"/>
    <x v="10"/>
    <x v="13"/>
    <n v="900"/>
    <n v="152.15"/>
    <n v="98.98"/>
    <n v="38.04"/>
    <n v="24.75"/>
    <n v="50.72"/>
    <n v="198.77"/>
    <n v="563.41"/>
    <n v="165"/>
    <n v="70.75"/>
    <n v="100.84000000000003"/>
    <n v="54"/>
    <n v="4282"/>
    <n v="2854"/>
    <n v="50"/>
    <n v="1049"/>
    <n v="927"/>
    <n v="590"/>
  </r>
  <r>
    <x v="319"/>
    <n v="2024"/>
    <x v="10"/>
    <x v="14"/>
    <n v="900"/>
    <n v="101.25"/>
    <n v="145.54"/>
    <n v="25.31"/>
    <n v="36.39"/>
    <n v="50.63"/>
    <n v="88.59"/>
    <n v="447.70999999999992"/>
    <n v="103.75"/>
    <n v="301.66000000000003"/>
    <n v="46.880000000000109"/>
    <n v="44"/>
    <n v="4261"/>
    <n v="2864"/>
    <n v="24"/>
    <n v="1059"/>
    <n v="932"/>
    <n v="587"/>
  </r>
  <r>
    <x v="320"/>
    <n v="2024"/>
    <x v="10"/>
    <x v="15"/>
    <n v="900"/>
    <n v="141.19"/>
    <n v="174.98"/>
    <n v="35.299999999999997"/>
    <n v="43.75"/>
    <n v="141.19"/>
    <n v="204.27"/>
    <n v="740.68"/>
    <n v="98.75"/>
    <n v="108.08"/>
    <n v="-47.509999999999991"/>
    <n v="27"/>
    <n v="4240"/>
    <n v="2862"/>
    <n v="26"/>
    <n v="1074"/>
    <n v="931"/>
    <n v="583"/>
  </r>
  <r>
    <x v="321"/>
    <n v="2024"/>
    <x v="10"/>
    <x v="16"/>
    <n v="900"/>
    <n v="146.22"/>
    <n v="133.57"/>
    <n v="36.56"/>
    <n v="33.39"/>
    <n v="146.22"/>
    <n v="177.86"/>
    <n v="673.81999999999994"/>
    <n v="87.5"/>
    <n v="53.36"/>
    <n v="85.32000000000005"/>
    <n v="18"/>
    <n v="4213"/>
    <n v="2850"/>
    <n v="10"/>
    <n v="1094"/>
    <n v="925"/>
    <n v="579"/>
  </r>
  <r>
    <x v="322"/>
    <n v="2024"/>
    <x v="10"/>
    <x v="17"/>
    <n v="900"/>
    <n v="63.15"/>
    <n v="155.59"/>
    <n v="15.79"/>
    <n v="38.9"/>
    <n v="31.58"/>
    <n v="104.16"/>
    <n v="409.16999999999996"/>
    <n v="201.25"/>
    <n v="64.239999999999995"/>
    <n v="225.34000000000003"/>
    <n v="3"/>
    <n v="4183"/>
    <n v="2832"/>
    <n v="3"/>
    <n v="1121"/>
    <n v="916"/>
    <n v="573"/>
  </r>
  <r>
    <x v="323"/>
    <n v="2024"/>
    <x v="10"/>
    <x v="18"/>
    <n v="900"/>
    <n v="105.79"/>
    <n v="112.88"/>
    <n v="26.45"/>
    <n v="28.22"/>
    <n v="35.26"/>
    <n v="138.29"/>
    <n v="446.89"/>
    <n v="176.25"/>
    <n v="67.2"/>
    <n v="209.65999999999997"/>
    <n v="1"/>
    <n v="4147"/>
    <n v="2808"/>
    <n v="1"/>
    <n v="1148"/>
    <n v="904"/>
    <n v="566"/>
  </r>
  <r>
    <x v="324"/>
    <n v="2024"/>
    <x v="10"/>
    <x v="19"/>
    <n v="900"/>
    <n v="103.64"/>
    <n v="63.37"/>
    <n v="25.91"/>
    <n v="15.84"/>
    <n v="103.64"/>
    <n v="123.51"/>
    <n v="435.90999999999997"/>
    <n v="56.25"/>
    <n v="148.06"/>
    <n v="259.77999999999997"/>
    <n v="0"/>
    <n v="4108"/>
    <n v="2770"/>
    <n v="0"/>
    <n v="1175"/>
    <n v="885"/>
    <n v="560"/>
  </r>
  <r>
    <x v="325"/>
    <n v="2024"/>
    <x v="10"/>
    <x v="20"/>
    <n v="900"/>
    <n v="94.76"/>
    <n v="64.45"/>
    <n v="23.69"/>
    <n v="16.11"/>
    <n v="47.38"/>
    <n v="82.73"/>
    <n v="329.12"/>
    <n v="45"/>
    <n v="144.29"/>
    <n v="381.59000000000003"/>
    <n v="3"/>
    <n v="4075"/>
    <n v="2726"/>
    <n v="2"/>
    <n v="1193"/>
    <n v="863"/>
    <n v="554"/>
  </r>
  <r>
    <x v="326"/>
    <n v="2024"/>
    <x v="10"/>
    <x v="21"/>
    <n v="900"/>
    <n v="86.33"/>
    <n v="92.43"/>
    <n v="21.58"/>
    <n v="23.11"/>
    <n v="43.17"/>
    <n v="63.22"/>
    <n v="329.84000000000003"/>
    <n v="63.75"/>
    <n v="153.58000000000001"/>
    <n v="352.82999999999993"/>
    <n v="10"/>
    <n v="4030"/>
    <n v="2672"/>
    <n v="9"/>
    <n v="1204"/>
    <n v="836"/>
    <n v="545"/>
  </r>
  <r>
    <x v="327"/>
    <n v="2024"/>
    <x v="10"/>
    <x v="22"/>
    <n v="900"/>
    <n v="68"/>
    <n v="78.400000000000006"/>
    <n v="17"/>
    <n v="19.600000000000001"/>
    <n v="68"/>
    <n v="79.599999999999994"/>
    <n v="330.6"/>
    <n v="96.25"/>
    <n v="65"/>
    <n v="408.15"/>
    <n v="16"/>
    <n v="3994"/>
    <n v="2606"/>
    <n v="14"/>
    <n v="1213"/>
    <n v="803"/>
    <n v="539"/>
  </r>
  <r>
    <x v="328"/>
    <n v="2024"/>
    <x v="10"/>
    <x v="23"/>
    <n v="900"/>
    <n v="70.11"/>
    <n v="45.76"/>
    <n v="17.53"/>
    <n v="11.44"/>
    <n v="23.37"/>
    <n v="34.32"/>
    <n v="202.53"/>
    <n v="51.25"/>
    <n v="141.56"/>
    <n v="504.65999999999997"/>
    <n v="21"/>
    <n v="3952"/>
    <n v="2540"/>
    <n v="19"/>
    <n v="1215"/>
    <n v="770"/>
    <n v="531"/>
  </r>
  <r>
    <x v="329"/>
    <n v="2024"/>
    <x v="10"/>
    <x v="24"/>
    <n v="900"/>
    <n v="22.44"/>
    <n v="60.86"/>
    <n v="5.61"/>
    <n v="15.22"/>
    <n v="11.22"/>
    <n v="58.82"/>
    <n v="174.17"/>
    <n v="48.75"/>
    <n v="162.6"/>
    <n v="514.48"/>
    <n v="25"/>
    <n v="3919"/>
    <n v="2468"/>
    <n v="22"/>
    <n v="1216"/>
    <n v="734"/>
    <n v="526"/>
  </r>
  <r>
    <x v="330"/>
    <n v="2024"/>
    <x v="10"/>
    <x v="25"/>
    <n v="900"/>
    <n v="35.85"/>
    <n v="57.82"/>
    <n v="8.9600000000000009"/>
    <n v="14.46"/>
    <n v="17.93"/>
    <n v="42.31"/>
    <n v="177.33"/>
    <n v="131.25"/>
    <n v="52.35"/>
    <n v="539.06999999999994"/>
    <n v="23"/>
    <n v="3895"/>
    <n v="2394"/>
    <n v="21"/>
    <n v="1210"/>
    <n v="697"/>
    <n v="521"/>
  </r>
  <r>
    <x v="331"/>
    <n v="2024"/>
    <x v="10"/>
    <x v="26"/>
    <n v="900"/>
    <n v="23.48"/>
    <n v="27.23"/>
    <n v="5.87"/>
    <n v="6.81"/>
    <n v="7.83"/>
    <n v="65.099999999999994"/>
    <n v="136.32"/>
    <n v="116.25"/>
    <n v="98.29"/>
    <n v="549.14"/>
    <n v="14"/>
    <n v="3877"/>
    <n v="2322"/>
    <n v="9"/>
    <n v="1193"/>
    <n v="661"/>
    <n v="518"/>
  </r>
  <r>
    <x v="332"/>
    <n v="2024"/>
    <x v="10"/>
    <x v="27"/>
    <n v="900"/>
    <n v="18.04"/>
    <n v="49.14"/>
    <n v="4.51"/>
    <n v="12.29"/>
    <n v="6.01"/>
    <n v="81.790000000000006"/>
    <n v="171.78000000000003"/>
    <n v="103.75"/>
    <n v="72.41"/>
    <n v="552.05999999999995"/>
    <n v="7"/>
    <n v="3853"/>
    <n v="2278"/>
    <n v="5"/>
    <n v="1172"/>
    <n v="639"/>
    <n v="514"/>
  </r>
  <r>
    <x v="333"/>
    <n v="2024"/>
    <x v="10"/>
    <x v="28"/>
    <n v="900"/>
    <n v="47.38"/>
    <n v="35.619999999999997"/>
    <n v="11.85"/>
    <n v="8.91"/>
    <n v="15.79"/>
    <n v="60.42"/>
    <n v="179.96999999999997"/>
    <n v="108.75"/>
    <n v="44.08"/>
    <n v="567.20000000000005"/>
    <n v="0"/>
    <n v="3847"/>
    <n v="2224"/>
    <n v="0"/>
    <n v="1146"/>
    <n v="612"/>
    <n v="512"/>
  </r>
  <r>
    <x v="334"/>
    <n v="2024"/>
    <x v="10"/>
    <x v="29"/>
    <n v="900"/>
    <n v="58.33"/>
    <n v="41.53"/>
    <n v="14.58"/>
    <n v="10.38"/>
    <n v="58.33"/>
    <n v="50.4"/>
    <n v="233.54999999999998"/>
    <n v="97.5"/>
    <n v="67.53"/>
    <n v="501.42000000000007"/>
    <n v="0"/>
    <n v="3838"/>
    <n v="2194"/>
    <n v="0"/>
    <n v="1123"/>
    <n v="597"/>
    <n v="511"/>
  </r>
  <r>
    <x v="335"/>
    <n v="2024"/>
    <x v="10"/>
    <x v="30"/>
    <n v="900"/>
    <n v="44.3"/>
    <n v="45.55"/>
    <n v="11.08"/>
    <n v="11.39"/>
    <n v="22.15"/>
    <n v="46.18"/>
    <n v="180.65"/>
    <n v="96.25"/>
    <n v="73.36"/>
    <n v="549.74"/>
    <n v="0"/>
    <n v="3838"/>
    <n v="2168"/>
    <n v="0"/>
    <n v="1105"/>
    <n v="584"/>
    <n v="511"/>
  </r>
  <r>
    <x v="336"/>
    <n v="2024"/>
    <x v="11"/>
    <x v="1"/>
    <n v="800"/>
    <n v="39.15"/>
    <n v="35.369999999999997"/>
    <n v="9.7899999999999991"/>
    <n v="8.84"/>
    <n v="29.3"/>
    <n v="58.59"/>
    <n v="181.04000000000002"/>
    <n v="36.25"/>
    <n v="115.74"/>
    <n v="466.96999999999997"/>
    <n v="0"/>
    <n v="3844"/>
    <n v="2156"/>
    <n v="0"/>
    <n v="1095"/>
    <n v="578"/>
    <n v="512"/>
  </r>
  <r>
    <x v="337"/>
    <n v="2024"/>
    <x v="11"/>
    <x v="2"/>
    <n v="800"/>
    <n v="83.49"/>
    <n v="65.67"/>
    <n v="20.87"/>
    <n v="16.420000000000002"/>
    <n v="13.53"/>
    <n v="27.06"/>
    <n v="227.04"/>
    <n v="108.75"/>
    <n v="51.85"/>
    <n v="412.36"/>
    <n v="0"/>
    <n v="3853"/>
    <n v="2150"/>
    <n v="0"/>
    <n v="1094"/>
    <n v="575"/>
    <n v="514"/>
  </r>
  <r>
    <x v="338"/>
    <n v="2024"/>
    <x v="11"/>
    <x v="3"/>
    <n v="800"/>
    <n v="35.200000000000003"/>
    <n v="84"/>
    <n v="8.8000000000000007"/>
    <n v="21"/>
    <n v="18"/>
    <n v="36"/>
    <n v="203"/>
    <n v="168.75"/>
    <n v="84.75"/>
    <n v="343.5"/>
    <n v="0"/>
    <n v="3859"/>
    <n v="2148"/>
    <n v="0"/>
    <n v="1101"/>
    <n v="574"/>
    <n v="515"/>
  </r>
  <r>
    <x v="339"/>
    <n v="2024"/>
    <x v="11"/>
    <x v="4"/>
    <n v="800"/>
    <n v="39.78"/>
    <n v="99.68"/>
    <n v="9.9499999999999993"/>
    <n v="24.92"/>
    <n v="28.86"/>
    <n v="86.58"/>
    <n v="289.77"/>
    <n v="98.75"/>
    <n v="180.7"/>
    <n v="230.77999999999997"/>
    <n v="4"/>
    <n v="3871"/>
    <n v="2166"/>
    <n v="2"/>
    <n v="1121"/>
    <n v="583"/>
    <n v="517"/>
  </r>
  <r>
    <x v="340"/>
    <n v="2024"/>
    <x v="11"/>
    <x v="5"/>
    <n v="800"/>
    <n v="129.18"/>
    <n v="105.59"/>
    <n v="32.299999999999997"/>
    <n v="26.4"/>
    <n v="39.93"/>
    <n v="79.86"/>
    <n v="413.26"/>
    <n v="37.5"/>
    <n v="113.86"/>
    <n v="235.38"/>
    <n v="9"/>
    <n v="3880"/>
    <n v="2208"/>
    <n v="8"/>
    <n v="1147"/>
    <n v="604"/>
    <n v="518"/>
  </r>
  <r>
    <x v="341"/>
    <n v="2024"/>
    <x v="11"/>
    <x v="6"/>
    <n v="800"/>
    <n v="134.06"/>
    <n v="57.62"/>
    <n v="33.520000000000003"/>
    <n v="14.41"/>
    <n v="130.54"/>
    <n v="130.54"/>
    <n v="500.68999999999994"/>
    <n v="86.25"/>
    <n v="142.28"/>
    <n v="70.780000000000086"/>
    <n v="14"/>
    <n v="3898"/>
    <n v="2268"/>
    <n v="13"/>
    <n v="1156"/>
    <n v="634"/>
    <n v="522"/>
  </r>
  <r>
    <x v="342"/>
    <n v="2024"/>
    <x v="11"/>
    <x v="7"/>
    <n v="800"/>
    <n v="67.52"/>
    <n v="54.9"/>
    <n v="16.88"/>
    <n v="13.73"/>
    <n v="107.9"/>
    <n v="107.9"/>
    <n v="368.82999999999993"/>
    <n v="260"/>
    <n v="154.56"/>
    <n v="16.610000000000127"/>
    <n v="12"/>
    <n v="3913"/>
    <n v="2334"/>
    <n v="9"/>
    <n v="1158"/>
    <n v="667"/>
    <n v="525"/>
  </r>
  <r>
    <x v="343"/>
    <n v="2024"/>
    <x v="11"/>
    <x v="8"/>
    <n v="800"/>
    <n v="73.040000000000006"/>
    <n v="152.06"/>
    <n v="18.260000000000002"/>
    <n v="38.020000000000003"/>
    <n v="41.17"/>
    <n v="41.17"/>
    <n v="363.72"/>
    <n v="148.75"/>
    <n v="207.41"/>
    <n v="80.12"/>
    <n v="10"/>
    <n v="3934"/>
    <n v="2398"/>
    <n v="10"/>
    <n v="1150"/>
    <n v="699"/>
    <n v="528"/>
  </r>
  <r>
    <x v="344"/>
    <n v="2024"/>
    <x v="11"/>
    <x v="9"/>
    <n v="800"/>
    <n v="126.45"/>
    <n v="87.76"/>
    <n v="31.61"/>
    <n v="21.94"/>
    <n v="87.76"/>
    <n v="87.76"/>
    <n v="443.28"/>
    <n v="313.75"/>
    <n v="128.21"/>
    <n v="-85.240000000000009"/>
    <n v="4"/>
    <n v="3949"/>
    <n v="2424"/>
    <n v="3"/>
    <n v="1139"/>
    <n v="712"/>
    <n v="531"/>
  </r>
  <r>
    <x v="345"/>
    <n v="2024"/>
    <x v="11"/>
    <x v="10"/>
    <n v="800"/>
    <n v="131.01"/>
    <n v="96.83"/>
    <n v="32.75"/>
    <n v="24.21"/>
    <n v="29.19"/>
    <n v="87.58"/>
    <n v="401.56999999999994"/>
    <n v="257.5"/>
    <n v="161.72999999999999"/>
    <n v="-20.799999999999955"/>
    <n v="0"/>
    <n v="3973"/>
    <n v="2428"/>
    <n v="0"/>
    <n v="1114"/>
    <n v="714"/>
    <n v="536"/>
  </r>
  <r>
    <x v="346"/>
    <n v="2024"/>
    <x v="11"/>
    <x v="11"/>
    <n v="800"/>
    <n v="78.11"/>
    <n v="93.44"/>
    <n v="19.53"/>
    <n v="23.36"/>
    <n v="45.63"/>
    <n v="91.25"/>
    <n v="351.32"/>
    <n v="250"/>
    <n v="278.88"/>
    <n v="-80.199999999999932"/>
    <n v="0"/>
    <n v="3994"/>
    <n v="2416"/>
    <n v="0"/>
    <n v="1090"/>
    <n v="708"/>
    <n v="539"/>
  </r>
  <r>
    <x v="347"/>
    <n v="2024"/>
    <x v="11"/>
    <x v="12"/>
    <n v="800"/>
    <n v="138.38"/>
    <n v="116.06"/>
    <n v="34.6"/>
    <n v="29.02"/>
    <n v="32.74"/>
    <n v="98.21"/>
    <n v="449.01"/>
    <n v="205"/>
    <n v="227.84"/>
    <n v="-81.850000000000023"/>
    <n v="0"/>
    <n v="4021"/>
    <n v="2380"/>
    <n v="0"/>
    <n v="1067"/>
    <n v="690"/>
    <n v="544"/>
  </r>
  <r>
    <x v="348"/>
    <n v="2024"/>
    <x v="11"/>
    <x v="13"/>
    <n v="800"/>
    <n v="106.46"/>
    <n v="70.97"/>
    <n v="26.62"/>
    <n v="17.739999999999998"/>
    <n v="51.09"/>
    <n v="153.27000000000001"/>
    <n v="426.15"/>
    <n v="285"/>
    <n v="155.31"/>
    <n v="-66.460000000000036"/>
    <n v="0"/>
    <n v="4042"/>
    <n v="2326"/>
    <n v="0"/>
    <n v="1055"/>
    <n v="663"/>
    <n v="547"/>
  </r>
  <r>
    <x v="349"/>
    <n v="2024"/>
    <x v="11"/>
    <x v="14"/>
    <n v="800"/>
    <n v="139.44999999999999"/>
    <n v="112.01"/>
    <n v="34.86"/>
    <n v="28"/>
    <n v="68.58"/>
    <n v="68.58"/>
    <n v="451.47999999999996"/>
    <n v="242.5"/>
    <n v="144.44999999999999"/>
    <n v="-38.430000000000064"/>
    <n v="0"/>
    <n v="4069"/>
    <n v="2266"/>
    <n v="0"/>
    <n v="1048"/>
    <n v="633"/>
    <n v="553"/>
  </r>
  <r>
    <x v="350"/>
    <n v="2024"/>
    <x v="11"/>
    <x v="15"/>
    <n v="800"/>
    <n v="73.63"/>
    <n v="106.61"/>
    <n v="18.41"/>
    <n v="26.65"/>
    <n v="77.47"/>
    <n v="154.93"/>
    <n v="457.7"/>
    <n v="226.25"/>
    <n v="180.14"/>
    <n v="-64.090000000000032"/>
    <n v="7"/>
    <n v="4093"/>
    <n v="2234"/>
    <n v="4"/>
    <n v="1051"/>
    <n v="617"/>
    <n v="557"/>
  </r>
  <r>
    <x v="351"/>
    <n v="2024"/>
    <x v="11"/>
    <x v="16"/>
    <n v="800"/>
    <n v="83.6"/>
    <n v="194.05"/>
    <n v="20.9"/>
    <n v="48.51"/>
    <n v="127.32"/>
    <n v="127.32"/>
    <n v="601.69999999999993"/>
    <n v="205"/>
    <n v="97.46"/>
    <n v="-104.15999999999997"/>
    <n v="21"/>
    <n v="4120"/>
    <n v="2226"/>
    <n v="19"/>
    <n v="1072"/>
    <n v="613"/>
    <n v="562"/>
  </r>
  <r>
    <x v="352"/>
    <n v="2024"/>
    <x v="11"/>
    <x v="17"/>
    <n v="800"/>
    <n v="174.27"/>
    <n v="111.87"/>
    <n v="43.57"/>
    <n v="27.97"/>
    <n v="33.74"/>
    <n v="101.21"/>
    <n v="492.62999999999994"/>
    <n v="142.5"/>
    <n v="274.99"/>
    <n v="-110.11999999999989"/>
    <n v="30"/>
    <n v="4150"/>
    <n v="2228"/>
    <n v="28"/>
    <n v="1091"/>
    <n v="614"/>
    <n v="567"/>
  </r>
  <r>
    <x v="353"/>
    <n v="2024"/>
    <x v="11"/>
    <x v="18"/>
    <n v="800"/>
    <n v="89.37"/>
    <n v="136.68"/>
    <n v="22.34"/>
    <n v="34.17"/>
    <n v="38.299999999999997"/>
    <n v="114.9"/>
    <n v="435.76"/>
    <n v="131.25"/>
    <n v="308.08"/>
    <n v="-75.089999999999918"/>
    <n v="38"/>
    <n v="4183"/>
    <n v="2238"/>
    <n v="33"/>
    <n v="1094"/>
    <n v="619"/>
    <n v="573"/>
  </r>
  <r>
    <x v="354"/>
    <n v="2024"/>
    <x v="11"/>
    <x v="19"/>
    <n v="800"/>
    <n v="80.03"/>
    <n v="52.61"/>
    <n v="20.010000000000002"/>
    <n v="13.15"/>
    <n v="66.319999999999993"/>
    <n v="132.63999999999999"/>
    <n v="364.76"/>
    <n v="171.25"/>
    <n v="367.31"/>
    <n v="-103.31999999999994"/>
    <n v="41"/>
    <n v="4210"/>
    <n v="2262"/>
    <n v="33"/>
    <n v="1088"/>
    <n v="631"/>
    <n v="578"/>
  </r>
  <r>
    <x v="355"/>
    <n v="2024"/>
    <x v="11"/>
    <x v="20"/>
    <n v="800"/>
    <n v="194.57"/>
    <n v="164.8"/>
    <n v="48.64"/>
    <n v="41.2"/>
    <n v="127.05"/>
    <n v="127.05"/>
    <n v="703.31"/>
    <n v="83.75"/>
    <n v="51.4"/>
    <n v="-38.459999999999923"/>
    <n v="41"/>
    <n v="4243"/>
    <n v="2308"/>
    <n v="34"/>
    <n v="1073"/>
    <n v="654"/>
    <n v="584"/>
  </r>
  <r>
    <x v="356"/>
    <n v="2024"/>
    <x v="11"/>
    <x v="21"/>
    <n v="800"/>
    <n v="194.03"/>
    <n v="175.75"/>
    <n v="48.51"/>
    <n v="43.94"/>
    <n v="51.55"/>
    <n v="154.66"/>
    <n v="668.43999999999994"/>
    <n v="16.25"/>
    <n v="33.590000000000003"/>
    <n v="81.720000000000027"/>
    <n v="34"/>
    <n v="4273"/>
    <n v="2374"/>
    <n v="28"/>
    <n v="1050"/>
    <n v="687"/>
    <n v="590"/>
  </r>
  <r>
    <x v="357"/>
    <n v="2024"/>
    <x v="11"/>
    <x v="22"/>
    <n v="800"/>
    <n v="147.13"/>
    <n v="45.43"/>
    <n v="36.78"/>
    <n v="11.36"/>
    <n v="43.39"/>
    <n v="43.39"/>
    <n v="327.47999999999996"/>
    <n v="186.25"/>
    <n v="272.39"/>
    <n v="13.879999999999995"/>
    <n v="26"/>
    <n v="4300"/>
    <n v="2446"/>
    <n v="18"/>
    <n v="1019"/>
    <n v="723"/>
    <n v="594"/>
  </r>
  <r>
    <x v="358"/>
    <n v="2024"/>
    <x v="11"/>
    <x v="23"/>
    <n v="800"/>
    <n v="100.41"/>
    <n v="59.33"/>
    <n v="25.1"/>
    <n v="14.83"/>
    <n v="35.54"/>
    <n v="71.069999999999993"/>
    <n v="306.27999999999997"/>
    <n v="141.25"/>
    <n v="295.54000000000002"/>
    <n v="56.930000000000064"/>
    <n v="12"/>
    <n v="4342"/>
    <n v="2512"/>
    <n v="6"/>
    <n v="999"/>
    <n v="756"/>
    <n v="601"/>
  </r>
  <r>
    <x v="359"/>
    <n v="2024"/>
    <x v="11"/>
    <x v="24"/>
    <n v="800"/>
    <n v="65.83"/>
    <n v="128.55000000000001"/>
    <n v="16.46"/>
    <n v="32.14"/>
    <n v="45.34"/>
    <n v="90.67"/>
    <n v="378.99000000000007"/>
    <n v="115"/>
    <n v="168.18"/>
    <n v="137.82999999999993"/>
    <n v="5"/>
    <n v="4372"/>
    <n v="2560"/>
    <n v="5"/>
    <n v="986"/>
    <n v="780"/>
    <n v="607"/>
  </r>
  <r>
    <x v="360"/>
    <n v="2024"/>
    <x v="11"/>
    <x v="25"/>
    <n v="800"/>
    <n v="89.96"/>
    <n v="148.76"/>
    <n v="22.49"/>
    <n v="37.19"/>
    <n v="112.31"/>
    <n v="112.31"/>
    <n v="523.02"/>
    <n v="81.25"/>
    <n v="184.46"/>
    <n v="11.269999999999982"/>
    <n v="5"/>
    <n v="4405"/>
    <n v="2604"/>
    <n v="3"/>
    <n v="985"/>
    <n v="802"/>
    <n v="613"/>
  </r>
  <r>
    <x v="361"/>
    <n v="2024"/>
    <x v="11"/>
    <x v="26"/>
    <n v="800"/>
    <n v="81.8"/>
    <n v="36.229999999999997"/>
    <n v="20.45"/>
    <n v="9.06"/>
    <n v="19.760000000000002"/>
    <n v="59.29"/>
    <n v="226.58999999999997"/>
    <n v="71.25"/>
    <n v="292.33"/>
    <n v="209.83000000000004"/>
    <n v="4"/>
    <n v="4444"/>
    <n v="2622"/>
    <n v="3"/>
    <n v="987"/>
    <n v="811"/>
    <n v="620"/>
  </r>
  <r>
    <x v="362"/>
    <n v="2024"/>
    <x v="11"/>
    <x v="27"/>
    <n v="800"/>
    <n v="74.5"/>
    <n v="105"/>
    <n v="18.63"/>
    <n v="26.25"/>
    <n v="27.25"/>
    <n v="54.5"/>
    <n v="306.13"/>
    <n v="195"/>
    <n v="77.5"/>
    <n v="221.37"/>
    <n v="5"/>
    <n v="4477"/>
    <n v="2626"/>
    <n v="2"/>
    <n v="994"/>
    <n v="813"/>
    <n v="626"/>
  </r>
  <r>
    <x v="363"/>
    <n v="2024"/>
    <x v="11"/>
    <x v="28"/>
    <n v="800"/>
    <n v="111.8"/>
    <n v="36.82"/>
    <n v="27.95"/>
    <n v="9.2100000000000009"/>
    <n v="11.37"/>
    <n v="34.119999999999997"/>
    <n v="231.27"/>
    <n v="78.75"/>
    <n v="197.36"/>
    <n v="292.62"/>
    <n v="6"/>
    <n v="4516"/>
    <n v="2614"/>
    <n v="4"/>
    <n v="1006"/>
    <n v="807"/>
    <n v="633"/>
  </r>
  <r>
    <x v="364"/>
    <n v="2024"/>
    <x v="11"/>
    <x v="29"/>
    <n v="800"/>
    <n v="111.23"/>
    <n v="99.94"/>
    <n v="27.81"/>
    <n v="24.99"/>
    <n v="54.81"/>
    <n v="54.81"/>
    <n v="373.59000000000003"/>
    <n v="105"/>
    <n v="47.34"/>
    <n v="274.06999999999994"/>
    <n v="6"/>
    <n v="4552"/>
    <n v="2592"/>
    <n v="5"/>
    <n v="1021"/>
    <n v="796"/>
    <n v="639"/>
  </r>
  <r>
    <x v="365"/>
    <n v="2024"/>
    <x v="11"/>
    <x v="30"/>
    <n v="800"/>
    <n v="63.66"/>
    <n v="65.87"/>
    <n v="15.92"/>
    <n v="16.47"/>
    <n v="11.41"/>
    <n v="34.22"/>
    <n v="207.54999999999998"/>
    <n v="90"/>
    <n v="131.81"/>
    <n v="370.64000000000004"/>
    <n v="6"/>
    <n v="4585"/>
    <n v="2562"/>
    <n v="4"/>
    <n v="1040"/>
    <n v="781"/>
    <n v="645"/>
  </r>
  <r>
    <x v="366"/>
    <n v="2024"/>
    <x v="11"/>
    <x v="31"/>
    <n v="800"/>
    <n v="81.89"/>
    <n v="57.29"/>
    <n v="20.47"/>
    <n v="14.32"/>
    <n v="34.369999999999997"/>
    <n v="34.369999999999997"/>
    <n v="242.71"/>
    <n v="57.5"/>
    <n v="81.64"/>
    <n v="418.15"/>
    <n v="8"/>
    <n v="1000"/>
    <n v="2526"/>
    <n v="8"/>
    <n v="1040"/>
    <n v="781"/>
    <n v="645"/>
  </r>
  <r>
    <x v="0"/>
    <m/>
    <x v="12"/>
    <x v="37"/>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05AA71-5F23-4549-882E-AAEED1AF1BE1}" name="PivotTable2"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rowPageCount="1" colPageCount="1"/>
  <pivotFields count="29">
    <pivotField showAll="0"/>
    <pivotField showAll="0"/>
    <pivotField axis="axisPage" showAll="0">
      <items count="14">
        <item x="0"/>
        <item x="1"/>
        <item x="2"/>
        <item x="3"/>
        <item x="4"/>
        <item x="5"/>
        <item x="6"/>
        <item x="7"/>
        <item x="8"/>
        <item x="9"/>
        <item x="10"/>
        <item x="11"/>
        <item x="12"/>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pageFields count="1">
    <pageField fld="2" item="0" hier="-1"/>
  </pageFields>
  <dataFields count="1">
    <dataField name="Sum of Budget"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D020CAA-05F2-4754-A745-57A157A66727}" name="PivotTable3"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rowPageCount="1" colPageCount="1"/>
  <pivotFields count="29">
    <pivotField showAll="0"/>
    <pivotField showAll="0"/>
    <pivotField axis="axisPage" showAll="0">
      <items count="14">
        <item x="0"/>
        <item x="1"/>
        <item x="2"/>
        <item x="3"/>
        <item x="4"/>
        <item x="5"/>
        <item x="6"/>
        <item x="7"/>
        <item x="8"/>
        <item x="9"/>
        <item x="10"/>
        <item x="11"/>
        <item x="12"/>
        <item t="default"/>
      </items>
    </pivotField>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4">
    <i>
      <x/>
    </i>
    <i i="1">
      <x v="1"/>
    </i>
    <i i="2">
      <x v="2"/>
    </i>
    <i i="3">
      <x v="3"/>
    </i>
  </colItems>
  <pageFields count="1">
    <pageField fld="2" item="0" hier="-1"/>
  </pageFields>
  <dataFields count="4">
    <dataField name="Sum of Total Adv Costs" fld="11" baseField="0" baseItem="0"/>
    <dataField name="Sum of Creative Costs" fld="12" baseField="0" baseItem="0"/>
    <dataField name="Sum of Other Costs" fld="13" baseField="0" baseItem="0"/>
    <dataField name="Sum of Not Used" fld="1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73FEBA8-65D1-4745-B841-DD55A9205E5B}" name="PivotTable1" cacheId="17" dataPosition="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location ref="A3:I34" firstHeaderRow="0" firstDataRow="1" firstDataCol="1" rowPageCount="1" colPageCount="1"/>
  <pivotFields count="29">
    <pivotField showAll="0"/>
    <pivotField showAll="0"/>
    <pivotField axis="axisPage" showAll="0">
      <items count="14">
        <item x="0"/>
        <item x="1"/>
        <item x="2"/>
        <item x="3"/>
        <item x="4"/>
        <item x="5"/>
        <item x="6"/>
        <item x="7"/>
        <item x="8"/>
        <item x="9"/>
        <item x="10"/>
        <item x="11"/>
        <item x="12"/>
        <item t="default"/>
      </items>
    </pivotField>
    <pivotField axis="axisRow" showAll="0">
      <items count="39">
        <item h="1" x="0"/>
        <item h="1" x="32"/>
        <item h="1" x="33"/>
        <item h="1" x="34"/>
        <item h="1" x="35"/>
        <item h="1" x="36"/>
        <item x="1"/>
        <item x="2"/>
        <item x="3"/>
        <item x="4"/>
        <item x="5"/>
        <item x="6"/>
        <item x="7"/>
        <item x="8"/>
        <item x="9"/>
        <item x="10"/>
        <item x="11"/>
        <item x="12"/>
        <item x="13"/>
        <item x="14"/>
        <item x="15"/>
        <item x="16"/>
        <item x="17"/>
        <item x="18"/>
        <item x="19"/>
        <item x="20"/>
        <item x="21"/>
        <item x="22"/>
        <item x="23"/>
        <item x="24"/>
        <item x="25"/>
        <item x="26"/>
        <item x="27"/>
        <item x="28"/>
        <item x="29"/>
        <item x="30"/>
        <item x="31"/>
        <item x="3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showAll="0"/>
    <pivotField showAll="0"/>
    <pivotField dataField="1" showAll="0"/>
    <pivotField dataField="1" showAll="0"/>
    <pivotField dataField="1" showAll="0"/>
    <pivotField dataField="1" showAll="0"/>
  </pivotFields>
  <rowFields count="1">
    <field x="3"/>
  </rowFields>
  <rowItems count="31">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rowItems>
  <colFields count="1">
    <field x="-2"/>
  </colFields>
  <colItems count="8">
    <i>
      <x/>
    </i>
    <i i="1">
      <x v="1"/>
    </i>
    <i i="2">
      <x v="2"/>
    </i>
    <i i="3">
      <x v="3"/>
    </i>
    <i i="4">
      <x v="4"/>
    </i>
    <i i="5">
      <x v="5"/>
    </i>
    <i i="6">
      <x v="6"/>
    </i>
    <i i="7">
      <x v="7"/>
    </i>
  </colItems>
  <pageFields count="1">
    <pageField fld="2" item="0" hier="-1"/>
  </pageFields>
  <dataFields count="8">
    <dataField name="Sum of Sales" fld="19" baseField="0" baseItem="0"/>
    <dataField name="Sum of Sales area" fld="25" baseField="0" baseItem="0"/>
    <dataField name="Sum of Expenses" fld="20" baseField="0" baseItem="0"/>
    <dataField name="Sum of Expenses area" fld="26" baseField="0" baseItem="0"/>
    <dataField name="Sum of Cost price" fld="21" baseField="0" baseItem="0"/>
    <dataField name="Sum of Cost area" fld="27" baseField="0" baseItem="0"/>
    <dataField name="Sum of Margin" fld="22" baseField="0" baseItem="1"/>
    <dataField name="Count of Margin area" fld="28" subtotal="count" baseField="0" baseItem="0"/>
  </dataFields>
  <chartFormats count="16">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1"/>
          </reference>
        </references>
      </pivotArea>
    </chartFormat>
    <chartFormat chart="4" format="2" series="1">
      <pivotArea type="data" outline="0" fieldPosition="0">
        <references count="1">
          <reference field="4294967294" count="1" selected="0">
            <x v="2"/>
          </reference>
        </references>
      </pivotArea>
    </chartFormat>
    <chartFormat chart="4" format="3" series="1">
      <pivotArea type="data" outline="0" fieldPosition="0">
        <references count="1">
          <reference field="4294967294" count="1" selected="0">
            <x v="3"/>
          </reference>
        </references>
      </pivotArea>
    </chartFormat>
    <chartFormat chart="4" format="4" series="1">
      <pivotArea type="data" outline="0" fieldPosition="0">
        <references count="1">
          <reference field="4294967294" count="1" selected="0">
            <x v="4"/>
          </reference>
        </references>
      </pivotArea>
    </chartFormat>
    <chartFormat chart="4" format="5" series="1">
      <pivotArea type="data" outline="0" fieldPosition="0">
        <references count="1">
          <reference field="4294967294" count="1" selected="0">
            <x v="5"/>
          </reference>
        </references>
      </pivotArea>
    </chartFormat>
    <chartFormat chart="4" format="6" series="1">
      <pivotArea type="data" outline="0" fieldPosition="0">
        <references count="1">
          <reference field="4294967294" count="1" selected="0">
            <x v="6"/>
          </reference>
        </references>
      </pivotArea>
    </chartFormat>
    <chartFormat chart="4" format="7" series="1">
      <pivotArea type="data" outline="0" fieldPosition="0">
        <references count="1">
          <reference field="4294967294" count="1" selected="0">
            <x v="7"/>
          </reference>
        </references>
      </pivotArea>
    </chartFormat>
    <chartFormat chart="6" format="16" series="1">
      <pivotArea type="data" outline="0" fieldPosition="0">
        <references count="1">
          <reference field="4294967294" count="1" selected="0">
            <x v="1"/>
          </reference>
        </references>
      </pivotArea>
    </chartFormat>
    <chartFormat chart="6" format="17" series="1">
      <pivotArea type="data" outline="0" fieldPosition="0">
        <references count="1">
          <reference field="4294967294" count="1" selected="0">
            <x v="3"/>
          </reference>
        </references>
      </pivotArea>
    </chartFormat>
    <chartFormat chart="6" format="18" series="1">
      <pivotArea type="data" outline="0" fieldPosition="0">
        <references count="1">
          <reference field="4294967294" count="1" selected="0">
            <x v="5"/>
          </reference>
        </references>
      </pivotArea>
    </chartFormat>
    <chartFormat chart="6" format="19" series="1">
      <pivotArea type="data" outline="0" fieldPosition="0">
        <references count="1">
          <reference field="4294967294" count="1" selected="0">
            <x v="7"/>
          </reference>
        </references>
      </pivotArea>
    </chartFormat>
    <chartFormat chart="6" format="20" series="1">
      <pivotArea type="data" outline="0" fieldPosition="0">
        <references count="1">
          <reference field="4294967294" count="1" selected="0">
            <x v="0"/>
          </reference>
        </references>
      </pivotArea>
    </chartFormat>
    <chartFormat chart="6" format="21" series="1">
      <pivotArea type="data" outline="0" fieldPosition="0">
        <references count="1">
          <reference field="4294967294" count="1" selected="0">
            <x v="2"/>
          </reference>
        </references>
      </pivotArea>
    </chartFormat>
    <chartFormat chart="6" format="22" series="1">
      <pivotArea type="data" outline="0" fieldPosition="0">
        <references count="1">
          <reference field="4294967294" count="1" selected="0">
            <x v="4"/>
          </reference>
        </references>
      </pivotArea>
    </chartFormat>
    <chartFormat chart="6" format="23" series="1">
      <pivotArea type="data" outline="0" fieldPosition="0">
        <references count="1">
          <reference field="4294967294"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6822AAB-363C-412B-9601-F67D6C20D0D0}" name="PivotTable4"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D4" firstHeaderRow="0" firstDataRow="1" firstDataCol="0" rowPageCount="1" colPageCount="1"/>
  <pivotFields count="29">
    <pivotField showAll="0"/>
    <pivotField showAll="0"/>
    <pivotField axis="axisPage" showAll="0">
      <items count="14">
        <item x="0"/>
        <item x="1"/>
        <item x="2"/>
        <item x="3"/>
        <item x="4"/>
        <item x="5"/>
        <item x="6"/>
        <item x="7"/>
        <item x="8"/>
        <item x="9"/>
        <item x="10"/>
        <item x="11"/>
        <item x="1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showAll="0"/>
    <pivotField dataField="1" showAll="0"/>
    <pivotField showAll="0"/>
    <pivotField showAll="0"/>
    <pivotField showAll="0"/>
    <pivotField showAll="0"/>
    <pivotField showAll="0"/>
  </pivotFields>
  <rowItems count="1">
    <i/>
  </rowItems>
  <colFields count="1">
    <field x="-2"/>
  </colFields>
  <colItems count="4">
    <i>
      <x/>
    </i>
    <i i="1">
      <x v="1"/>
    </i>
    <i i="2">
      <x v="2"/>
    </i>
    <i i="3">
      <x v="3"/>
    </i>
  </colItems>
  <pageFields count="1">
    <pageField fld="2" item="0" hier="-1"/>
  </pageFields>
  <dataFields count="4">
    <dataField name="s" fld="19" baseField="0" baseItem="0"/>
    <dataField name="E" fld="20" baseField="0" baseItem="0"/>
    <dataField name="C" fld="21" baseField="0" baseItem="0"/>
    <dataField name="M" fld="23" baseField="0" baseItem="1"/>
  </dataFields>
  <chartFormats count="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2" format="8" series="1">
      <pivotArea type="data" outline="0" fieldPosition="0">
        <references count="1">
          <reference field="4294967294" count="1" selected="0">
            <x v="0"/>
          </reference>
        </references>
      </pivotArea>
    </chartFormat>
    <chartFormat chart="2" format="9" series="1">
      <pivotArea type="data" outline="0" fieldPosition="0">
        <references count="1">
          <reference field="4294967294" count="1" selected="0">
            <x v="1"/>
          </reference>
        </references>
      </pivotArea>
    </chartFormat>
    <chartFormat chart="2" format="10" series="1">
      <pivotArea type="data" outline="0" fieldPosition="0">
        <references count="1">
          <reference field="4294967294" count="1" selected="0">
            <x v="2"/>
          </reference>
        </references>
      </pivotArea>
    </chartFormat>
    <chartFormat chart="2" format="11"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1ADE93E-F8F0-4E88-A090-8D1FF3364907}" name="PivotTable5"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4" firstHeaderRow="0" firstDataRow="1" firstDataCol="0" rowPageCount="1" colPageCount="1"/>
  <pivotFields count="29">
    <pivotField showAll="0"/>
    <pivotField showAll="0"/>
    <pivotField axis="axisPage" showAll="0">
      <items count="14">
        <item x="0"/>
        <item x="1"/>
        <item x="2"/>
        <item x="3"/>
        <item x="4"/>
        <item x="5"/>
        <item x="6"/>
        <item x="7"/>
        <item x="8"/>
        <item x="9"/>
        <item x="10"/>
        <item x="11"/>
        <item x="1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2">
    <i>
      <x/>
    </i>
    <i i="1">
      <x v="1"/>
    </i>
  </colItems>
  <pageFields count="1">
    <pageField fld="2" item="0" hier="-1"/>
  </pageFields>
  <dataFields count="2">
    <dataField name="Sum of Orders" fld="18" baseField="0" baseItem="0"/>
    <dataField name="Sum of Leads" fld="1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07B7316-22BE-4520-8BD1-FF3C94229050}" name="PivotTable2"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rowPageCount="1" colPageCount="1"/>
  <pivotFields count="30">
    <pivotField showAll="0"/>
    <pivotField showAll="0"/>
    <pivotField axis="axisPage" showAll="0">
      <items count="14">
        <item x="0"/>
        <item x="1"/>
        <item x="2"/>
        <item x="3"/>
        <item x="4"/>
        <item x="5"/>
        <item x="6"/>
        <item x="7"/>
        <item x="8"/>
        <item x="9"/>
        <item x="10"/>
        <item x="11"/>
        <item x="1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Items count="1">
    <i/>
  </rowItems>
  <colItems count="1">
    <i/>
  </colItems>
  <pageFields count="1">
    <pageField fld="2" item="0" hier="-1"/>
  </pageFields>
  <dataFields count="1">
    <dataField name="Sum of Sum of channels" fld="2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DA7B001-C990-4BF7-BDEC-E643620266F1}" name="PivotTable3" cacheId="23"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9" firstHeaderRow="1" firstDataRow="1" firstDataCol="1" rowPageCount="1" colPageCount="1"/>
  <pivotFields count="30">
    <pivotField showAll="0"/>
    <pivotField showAll="0"/>
    <pivotField axis="axisPage" showAll="0">
      <items count="14">
        <item x="0"/>
        <item x="1"/>
        <item x="2"/>
        <item x="3"/>
        <item x="4"/>
        <item x="5"/>
        <item x="6"/>
        <item x="7"/>
        <item x="8"/>
        <item x="9"/>
        <item x="10"/>
        <item x="11"/>
        <item x="12"/>
        <item t="default"/>
      </items>
    </pivotField>
    <pivotField showAll="0"/>
    <pivotField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i="1">
      <x v="1"/>
    </i>
    <i i="2">
      <x v="2"/>
    </i>
    <i i="3">
      <x v="3"/>
    </i>
    <i i="4">
      <x v="4"/>
    </i>
    <i i="5">
      <x v="5"/>
    </i>
  </rowItems>
  <colItems count="1">
    <i/>
  </colItems>
  <pageFields count="1">
    <pageField fld="2" item="0" hier="-1"/>
  </pageFields>
  <dataFields count="6">
    <dataField name="Google" fld="5" baseField="0" baseItem="0"/>
    <dataField name="YT" fld="6" baseField="0" baseItem="0"/>
    <dataField name="Twitter" fld="7" baseField="0" baseItem="0"/>
    <dataField name="WA" fld="8" baseField="0" baseItem="0"/>
    <dataField name="Insta" fld="9" baseField="0" baseItem="0"/>
    <dataField name="FB" fld="10" baseField="0" baseItem="0"/>
  </dataFields>
  <chartFormats count="9">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2"/>
          </reference>
        </references>
      </pivotArea>
    </chartFormat>
    <chartFormat chart="1" format="3" series="1">
      <pivotArea type="data" outline="0" fieldPosition="0">
        <references count="1">
          <reference field="4294967294" count="1" selected="0">
            <x v="3"/>
          </reference>
        </references>
      </pivotArea>
    </chartFormat>
    <chartFormat chart="1" format="4" series="1">
      <pivotArea type="data" outline="0" fieldPosition="0">
        <references count="1">
          <reference field="4294967294" count="1" selected="0">
            <x v="4"/>
          </reference>
        </references>
      </pivotArea>
    </chartFormat>
    <chartFormat chart="1" format="5" series="1">
      <pivotArea type="data" outline="0" fieldPosition="0">
        <references count="1">
          <reference field="4294967294" count="1" selected="0">
            <x v="5"/>
          </reference>
        </references>
      </pivotArea>
    </chartFormat>
    <chartFormat chart="3" format="7"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7C213EA-2280-4CAB-BEE3-771815BBF686}" name="PivotTable4" cacheId="2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G34" firstHeaderRow="0" firstDataRow="1" firstDataCol="1" rowPageCount="1" colPageCount="1"/>
  <pivotFields count="30">
    <pivotField showAll="0"/>
    <pivotField showAll="0"/>
    <pivotField axis="axisPage" showAll="0">
      <items count="14">
        <item x="0"/>
        <item x="1"/>
        <item x="2"/>
        <item x="3"/>
        <item x="4"/>
        <item x="5"/>
        <item x="6"/>
        <item x="7"/>
        <item x="8"/>
        <item x="9"/>
        <item x="10"/>
        <item x="11"/>
        <item x="12"/>
        <item t="default"/>
      </items>
    </pivotField>
    <pivotField axis="axisRow" showAll="0">
      <items count="39">
        <item h="1" x="0"/>
        <item h="1" x="32"/>
        <item h="1" x="33"/>
        <item h="1" x="34"/>
        <item h="1" x="35"/>
        <item h="1" x="36"/>
        <item x="1"/>
        <item x="2"/>
        <item x="3"/>
        <item x="4"/>
        <item x="5"/>
        <item x="6"/>
        <item x="7"/>
        <item x="8"/>
        <item x="9"/>
        <item x="10"/>
        <item x="11"/>
        <item x="12"/>
        <item x="13"/>
        <item x="14"/>
        <item x="15"/>
        <item x="16"/>
        <item x="17"/>
        <item x="18"/>
        <item x="19"/>
        <item x="20"/>
        <item x="21"/>
        <item x="22"/>
        <item x="23"/>
        <item x="24"/>
        <item x="25"/>
        <item x="26"/>
        <item x="27"/>
        <item x="28"/>
        <item x="29"/>
        <item x="30"/>
        <item x="31"/>
        <item h="1" x="37"/>
        <item t="default"/>
      </items>
    </pivotField>
    <pivotField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31">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rowItems>
  <colFields count="1">
    <field x="-2"/>
  </colFields>
  <colItems count="6">
    <i>
      <x/>
    </i>
    <i i="1">
      <x v="1"/>
    </i>
    <i i="2">
      <x v="2"/>
    </i>
    <i i="3">
      <x v="3"/>
    </i>
    <i i="4">
      <x v="4"/>
    </i>
    <i i="5">
      <x v="5"/>
    </i>
  </colItems>
  <pageFields count="1">
    <pageField fld="2" item="0" hier="-1"/>
  </pageFields>
  <dataFields count="6">
    <dataField name="Sum of Google Ads" fld="5" baseField="0" baseItem="0"/>
    <dataField name="Sum of Youtube" fld="6" baseField="0" baseItem="0"/>
    <dataField name="Sum of Twetter" fld="7" baseField="0" baseItem="0"/>
    <dataField name="Sum of WhatsApp" fld="8" baseField="0" baseItem="0"/>
    <dataField name="Sum of Instagram" fld="9" baseField="0" baseItem="0"/>
    <dataField name="Sum of Facebook"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FC411840-D892-4487-AC52-F11C73FA500A}" sourceName="Month">
  <data>
    <tabular pivotCacheId="2035596461">
      <items count="13">
        <i x="0"/>
        <i x="1"/>
        <i x="2" s="1"/>
        <i x="3"/>
        <i x="4"/>
        <i x="5"/>
        <i x="6"/>
        <i x="7"/>
        <i x="8"/>
        <i x="9"/>
        <i x="10"/>
        <i x="11"/>
        <i x="12"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1" xr10:uid="{4B183F9A-2FDC-4726-8349-329D2079E4F8}" sourceName="Month">
  <pivotTables>
    <pivotTable tabId="16" name="PivotTable2"/>
    <pivotTable tabId="17" name="PivotTable3"/>
    <pivotTable tabId="15" name="PivotTable1"/>
    <pivotTable tabId="18" name="PivotTable4"/>
    <pivotTable tabId="19" name="PivotTable5"/>
  </pivotTables>
  <data>
    <tabular pivotCacheId="823835801">
      <items count="13">
        <i x="0" s="1"/>
        <i x="1"/>
        <i x="2"/>
        <i x="3"/>
        <i x="4"/>
        <i x="5"/>
        <i x="6"/>
        <i x="7"/>
        <i x="8"/>
        <i x="9"/>
        <i x="10"/>
        <i x="11"/>
        <i x="12"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2" xr10:uid="{57B7B77A-0907-4C1A-8DF3-1617EE76405A}" sourceName="Month">
  <pivotTables>
    <pivotTable tabId="24" name="PivotTable3"/>
    <pivotTable tabId="23" name="PivotTable2"/>
    <pivotTable tabId="25" name="PivotTable4"/>
  </pivotTables>
  <data>
    <tabular pivotCacheId="1424237424">
      <items count="13">
        <i x="0" s="1"/>
        <i x="1"/>
        <i x="2"/>
        <i x="3"/>
        <i x="4"/>
        <i x="5"/>
        <i x="6"/>
        <i x="7"/>
        <i x="8"/>
        <i x="9"/>
        <i x="10"/>
        <i x="11"/>
        <i x="12"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2617CDB3-3226-4123-B52F-6A6C5CACBB25}" cache="Slicer_Month1" caption="Month"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1" xr10:uid="{FE18EF31-933E-4DAE-8163-442A42447A5A}" cache="Slicer_Month" caption="Month"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2" xr10:uid="{52B97BDD-65D2-489C-B8C4-0E8C6D562969}" cache="Slicer_Month1" caption="Month" columnCount="3" style="SlicerStyleDark5"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3" xr10:uid="{464A39A9-B782-4ABE-8DB0-5C78408B5D20}" cache="Slicer_Month2" caption="Month" columnCount="3" style="SlicerStyleDark5"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6.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8.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filterMode="1"/>
  <dimension ref="A1:AH399"/>
  <sheetViews>
    <sheetView tabSelected="1" workbookViewId="0">
      <selection activeCell="H9" sqref="H9"/>
    </sheetView>
  </sheetViews>
  <sheetFormatPr defaultRowHeight="15" x14ac:dyDescent="0.25"/>
  <cols>
    <col min="1" max="1" width="10.7109375" bestFit="1" customWidth="1"/>
    <col min="3" max="3" width="11.5703125" bestFit="1" customWidth="1"/>
    <col min="5" max="5" width="10.140625" bestFit="1" customWidth="1"/>
    <col min="9" max="9" width="11.28515625" customWidth="1"/>
    <col min="10" max="10" width="11.42578125" customWidth="1"/>
    <col min="29" max="29" width="11.5703125" bestFit="1" customWidth="1"/>
    <col min="30" max="30" width="15.5703125" bestFit="1" customWidth="1"/>
    <col min="31" max="31" width="44.5703125" bestFit="1" customWidth="1"/>
    <col min="32" max="32" width="37.42578125" bestFit="1" customWidth="1"/>
    <col min="33" max="33" width="27.7109375" bestFit="1" customWidth="1"/>
    <col min="34" max="34" width="31.7109375" bestFit="1" customWidth="1"/>
  </cols>
  <sheetData>
    <row r="1" spans="1:34" ht="45" x14ac:dyDescent="0.25">
      <c r="A1" s="1" t="s">
        <v>0</v>
      </c>
      <c r="B1" s="1" t="s">
        <v>1</v>
      </c>
      <c r="C1" s="1" t="s">
        <v>2</v>
      </c>
      <c r="D1" s="1" t="s">
        <v>3</v>
      </c>
      <c r="E1" s="2" t="s">
        <v>4</v>
      </c>
      <c r="F1" s="3" t="s">
        <v>5</v>
      </c>
      <c r="G1" s="3" t="s">
        <v>6</v>
      </c>
      <c r="H1" s="3" t="s">
        <v>7</v>
      </c>
      <c r="I1" s="3" t="s">
        <v>8</v>
      </c>
      <c r="J1" s="3" t="s">
        <v>9</v>
      </c>
      <c r="K1" s="3" t="s">
        <v>10</v>
      </c>
      <c r="L1" s="2" t="s">
        <v>11</v>
      </c>
      <c r="M1" s="2" t="s">
        <v>12</v>
      </c>
      <c r="N1" s="2" t="s">
        <v>13</v>
      </c>
      <c r="O1" s="2" t="s">
        <v>46</v>
      </c>
      <c r="P1" s="1" t="s">
        <v>14</v>
      </c>
      <c r="Q1" s="1" t="s">
        <v>15</v>
      </c>
      <c r="R1" s="1" t="s">
        <v>16</v>
      </c>
      <c r="S1" s="1" t="s">
        <v>17</v>
      </c>
      <c r="T1" s="1" t="s">
        <v>18</v>
      </c>
      <c r="U1" s="1" t="s">
        <v>19</v>
      </c>
      <c r="V1" s="1" t="s">
        <v>20</v>
      </c>
      <c r="W1" s="1" t="s">
        <v>56</v>
      </c>
      <c r="X1" s="1" t="s">
        <v>62</v>
      </c>
      <c r="Y1" s="1" t="s">
        <v>66</v>
      </c>
      <c r="Z1" s="1" t="s">
        <v>68</v>
      </c>
      <c r="AA1" s="1" t="s">
        <v>69</v>
      </c>
      <c r="AB1" s="1" t="s">
        <v>70</v>
      </c>
      <c r="AC1" s="1" t="s">
        <v>71</v>
      </c>
      <c r="AD1" s="1" t="s">
        <v>98</v>
      </c>
      <c r="AE1" s="1" t="s">
        <v>105</v>
      </c>
      <c r="AF1" s="1" t="s">
        <v>106</v>
      </c>
      <c r="AG1" s="1" t="s">
        <v>107</v>
      </c>
      <c r="AH1" s="1" t="s">
        <v>108</v>
      </c>
    </row>
    <row r="2" spans="1:34" hidden="1" x14ac:dyDescent="0.25">
      <c r="A2" s="4"/>
      <c r="B2" s="5">
        <v>2024</v>
      </c>
      <c r="C2" s="5" t="s">
        <v>21</v>
      </c>
      <c r="D2" s="5">
        <v>0.01</v>
      </c>
      <c r="E2" s="5">
        <v>0</v>
      </c>
      <c r="F2" s="5">
        <v>0</v>
      </c>
      <c r="G2" s="5">
        <v>0</v>
      </c>
      <c r="H2" s="5">
        <f t="shared" ref="H2:I47" si="0">ROUND(F2*0.25,2)</f>
        <v>0</v>
      </c>
      <c r="I2" s="5">
        <f t="shared" si="0"/>
        <v>0</v>
      </c>
      <c r="J2" s="5">
        <v>0</v>
      </c>
      <c r="K2" s="5">
        <v>0</v>
      </c>
      <c r="L2" s="5">
        <f t="shared" ref="L2:L65" si="1">SUM(F2:K2)</f>
        <v>0</v>
      </c>
      <c r="M2" s="5">
        <v>0</v>
      </c>
      <c r="N2" s="5">
        <v>0</v>
      </c>
      <c r="O2" s="5"/>
      <c r="P2" s="5">
        <v>0</v>
      </c>
      <c r="Q2" s="5">
        <v>0</v>
      </c>
      <c r="R2" s="5">
        <v>0</v>
      </c>
      <c r="S2" s="5">
        <v>0</v>
      </c>
      <c r="T2" s="5">
        <v>0</v>
      </c>
      <c r="U2" s="5">
        <v>0</v>
      </c>
      <c r="V2" s="5">
        <v>0</v>
      </c>
    </row>
    <row r="3" spans="1:34" x14ac:dyDescent="0.25">
      <c r="A3" s="4">
        <v>45292</v>
      </c>
      <c r="B3" s="5">
        <v>2024</v>
      </c>
      <c r="C3" s="5" t="s">
        <v>21</v>
      </c>
      <c r="D3" s="5">
        <v>1</v>
      </c>
      <c r="E3" s="32">
        <v>2100</v>
      </c>
      <c r="F3" s="32">
        <v>77</v>
      </c>
      <c r="G3" s="32">
        <v>177.1</v>
      </c>
      <c r="H3" s="32">
        <f t="shared" si="0"/>
        <v>19.25</v>
      </c>
      <c r="I3" s="32">
        <f t="shared" si="0"/>
        <v>44.28</v>
      </c>
      <c r="J3" s="32">
        <v>101.81</v>
      </c>
      <c r="K3" s="32">
        <v>101.81</v>
      </c>
      <c r="L3" s="32">
        <f t="shared" si="1"/>
        <v>521.25</v>
      </c>
      <c r="M3" s="32">
        <v>414.23</v>
      </c>
      <c r="N3" s="32">
        <v>495.2</v>
      </c>
      <c r="O3" s="32">
        <f>E3-SUM(L3:N3)</f>
        <v>669.31999999999994</v>
      </c>
      <c r="P3" s="5">
        <v>16</v>
      </c>
      <c r="Q3" s="5">
        <v>3766</v>
      </c>
      <c r="R3" s="5">
        <v>2250</v>
      </c>
      <c r="S3" s="5">
        <v>12</v>
      </c>
      <c r="T3" s="5">
        <v>496</v>
      </c>
      <c r="U3" s="5">
        <v>475</v>
      </c>
      <c r="V3" s="5">
        <v>498</v>
      </c>
      <c r="W3">
        <f>IF(T3-U3&lt;=0,NA(),T3-U3)</f>
        <v>21</v>
      </c>
      <c r="X3">
        <f>IF(T3-U3&lt;=0,"0",T3-U3)</f>
        <v>21</v>
      </c>
      <c r="Y3">
        <f>S3/P3</f>
        <v>0.75</v>
      </c>
      <c r="Z3" s="5">
        <v>496</v>
      </c>
      <c r="AA3" s="5">
        <v>475</v>
      </c>
      <c r="AB3" s="5">
        <v>498</v>
      </c>
      <c r="AC3">
        <v>21</v>
      </c>
      <c r="AD3" s="37">
        <f>SUM(F3:K3)</f>
        <v>521.25</v>
      </c>
      <c r="AE3" s="37">
        <f>L3/S3</f>
        <v>43.4375</v>
      </c>
      <c r="AF3" s="37">
        <f>L3/P3</f>
        <v>32.578125</v>
      </c>
      <c r="AG3" s="37">
        <f>T3/R3</f>
        <v>0.22044444444444444</v>
      </c>
      <c r="AH3" s="37">
        <f>L3/R3</f>
        <v>0.23166666666666666</v>
      </c>
    </row>
    <row r="4" spans="1:34" x14ac:dyDescent="0.25">
      <c r="A4" s="4">
        <v>45293</v>
      </c>
      <c r="B4" s="5">
        <v>2024</v>
      </c>
      <c r="C4" s="5" t="s">
        <v>21</v>
      </c>
      <c r="D4" s="5">
        <v>2</v>
      </c>
      <c r="E4" s="32">
        <v>2100</v>
      </c>
      <c r="F4" s="32">
        <v>121.67</v>
      </c>
      <c r="G4" s="32">
        <v>112.92</v>
      </c>
      <c r="H4" s="32">
        <f t="shared" si="0"/>
        <v>30.42</v>
      </c>
      <c r="I4" s="32">
        <f t="shared" si="0"/>
        <v>28.23</v>
      </c>
      <c r="J4" s="32">
        <v>81.91</v>
      </c>
      <c r="K4" s="32">
        <v>163.81</v>
      </c>
      <c r="L4" s="32">
        <f t="shared" si="1"/>
        <v>538.96</v>
      </c>
      <c r="M4" s="32">
        <v>412.15</v>
      </c>
      <c r="N4" s="32">
        <v>260.35000000000002</v>
      </c>
      <c r="O4" s="32">
        <f t="shared" ref="O4:O33" si="2">E4-SUM(L4:N4)</f>
        <v>888.54</v>
      </c>
      <c r="P4" s="5">
        <v>7</v>
      </c>
      <c r="Q4" s="5">
        <v>3733</v>
      </c>
      <c r="R4" s="5">
        <v>2270</v>
      </c>
      <c r="S4" s="5">
        <v>5</v>
      </c>
      <c r="T4" s="5">
        <v>516</v>
      </c>
      <c r="U4" s="5">
        <v>485</v>
      </c>
      <c r="V4" s="5">
        <v>492</v>
      </c>
      <c r="W4">
        <f t="shared" ref="W4:W33" si="3">IF(T4-U4&lt;=0,NA(),T4-U4)</f>
        <v>31</v>
      </c>
      <c r="X4">
        <f t="shared" ref="X4:X33" si="4">IF(T4-U4&lt;=0,"0",T4-U4)</f>
        <v>31</v>
      </c>
      <c r="Y4">
        <f t="shared" ref="Y4:Y33" si="5">S4/P4</f>
        <v>0.7142857142857143</v>
      </c>
      <c r="Z4" s="5">
        <v>516</v>
      </c>
      <c r="AA4" s="5">
        <v>485</v>
      </c>
      <c r="AB4" s="5">
        <v>492</v>
      </c>
      <c r="AC4">
        <v>31</v>
      </c>
      <c r="AD4" s="37">
        <f t="shared" ref="AD4:AD33" si="6">SUM(F4:K4)</f>
        <v>538.96</v>
      </c>
      <c r="AE4" s="37">
        <f t="shared" ref="AE4:AE33" si="7">L4/S4</f>
        <v>107.792</v>
      </c>
      <c r="AF4" s="37">
        <f t="shared" ref="AF4:AF33" si="8">L4/P4</f>
        <v>76.994285714285724</v>
      </c>
      <c r="AG4" s="37">
        <f t="shared" ref="AG4:AG33" si="9">T4/R4</f>
        <v>0.22731277533039648</v>
      </c>
      <c r="AH4" s="37">
        <f t="shared" ref="AH4:AH33" si="10">L4/R4</f>
        <v>0.23742731277533041</v>
      </c>
    </row>
    <row r="5" spans="1:34" x14ac:dyDescent="0.25">
      <c r="A5" s="4">
        <v>45294</v>
      </c>
      <c r="B5" s="5">
        <v>2024</v>
      </c>
      <c r="C5" s="5" t="s">
        <v>21</v>
      </c>
      <c r="D5" s="5">
        <v>3</v>
      </c>
      <c r="E5" s="32">
        <v>2100</v>
      </c>
      <c r="F5" s="32">
        <v>121.92</v>
      </c>
      <c r="G5" s="32">
        <v>135.47</v>
      </c>
      <c r="H5" s="32">
        <f t="shared" si="0"/>
        <v>30.48</v>
      </c>
      <c r="I5" s="32">
        <f t="shared" si="0"/>
        <v>33.869999999999997</v>
      </c>
      <c r="J5" s="32">
        <v>37.630000000000003</v>
      </c>
      <c r="K5" s="32">
        <v>112.89</v>
      </c>
      <c r="L5" s="32">
        <f t="shared" si="1"/>
        <v>472.26</v>
      </c>
      <c r="M5" s="32">
        <v>520.29999999999995</v>
      </c>
      <c r="N5" s="32">
        <v>185.85</v>
      </c>
      <c r="O5" s="32">
        <f t="shared" si="2"/>
        <v>921.59000000000015</v>
      </c>
      <c r="P5" s="5">
        <v>9</v>
      </c>
      <c r="Q5" s="5">
        <v>3691</v>
      </c>
      <c r="R5" s="5">
        <v>2320</v>
      </c>
      <c r="S5" s="5">
        <v>9</v>
      </c>
      <c r="T5" s="5">
        <v>539</v>
      </c>
      <c r="U5" s="5">
        <v>510</v>
      </c>
      <c r="V5" s="5">
        <v>484</v>
      </c>
      <c r="W5">
        <f t="shared" si="3"/>
        <v>29</v>
      </c>
      <c r="X5">
        <f t="shared" si="4"/>
        <v>29</v>
      </c>
      <c r="Y5">
        <f t="shared" si="5"/>
        <v>1</v>
      </c>
      <c r="Z5" s="5">
        <v>539</v>
      </c>
      <c r="AA5" s="5">
        <v>510</v>
      </c>
      <c r="AB5" s="5">
        <v>484</v>
      </c>
      <c r="AC5">
        <v>29</v>
      </c>
      <c r="AD5" s="37">
        <f t="shared" si="6"/>
        <v>472.26</v>
      </c>
      <c r="AE5" s="37">
        <f t="shared" si="7"/>
        <v>52.473333333333329</v>
      </c>
      <c r="AF5" s="37">
        <f t="shared" si="8"/>
        <v>52.473333333333329</v>
      </c>
      <c r="AG5" s="37">
        <f t="shared" si="9"/>
        <v>0.23232758620689656</v>
      </c>
      <c r="AH5" s="37">
        <f t="shared" si="10"/>
        <v>0.2035603448275862</v>
      </c>
    </row>
    <row r="6" spans="1:34" x14ac:dyDescent="0.25">
      <c r="A6" s="4">
        <v>45295</v>
      </c>
      <c r="B6" s="5">
        <v>2024</v>
      </c>
      <c r="C6" s="5" t="s">
        <v>21</v>
      </c>
      <c r="D6" s="5">
        <v>4</v>
      </c>
      <c r="E6" s="32">
        <v>2100</v>
      </c>
      <c r="F6" s="32">
        <v>82.96</v>
      </c>
      <c r="G6" s="32">
        <v>104.07</v>
      </c>
      <c r="H6" s="32">
        <f t="shared" si="0"/>
        <v>20.74</v>
      </c>
      <c r="I6" s="32">
        <f t="shared" si="0"/>
        <v>26.02</v>
      </c>
      <c r="J6" s="32">
        <v>18.920000000000002</v>
      </c>
      <c r="K6" s="32">
        <v>56.76</v>
      </c>
      <c r="L6" s="32">
        <f t="shared" si="1"/>
        <v>309.46999999999997</v>
      </c>
      <c r="M6" s="32">
        <v>544.49</v>
      </c>
      <c r="N6" s="32">
        <v>316.39999999999998</v>
      </c>
      <c r="O6" s="32">
        <f t="shared" si="2"/>
        <v>929.63999999999987</v>
      </c>
      <c r="P6" s="5">
        <v>14</v>
      </c>
      <c r="Q6" s="5">
        <v>3658</v>
      </c>
      <c r="R6" s="5">
        <v>2382</v>
      </c>
      <c r="S6" s="5">
        <v>10</v>
      </c>
      <c r="T6" s="5">
        <v>557</v>
      </c>
      <c r="U6" s="5">
        <v>541</v>
      </c>
      <c r="V6" s="5">
        <v>479</v>
      </c>
      <c r="W6">
        <f t="shared" si="3"/>
        <v>16</v>
      </c>
      <c r="X6">
        <f t="shared" si="4"/>
        <v>16</v>
      </c>
      <c r="Y6">
        <f t="shared" si="5"/>
        <v>0.7142857142857143</v>
      </c>
      <c r="Z6" s="5">
        <v>557</v>
      </c>
      <c r="AA6" s="5">
        <v>541</v>
      </c>
      <c r="AB6" s="5">
        <v>479</v>
      </c>
      <c r="AC6">
        <v>16</v>
      </c>
      <c r="AD6" s="37">
        <f t="shared" si="6"/>
        <v>309.46999999999997</v>
      </c>
      <c r="AE6" s="37">
        <f t="shared" si="7"/>
        <v>30.946999999999996</v>
      </c>
      <c r="AF6" s="37">
        <f t="shared" si="8"/>
        <v>22.104999999999997</v>
      </c>
      <c r="AG6" s="37">
        <f t="shared" si="9"/>
        <v>0.23383711167086482</v>
      </c>
      <c r="AH6" s="37">
        <f t="shared" si="10"/>
        <v>0.12992023509655751</v>
      </c>
    </row>
    <row r="7" spans="1:34" x14ac:dyDescent="0.25">
      <c r="A7" s="4">
        <v>45296</v>
      </c>
      <c r="B7" s="5">
        <v>2024</v>
      </c>
      <c r="C7" s="5" t="s">
        <v>21</v>
      </c>
      <c r="D7" s="5">
        <v>5</v>
      </c>
      <c r="E7" s="32">
        <v>2100</v>
      </c>
      <c r="F7" s="32">
        <v>156.97999999999999</v>
      </c>
      <c r="G7" s="32">
        <v>52.09</v>
      </c>
      <c r="H7" s="32">
        <f t="shared" si="0"/>
        <v>39.25</v>
      </c>
      <c r="I7" s="32">
        <f t="shared" si="0"/>
        <v>13.02</v>
      </c>
      <c r="J7" s="32">
        <v>51.02</v>
      </c>
      <c r="K7" s="32">
        <v>102.04</v>
      </c>
      <c r="L7" s="32">
        <f t="shared" si="1"/>
        <v>414.4</v>
      </c>
      <c r="M7" s="32">
        <v>545.1</v>
      </c>
      <c r="N7" s="32">
        <v>265.7</v>
      </c>
      <c r="O7" s="32">
        <f t="shared" si="2"/>
        <v>874.8</v>
      </c>
      <c r="P7" s="5">
        <v>25</v>
      </c>
      <c r="Q7" s="5">
        <v>3619</v>
      </c>
      <c r="R7" s="5">
        <v>2434</v>
      </c>
      <c r="S7" s="5">
        <v>19</v>
      </c>
      <c r="T7" s="5">
        <v>575</v>
      </c>
      <c r="U7" s="5">
        <v>567</v>
      </c>
      <c r="V7" s="5">
        <v>472</v>
      </c>
      <c r="W7">
        <f t="shared" si="3"/>
        <v>8</v>
      </c>
      <c r="X7">
        <f t="shared" si="4"/>
        <v>8</v>
      </c>
      <c r="Y7">
        <f t="shared" si="5"/>
        <v>0.76</v>
      </c>
      <c r="Z7" s="5">
        <v>575</v>
      </c>
      <c r="AA7" s="5">
        <v>567</v>
      </c>
      <c r="AB7" s="5">
        <v>472</v>
      </c>
      <c r="AC7">
        <v>8</v>
      </c>
      <c r="AD7" s="37">
        <f t="shared" si="6"/>
        <v>414.4</v>
      </c>
      <c r="AE7" s="37">
        <f t="shared" si="7"/>
        <v>21.810526315789474</v>
      </c>
      <c r="AF7" s="37">
        <f t="shared" si="8"/>
        <v>16.576000000000001</v>
      </c>
      <c r="AG7" s="37">
        <f t="shared" si="9"/>
        <v>0.2362366474938373</v>
      </c>
      <c r="AH7" s="37">
        <f t="shared" si="10"/>
        <v>0.17025472473294986</v>
      </c>
    </row>
    <row r="8" spans="1:34" x14ac:dyDescent="0.25">
      <c r="A8" s="4">
        <v>45297</v>
      </c>
      <c r="B8" s="5">
        <v>2024</v>
      </c>
      <c r="C8" s="5" t="s">
        <v>21</v>
      </c>
      <c r="D8" s="5">
        <v>6</v>
      </c>
      <c r="E8" s="32">
        <v>2100</v>
      </c>
      <c r="F8" s="32">
        <v>71.709999999999994</v>
      </c>
      <c r="G8" s="32">
        <v>127.8</v>
      </c>
      <c r="H8" s="32">
        <f t="shared" si="0"/>
        <v>17.93</v>
      </c>
      <c r="I8" s="32">
        <f t="shared" si="0"/>
        <v>31.95</v>
      </c>
      <c r="J8" s="32">
        <v>65.680000000000007</v>
      </c>
      <c r="K8" s="32">
        <v>131.35</v>
      </c>
      <c r="L8" s="32">
        <f t="shared" si="1"/>
        <v>446.41999999999996</v>
      </c>
      <c r="M8" s="32">
        <v>428.93</v>
      </c>
      <c r="N8" s="32">
        <v>182.5</v>
      </c>
      <c r="O8" s="32">
        <f t="shared" si="2"/>
        <v>1042.1500000000001</v>
      </c>
      <c r="P8" s="5">
        <v>39</v>
      </c>
      <c r="Q8" s="5">
        <v>3586</v>
      </c>
      <c r="R8" s="5">
        <v>2470</v>
      </c>
      <c r="S8" s="5">
        <v>27</v>
      </c>
      <c r="T8" s="5">
        <v>586</v>
      </c>
      <c r="U8" s="5">
        <v>585</v>
      </c>
      <c r="V8" s="5">
        <v>465</v>
      </c>
      <c r="W8">
        <f t="shared" si="3"/>
        <v>1</v>
      </c>
      <c r="X8">
        <f t="shared" si="4"/>
        <v>1</v>
      </c>
      <c r="Y8">
        <f t="shared" si="5"/>
        <v>0.69230769230769229</v>
      </c>
      <c r="Z8" s="5">
        <v>586</v>
      </c>
      <c r="AA8" s="5">
        <v>585</v>
      </c>
      <c r="AB8" s="5">
        <v>465</v>
      </c>
      <c r="AC8">
        <v>1</v>
      </c>
      <c r="AD8" s="37">
        <f t="shared" si="6"/>
        <v>446.41999999999996</v>
      </c>
      <c r="AE8" s="37">
        <f t="shared" si="7"/>
        <v>16.534074074074073</v>
      </c>
      <c r="AF8" s="37">
        <f t="shared" si="8"/>
        <v>11.446666666666665</v>
      </c>
      <c r="AG8" s="37">
        <f t="shared" si="9"/>
        <v>0.23724696356275304</v>
      </c>
      <c r="AH8" s="37">
        <f t="shared" si="10"/>
        <v>0.18073684210526314</v>
      </c>
    </row>
    <row r="9" spans="1:34" x14ac:dyDescent="0.25">
      <c r="A9" s="4">
        <v>45298</v>
      </c>
      <c r="B9" s="5">
        <v>2024</v>
      </c>
      <c r="C9" s="5" t="s">
        <v>21</v>
      </c>
      <c r="D9" s="5">
        <v>7</v>
      </c>
      <c r="E9" s="32">
        <v>2100</v>
      </c>
      <c r="F9" s="32">
        <v>147.83000000000001</v>
      </c>
      <c r="G9" s="32">
        <v>164.88</v>
      </c>
      <c r="H9" s="32">
        <f t="shared" si="0"/>
        <v>36.96</v>
      </c>
      <c r="I9" s="32">
        <f t="shared" si="0"/>
        <v>41.22</v>
      </c>
      <c r="J9" s="32">
        <v>30.8</v>
      </c>
      <c r="K9" s="32">
        <v>92.39</v>
      </c>
      <c r="L9" s="32">
        <f t="shared" si="1"/>
        <v>514.08000000000004</v>
      </c>
      <c r="M9" s="32">
        <v>469.34</v>
      </c>
      <c r="N9" s="32">
        <v>117.86</v>
      </c>
      <c r="O9" s="32">
        <f t="shared" si="2"/>
        <v>998.72</v>
      </c>
      <c r="P9" s="5">
        <v>50</v>
      </c>
      <c r="Q9" s="5">
        <v>3547</v>
      </c>
      <c r="R9" s="5">
        <v>2480</v>
      </c>
      <c r="S9" s="5">
        <v>35</v>
      </c>
      <c r="T9" s="5">
        <v>597</v>
      </c>
      <c r="U9" s="5">
        <v>590</v>
      </c>
      <c r="V9" s="5">
        <v>458</v>
      </c>
      <c r="W9">
        <f t="shared" si="3"/>
        <v>7</v>
      </c>
      <c r="X9">
        <f t="shared" si="4"/>
        <v>7</v>
      </c>
      <c r="Y9">
        <f t="shared" si="5"/>
        <v>0.7</v>
      </c>
      <c r="Z9" s="5">
        <v>597</v>
      </c>
      <c r="AA9" s="5">
        <v>590</v>
      </c>
      <c r="AB9" s="5">
        <v>458</v>
      </c>
      <c r="AC9">
        <v>7</v>
      </c>
      <c r="AD9" s="37">
        <f t="shared" si="6"/>
        <v>514.08000000000004</v>
      </c>
      <c r="AE9" s="37">
        <f t="shared" si="7"/>
        <v>14.688000000000001</v>
      </c>
      <c r="AF9" s="37">
        <f t="shared" si="8"/>
        <v>10.281600000000001</v>
      </c>
      <c r="AG9" s="37">
        <f t="shared" si="9"/>
        <v>0.2407258064516129</v>
      </c>
      <c r="AH9" s="37">
        <f t="shared" si="10"/>
        <v>0.20729032258064517</v>
      </c>
    </row>
    <row r="10" spans="1:34" x14ac:dyDescent="0.25">
      <c r="A10" s="4">
        <v>45299</v>
      </c>
      <c r="B10" s="5">
        <v>2024</v>
      </c>
      <c r="C10" s="5" t="s">
        <v>21</v>
      </c>
      <c r="D10" s="5">
        <v>8</v>
      </c>
      <c r="E10" s="32">
        <v>2100</v>
      </c>
      <c r="F10" s="32">
        <v>176.61</v>
      </c>
      <c r="G10" s="32">
        <v>171.62</v>
      </c>
      <c r="H10" s="32">
        <f t="shared" si="0"/>
        <v>44.15</v>
      </c>
      <c r="I10" s="32">
        <f t="shared" si="0"/>
        <v>42.91</v>
      </c>
      <c r="J10" s="32">
        <v>63.38</v>
      </c>
      <c r="K10" s="32">
        <v>63.38</v>
      </c>
      <c r="L10" s="32">
        <f t="shared" si="1"/>
        <v>562.04999999999995</v>
      </c>
      <c r="M10" s="32">
        <v>362.65</v>
      </c>
      <c r="N10" s="32">
        <v>184.7</v>
      </c>
      <c r="O10" s="32">
        <f t="shared" si="2"/>
        <v>990.60000000000014</v>
      </c>
      <c r="P10" s="5">
        <v>66</v>
      </c>
      <c r="Q10" s="5">
        <v>3511</v>
      </c>
      <c r="R10" s="5">
        <v>2468</v>
      </c>
      <c r="S10" s="5">
        <v>55</v>
      </c>
      <c r="T10" s="5">
        <v>604</v>
      </c>
      <c r="U10" s="5">
        <v>584</v>
      </c>
      <c r="V10" s="5">
        <v>452</v>
      </c>
      <c r="W10">
        <f t="shared" si="3"/>
        <v>20</v>
      </c>
      <c r="X10">
        <f t="shared" si="4"/>
        <v>20</v>
      </c>
      <c r="Y10">
        <f t="shared" si="5"/>
        <v>0.83333333333333337</v>
      </c>
      <c r="Z10" s="5">
        <v>604</v>
      </c>
      <c r="AA10" s="5">
        <v>584</v>
      </c>
      <c r="AB10" s="5">
        <v>452</v>
      </c>
      <c r="AC10">
        <v>20</v>
      </c>
      <c r="AD10" s="37">
        <f t="shared" si="6"/>
        <v>562.04999999999995</v>
      </c>
      <c r="AE10" s="37">
        <f t="shared" si="7"/>
        <v>10.219090909090909</v>
      </c>
      <c r="AF10" s="37">
        <f t="shared" si="8"/>
        <v>8.5159090909090907</v>
      </c>
      <c r="AG10" s="37">
        <f t="shared" si="9"/>
        <v>0.24473257698541329</v>
      </c>
      <c r="AH10" s="37">
        <f t="shared" si="10"/>
        <v>0.22773500810372771</v>
      </c>
    </row>
    <row r="11" spans="1:34" x14ac:dyDescent="0.25">
      <c r="A11" s="4">
        <v>45300</v>
      </c>
      <c r="B11" s="5">
        <v>2024</v>
      </c>
      <c r="C11" s="5" t="s">
        <v>21</v>
      </c>
      <c r="D11" s="5">
        <v>9</v>
      </c>
      <c r="E11" s="32">
        <v>2100</v>
      </c>
      <c r="F11" s="32">
        <v>137.41</v>
      </c>
      <c r="G11" s="32">
        <v>121.67</v>
      </c>
      <c r="H11" s="32">
        <f t="shared" si="0"/>
        <v>34.35</v>
      </c>
      <c r="I11" s="32">
        <f t="shared" si="0"/>
        <v>30.42</v>
      </c>
      <c r="J11" s="32">
        <v>48.67</v>
      </c>
      <c r="K11" s="32">
        <v>97.33</v>
      </c>
      <c r="L11" s="32">
        <f t="shared" si="1"/>
        <v>469.85</v>
      </c>
      <c r="M11" s="32">
        <v>368.23</v>
      </c>
      <c r="N11" s="32">
        <v>253.31</v>
      </c>
      <c r="O11" s="32">
        <f t="shared" si="2"/>
        <v>1008.6099999999999</v>
      </c>
      <c r="P11" s="5">
        <v>77</v>
      </c>
      <c r="Q11" s="5">
        <v>3478</v>
      </c>
      <c r="R11" s="5">
        <v>2428</v>
      </c>
      <c r="S11" s="5">
        <v>59</v>
      </c>
      <c r="T11" s="5">
        <v>606</v>
      </c>
      <c r="U11" s="5">
        <v>564</v>
      </c>
      <c r="V11" s="5">
        <v>446</v>
      </c>
      <c r="W11">
        <f t="shared" si="3"/>
        <v>42</v>
      </c>
      <c r="X11">
        <f t="shared" si="4"/>
        <v>42</v>
      </c>
      <c r="Y11">
        <f t="shared" si="5"/>
        <v>0.76623376623376627</v>
      </c>
      <c r="Z11" s="5">
        <v>606</v>
      </c>
      <c r="AA11" s="5">
        <v>564</v>
      </c>
      <c r="AB11" s="5">
        <v>446</v>
      </c>
      <c r="AC11">
        <v>42</v>
      </c>
      <c r="AD11" s="37">
        <f t="shared" si="6"/>
        <v>469.85</v>
      </c>
      <c r="AE11" s="37">
        <f t="shared" si="7"/>
        <v>7.9635593220338983</v>
      </c>
      <c r="AF11" s="37">
        <f t="shared" si="8"/>
        <v>6.1019480519480522</v>
      </c>
      <c r="AG11" s="37">
        <f t="shared" si="9"/>
        <v>0.24958813838550248</v>
      </c>
      <c r="AH11" s="37">
        <f t="shared" si="10"/>
        <v>0.19351317957166392</v>
      </c>
    </row>
    <row r="12" spans="1:34" x14ac:dyDescent="0.25">
      <c r="A12" s="4">
        <v>45301</v>
      </c>
      <c r="B12" s="5">
        <v>2024</v>
      </c>
      <c r="C12" s="5" t="s">
        <v>21</v>
      </c>
      <c r="D12" s="5">
        <v>10</v>
      </c>
      <c r="E12" s="32">
        <v>2100</v>
      </c>
      <c r="F12" s="32">
        <v>94.61</v>
      </c>
      <c r="G12" s="32">
        <v>50.94</v>
      </c>
      <c r="H12" s="32">
        <f t="shared" si="0"/>
        <v>23.65</v>
      </c>
      <c r="I12" s="32">
        <f t="shared" si="0"/>
        <v>12.74</v>
      </c>
      <c r="J12" s="32">
        <v>35.9</v>
      </c>
      <c r="K12" s="32">
        <v>107.71</v>
      </c>
      <c r="L12" s="32">
        <f t="shared" si="1"/>
        <v>325.55</v>
      </c>
      <c r="M12" s="32">
        <v>623.04999999999995</v>
      </c>
      <c r="N12" s="32">
        <v>249.13</v>
      </c>
      <c r="O12" s="32">
        <f t="shared" si="2"/>
        <v>902.27</v>
      </c>
      <c r="P12" s="5">
        <v>87</v>
      </c>
      <c r="Q12" s="5">
        <v>3439</v>
      </c>
      <c r="R12" s="5">
        <v>2350</v>
      </c>
      <c r="S12" s="5">
        <v>80</v>
      </c>
      <c r="T12" s="5">
        <v>602</v>
      </c>
      <c r="U12" s="5">
        <v>525</v>
      </c>
      <c r="V12" s="5">
        <v>439</v>
      </c>
      <c r="W12">
        <f t="shared" si="3"/>
        <v>77</v>
      </c>
      <c r="X12">
        <f t="shared" si="4"/>
        <v>77</v>
      </c>
      <c r="Y12">
        <f t="shared" si="5"/>
        <v>0.91954022988505746</v>
      </c>
      <c r="Z12" s="5">
        <v>602</v>
      </c>
      <c r="AA12" s="5">
        <v>525</v>
      </c>
      <c r="AB12" s="5">
        <v>439</v>
      </c>
      <c r="AC12">
        <v>77</v>
      </c>
      <c r="AD12" s="37">
        <f t="shared" si="6"/>
        <v>325.55</v>
      </c>
      <c r="AE12" s="37">
        <f t="shared" si="7"/>
        <v>4.069375</v>
      </c>
      <c r="AF12" s="37">
        <f t="shared" si="8"/>
        <v>3.741954022988506</v>
      </c>
      <c r="AG12" s="37">
        <f t="shared" si="9"/>
        <v>0.25617021276595747</v>
      </c>
      <c r="AH12" s="37">
        <f t="shared" si="10"/>
        <v>0.13853191489361702</v>
      </c>
    </row>
    <row r="13" spans="1:34" x14ac:dyDescent="0.25">
      <c r="A13" s="4">
        <v>45302</v>
      </c>
      <c r="B13" s="5">
        <v>2024</v>
      </c>
      <c r="C13" s="5" t="s">
        <v>21</v>
      </c>
      <c r="D13" s="5">
        <v>11</v>
      </c>
      <c r="E13" s="32">
        <v>2100</v>
      </c>
      <c r="F13" s="32">
        <v>161.87</v>
      </c>
      <c r="G13" s="32">
        <v>175.91</v>
      </c>
      <c r="H13" s="32">
        <f t="shared" si="0"/>
        <v>40.47</v>
      </c>
      <c r="I13" s="32">
        <f t="shared" si="0"/>
        <v>43.98</v>
      </c>
      <c r="J13" s="32">
        <v>54.69</v>
      </c>
      <c r="K13" s="32">
        <v>164.08</v>
      </c>
      <c r="L13" s="32">
        <f t="shared" si="1"/>
        <v>641</v>
      </c>
      <c r="M13" s="32">
        <v>336.23</v>
      </c>
      <c r="N13" s="32">
        <v>78.930000000000007</v>
      </c>
      <c r="O13" s="32">
        <f t="shared" si="2"/>
        <v>1043.8399999999999</v>
      </c>
      <c r="P13" s="5">
        <v>92</v>
      </c>
      <c r="Q13" s="5">
        <v>3412</v>
      </c>
      <c r="R13" s="5">
        <v>2276</v>
      </c>
      <c r="S13" s="5">
        <v>69</v>
      </c>
      <c r="T13" s="5">
        <v>584</v>
      </c>
      <c r="U13" s="5">
        <v>488</v>
      </c>
      <c r="V13" s="5">
        <v>434</v>
      </c>
      <c r="W13">
        <f t="shared" si="3"/>
        <v>96</v>
      </c>
      <c r="X13">
        <f t="shared" si="4"/>
        <v>96</v>
      </c>
      <c r="Y13">
        <f t="shared" si="5"/>
        <v>0.75</v>
      </c>
      <c r="Z13" s="5">
        <v>584</v>
      </c>
      <c r="AA13" s="5">
        <v>488</v>
      </c>
      <c r="AB13" s="5">
        <v>434</v>
      </c>
      <c r="AC13">
        <v>96</v>
      </c>
      <c r="AD13" s="37">
        <f t="shared" si="6"/>
        <v>641</v>
      </c>
      <c r="AE13" s="37">
        <f t="shared" si="7"/>
        <v>9.2898550724637676</v>
      </c>
      <c r="AF13" s="37">
        <f t="shared" si="8"/>
        <v>6.9673913043478262</v>
      </c>
      <c r="AG13" s="37">
        <f t="shared" si="9"/>
        <v>0.25659050966608082</v>
      </c>
      <c r="AH13" s="37">
        <f t="shared" si="10"/>
        <v>0.28163444639718804</v>
      </c>
    </row>
    <row r="14" spans="1:34" x14ac:dyDescent="0.25">
      <c r="A14" s="4">
        <v>45303</v>
      </c>
      <c r="B14" s="5">
        <v>2024</v>
      </c>
      <c r="C14" s="5" t="s">
        <v>21</v>
      </c>
      <c r="D14" s="5">
        <v>12</v>
      </c>
      <c r="E14" s="32">
        <v>2100</v>
      </c>
      <c r="F14" s="32">
        <v>158.33000000000001</v>
      </c>
      <c r="G14" s="32">
        <v>100.76</v>
      </c>
      <c r="H14" s="32">
        <f t="shared" si="0"/>
        <v>39.58</v>
      </c>
      <c r="I14" s="32">
        <f t="shared" si="0"/>
        <v>25.19</v>
      </c>
      <c r="J14" s="32">
        <v>50.76</v>
      </c>
      <c r="K14" s="32">
        <v>101.52</v>
      </c>
      <c r="L14" s="32">
        <f t="shared" si="1"/>
        <v>476.14</v>
      </c>
      <c r="M14" s="32">
        <v>337.85</v>
      </c>
      <c r="N14" s="32">
        <v>315.48</v>
      </c>
      <c r="O14" s="32">
        <f t="shared" si="2"/>
        <v>970.53</v>
      </c>
      <c r="P14" s="5">
        <v>95</v>
      </c>
      <c r="Q14" s="5">
        <v>3379</v>
      </c>
      <c r="R14" s="5">
        <v>2250</v>
      </c>
      <c r="S14" s="5">
        <v>60</v>
      </c>
      <c r="T14" s="5">
        <v>560</v>
      </c>
      <c r="U14" s="5">
        <v>475</v>
      </c>
      <c r="V14" s="5">
        <v>428</v>
      </c>
      <c r="W14">
        <f t="shared" si="3"/>
        <v>85</v>
      </c>
      <c r="X14">
        <f t="shared" si="4"/>
        <v>85</v>
      </c>
      <c r="Y14">
        <f t="shared" si="5"/>
        <v>0.63157894736842102</v>
      </c>
      <c r="Z14" s="5">
        <v>560</v>
      </c>
      <c r="AA14" s="5">
        <v>475</v>
      </c>
      <c r="AB14" s="5">
        <v>428</v>
      </c>
      <c r="AC14">
        <v>85</v>
      </c>
      <c r="AD14" s="37">
        <f t="shared" si="6"/>
        <v>476.14</v>
      </c>
      <c r="AE14" s="37">
        <f t="shared" si="7"/>
        <v>7.9356666666666662</v>
      </c>
      <c r="AF14" s="37">
        <f t="shared" si="8"/>
        <v>5.0119999999999996</v>
      </c>
      <c r="AG14" s="37">
        <f t="shared" si="9"/>
        <v>0.24888888888888888</v>
      </c>
      <c r="AH14" s="37">
        <f t="shared" si="10"/>
        <v>0.21161777777777777</v>
      </c>
    </row>
    <row r="15" spans="1:34" x14ac:dyDescent="0.25">
      <c r="A15" s="4">
        <v>45304</v>
      </c>
      <c r="B15" s="5">
        <v>2024</v>
      </c>
      <c r="C15" s="5" t="s">
        <v>21</v>
      </c>
      <c r="D15" s="5">
        <v>13</v>
      </c>
      <c r="E15" s="32">
        <v>2100</v>
      </c>
      <c r="F15" s="32">
        <v>153.08000000000001</v>
      </c>
      <c r="G15" s="32">
        <v>165.57</v>
      </c>
      <c r="H15" s="32">
        <f t="shared" si="0"/>
        <v>38.270000000000003</v>
      </c>
      <c r="I15" s="32">
        <f t="shared" si="0"/>
        <v>41.39</v>
      </c>
      <c r="J15" s="32">
        <v>42.18</v>
      </c>
      <c r="K15" s="32">
        <v>84.35</v>
      </c>
      <c r="L15" s="32">
        <f t="shared" si="1"/>
        <v>524.83999999999992</v>
      </c>
      <c r="M15" s="32">
        <v>453.25</v>
      </c>
      <c r="N15" s="32">
        <v>268</v>
      </c>
      <c r="O15" s="32">
        <f t="shared" si="2"/>
        <v>853.91000000000008</v>
      </c>
      <c r="P15" s="5">
        <v>95</v>
      </c>
      <c r="Q15" s="5">
        <v>3346</v>
      </c>
      <c r="R15" s="5">
        <v>2240</v>
      </c>
      <c r="S15" s="5">
        <v>69</v>
      </c>
      <c r="T15" s="5">
        <v>535</v>
      </c>
      <c r="U15" s="5">
        <v>470</v>
      </c>
      <c r="V15" s="5">
        <v>422</v>
      </c>
      <c r="W15">
        <f t="shared" si="3"/>
        <v>65</v>
      </c>
      <c r="X15">
        <f t="shared" si="4"/>
        <v>65</v>
      </c>
      <c r="Y15">
        <f t="shared" si="5"/>
        <v>0.72631578947368425</v>
      </c>
      <c r="Z15" s="5">
        <v>535</v>
      </c>
      <c r="AA15" s="5">
        <v>470</v>
      </c>
      <c r="AB15" s="5">
        <v>422</v>
      </c>
      <c r="AC15">
        <v>65</v>
      </c>
      <c r="AD15" s="37">
        <f t="shared" si="6"/>
        <v>524.83999999999992</v>
      </c>
      <c r="AE15" s="37">
        <f t="shared" si="7"/>
        <v>7.6063768115942016</v>
      </c>
      <c r="AF15" s="37">
        <f t="shared" si="8"/>
        <v>5.5246315789473677</v>
      </c>
      <c r="AG15" s="37">
        <f t="shared" si="9"/>
        <v>0.23883928571428573</v>
      </c>
      <c r="AH15" s="37">
        <f t="shared" si="10"/>
        <v>0.23430357142857139</v>
      </c>
    </row>
    <row r="16" spans="1:34" x14ac:dyDescent="0.25">
      <c r="A16" s="4">
        <v>45305</v>
      </c>
      <c r="B16" s="5">
        <v>2024</v>
      </c>
      <c r="C16" s="5" t="s">
        <v>21</v>
      </c>
      <c r="D16" s="5">
        <v>14</v>
      </c>
      <c r="E16" s="32">
        <v>2100</v>
      </c>
      <c r="F16" s="32">
        <v>174.83</v>
      </c>
      <c r="G16" s="32">
        <v>192.64</v>
      </c>
      <c r="H16" s="32">
        <f t="shared" si="0"/>
        <v>43.71</v>
      </c>
      <c r="I16" s="32">
        <f t="shared" si="0"/>
        <v>48.16</v>
      </c>
      <c r="J16" s="32">
        <v>43.17</v>
      </c>
      <c r="K16" s="32">
        <v>129.5</v>
      </c>
      <c r="L16" s="32">
        <f t="shared" si="1"/>
        <v>632.01</v>
      </c>
      <c r="M16" s="32">
        <v>399.99</v>
      </c>
      <c r="N16" s="32">
        <v>130.80000000000001</v>
      </c>
      <c r="O16" s="32">
        <f t="shared" si="2"/>
        <v>937.2</v>
      </c>
      <c r="P16" s="5">
        <v>95</v>
      </c>
      <c r="Q16" s="5">
        <v>3316</v>
      </c>
      <c r="R16" s="5">
        <v>2242</v>
      </c>
      <c r="S16" s="5">
        <v>61</v>
      </c>
      <c r="T16" s="5">
        <v>523</v>
      </c>
      <c r="U16" s="5">
        <v>471</v>
      </c>
      <c r="V16" s="5">
        <v>417</v>
      </c>
      <c r="W16">
        <f t="shared" si="3"/>
        <v>52</v>
      </c>
      <c r="X16">
        <f t="shared" si="4"/>
        <v>52</v>
      </c>
      <c r="Y16">
        <f t="shared" si="5"/>
        <v>0.64210526315789473</v>
      </c>
      <c r="Z16" s="5">
        <v>523</v>
      </c>
      <c r="AA16" s="5">
        <v>471</v>
      </c>
      <c r="AB16" s="5">
        <v>417</v>
      </c>
      <c r="AC16">
        <v>52</v>
      </c>
      <c r="AD16" s="37">
        <f t="shared" si="6"/>
        <v>632.01</v>
      </c>
      <c r="AE16" s="37">
        <f t="shared" si="7"/>
        <v>10.360819672131147</v>
      </c>
      <c r="AF16" s="37">
        <f t="shared" si="8"/>
        <v>6.6527368421052628</v>
      </c>
      <c r="AG16" s="37">
        <f t="shared" si="9"/>
        <v>0.23327386262265834</v>
      </c>
      <c r="AH16" s="37">
        <f t="shared" si="10"/>
        <v>0.28189562890276537</v>
      </c>
    </row>
    <row r="17" spans="1:34" x14ac:dyDescent="0.25">
      <c r="A17" s="4">
        <v>45306</v>
      </c>
      <c r="B17" s="5">
        <v>2024</v>
      </c>
      <c r="C17" s="5" t="s">
        <v>21</v>
      </c>
      <c r="D17" s="5">
        <v>15</v>
      </c>
      <c r="E17" s="32">
        <v>2100</v>
      </c>
      <c r="F17" s="32">
        <v>183.34</v>
      </c>
      <c r="G17" s="32">
        <v>161.38</v>
      </c>
      <c r="H17" s="32">
        <f t="shared" si="0"/>
        <v>45.84</v>
      </c>
      <c r="I17" s="32">
        <f t="shared" si="0"/>
        <v>40.35</v>
      </c>
      <c r="J17" s="32">
        <v>45.2</v>
      </c>
      <c r="K17" s="32">
        <v>90.4</v>
      </c>
      <c r="L17" s="32">
        <f t="shared" si="1"/>
        <v>566.5100000000001</v>
      </c>
      <c r="M17" s="32">
        <v>400.91</v>
      </c>
      <c r="N17" s="32">
        <v>215.69</v>
      </c>
      <c r="O17" s="32">
        <f t="shared" si="2"/>
        <v>916.88999999999987</v>
      </c>
      <c r="P17" s="5">
        <v>89</v>
      </c>
      <c r="Q17" s="5">
        <v>3286</v>
      </c>
      <c r="R17" s="5">
        <v>2270</v>
      </c>
      <c r="S17" s="5">
        <v>74</v>
      </c>
      <c r="T17" s="5">
        <v>521</v>
      </c>
      <c r="U17" s="5">
        <v>485</v>
      </c>
      <c r="V17" s="5">
        <v>411</v>
      </c>
      <c r="W17">
        <f t="shared" si="3"/>
        <v>36</v>
      </c>
      <c r="X17">
        <f t="shared" si="4"/>
        <v>36</v>
      </c>
      <c r="Y17">
        <f t="shared" si="5"/>
        <v>0.8314606741573034</v>
      </c>
      <c r="Z17" s="5">
        <v>521</v>
      </c>
      <c r="AA17" s="5">
        <v>485</v>
      </c>
      <c r="AB17" s="5">
        <v>411</v>
      </c>
      <c r="AC17">
        <v>36</v>
      </c>
      <c r="AD17" s="37">
        <f t="shared" si="6"/>
        <v>566.5100000000001</v>
      </c>
      <c r="AE17" s="37">
        <f t="shared" si="7"/>
        <v>7.6555405405405423</v>
      </c>
      <c r="AF17" s="37">
        <f t="shared" si="8"/>
        <v>6.3652808988764056</v>
      </c>
      <c r="AG17" s="37">
        <f t="shared" si="9"/>
        <v>0.22951541850220264</v>
      </c>
      <c r="AH17" s="37">
        <f t="shared" si="10"/>
        <v>0.24956387665198243</v>
      </c>
    </row>
    <row r="18" spans="1:34" x14ac:dyDescent="0.25">
      <c r="A18" s="4">
        <v>45307</v>
      </c>
      <c r="B18" s="5">
        <v>2024</v>
      </c>
      <c r="C18" s="5" t="s">
        <v>21</v>
      </c>
      <c r="D18" s="5">
        <v>16</v>
      </c>
      <c r="E18" s="32">
        <v>2100</v>
      </c>
      <c r="F18" s="32">
        <v>232.53</v>
      </c>
      <c r="G18" s="32">
        <v>75.44</v>
      </c>
      <c r="H18" s="32">
        <f t="shared" si="0"/>
        <v>58.13</v>
      </c>
      <c r="I18" s="32">
        <f t="shared" si="0"/>
        <v>18.86</v>
      </c>
      <c r="J18" s="32">
        <v>55.91</v>
      </c>
      <c r="K18" s="32">
        <v>55.91</v>
      </c>
      <c r="L18" s="32">
        <f t="shared" si="1"/>
        <v>496.78</v>
      </c>
      <c r="M18" s="32">
        <v>657.03</v>
      </c>
      <c r="N18" s="32">
        <v>306.88</v>
      </c>
      <c r="O18" s="32">
        <f t="shared" si="2"/>
        <v>639.30999999999995</v>
      </c>
      <c r="P18" s="5">
        <v>84</v>
      </c>
      <c r="Q18" s="5">
        <v>3256</v>
      </c>
      <c r="R18" s="5">
        <v>2328</v>
      </c>
      <c r="S18" s="5">
        <v>61</v>
      </c>
      <c r="T18" s="5">
        <v>526</v>
      </c>
      <c r="U18" s="5">
        <v>514</v>
      </c>
      <c r="V18" s="5">
        <v>406</v>
      </c>
      <c r="W18">
        <f t="shared" si="3"/>
        <v>12</v>
      </c>
      <c r="X18">
        <f t="shared" si="4"/>
        <v>12</v>
      </c>
      <c r="Y18">
        <f t="shared" si="5"/>
        <v>0.72619047619047616</v>
      </c>
      <c r="Z18" s="5">
        <v>526</v>
      </c>
      <c r="AA18" s="5">
        <v>514</v>
      </c>
      <c r="AB18" s="5">
        <v>406</v>
      </c>
      <c r="AC18">
        <v>12</v>
      </c>
      <c r="AD18" s="37">
        <f t="shared" si="6"/>
        <v>496.78</v>
      </c>
      <c r="AE18" s="37">
        <f t="shared" si="7"/>
        <v>8.1439344262295084</v>
      </c>
      <c r="AF18" s="37">
        <f t="shared" si="8"/>
        <v>5.9140476190476186</v>
      </c>
      <c r="AG18" s="37">
        <f t="shared" si="9"/>
        <v>0.22594501718213059</v>
      </c>
      <c r="AH18" s="37">
        <f t="shared" si="10"/>
        <v>0.21339347079037799</v>
      </c>
    </row>
    <row r="19" spans="1:34" x14ac:dyDescent="0.25">
      <c r="A19" s="4">
        <v>45308</v>
      </c>
      <c r="B19" s="5">
        <v>2024</v>
      </c>
      <c r="C19" s="5" t="s">
        <v>21</v>
      </c>
      <c r="D19" s="5">
        <v>17</v>
      </c>
      <c r="E19" s="32">
        <v>2100</v>
      </c>
      <c r="F19" s="32">
        <v>174.18</v>
      </c>
      <c r="G19" s="32">
        <v>116.13</v>
      </c>
      <c r="H19" s="32">
        <f t="shared" si="0"/>
        <v>43.55</v>
      </c>
      <c r="I19" s="32">
        <f t="shared" si="0"/>
        <v>29.03</v>
      </c>
      <c r="J19" s="32">
        <v>46.51</v>
      </c>
      <c r="K19" s="32">
        <v>139.54</v>
      </c>
      <c r="L19" s="32">
        <f t="shared" si="1"/>
        <v>548.93999999999994</v>
      </c>
      <c r="M19" s="32">
        <v>516.96</v>
      </c>
      <c r="N19" s="32">
        <v>411.63</v>
      </c>
      <c r="O19" s="32">
        <f t="shared" si="2"/>
        <v>622.4699999999998</v>
      </c>
      <c r="P19" s="5">
        <v>74</v>
      </c>
      <c r="Q19" s="5">
        <v>3220</v>
      </c>
      <c r="R19" s="5">
        <v>2476</v>
      </c>
      <c r="S19" s="5">
        <v>38</v>
      </c>
      <c r="T19" s="5">
        <v>536</v>
      </c>
      <c r="U19" s="5">
        <v>588</v>
      </c>
      <c r="V19" s="5">
        <v>400</v>
      </c>
      <c r="W19" t="e">
        <f t="shared" si="3"/>
        <v>#N/A</v>
      </c>
      <c r="X19" t="str">
        <f t="shared" si="4"/>
        <v>0</v>
      </c>
      <c r="Y19">
        <f t="shared" si="5"/>
        <v>0.51351351351351349</v>
      </c>
      <c r="Z19" s="5">
        <v>536</v>
      </c>
      <c r="AA19" s="5">
        <v>588</v>
      </c>
      <c r="AB19" s="5">
        <v>400</v>
      </c>
      <c r="AC19" t="e">
        <v>#N/A</v>
      </c>
      <c r="AD19" s="37">
        <f t="shared" si="6"/>
        <v>548.93999999999994</v>
      </c>
      <c r="AE19" s="37">
        <f t="shared" si="7"/>
        <v>14.44578947368421</v>
      </c>
      <c r="AF19" s="37">
        <f t="shared" si="8"/>
        <v>7.4181081081081075</v>
      </c>
      <c r="AG19" s="37">
        <f t="shared" si="9"/>
        <v>0.21647819063004847</v>
      </c>
      <c r="AH19" s="37">
        <f t="shared" si="10"/>
        <v>0.22170436187399029</v>
      </c>
    </row>
    <row r="20" spans="1:34" x14ac:dyDescent="0.25">
      <c r="A20" s="4">
        <v>45309</v>
      </c>
      <c r="B20" s="5">
        <v>2024</v>
      </c>
      <c r="C20" s="5" t="s">
        <v>21</v>
      </c>
      <c r="D20" s="5">
        <v>18</v>
      </c>
      <c r="E20" s="32">
        <v>2100</v>
      </c>
      <c r="F20" s="32">
        <v>136.57</v>
      </c>
      <c r="G20" s="32">
        <v>71.77</v>
      </c>
      <c r="H20" s="32">
        <f t="shared" si="0"/>
        <v>34.14</v>
      </c>
      <c r="I20" s="32">
        <f t="shared" si="0"/>
        <v>17.940000000000001</v>
      </c>
      <c r="J20" s="32">
        <v>201.36</v>
      </c>
      <c r="K20" s="32">
        <v>201.36</v>
      </c>
      <c r="L20" s="32">
        <f t="shared" si="1"/>
        <v>663.14</v>
      </c>
      <c r="M20" s="32">
        <v>626.69000000000005</v>
      </c>
      <c r="N20" s="32">
        <v>257.58999999999997</v>
      </c>
      <c r="O20" s="32">
        <f t="shared" si="2"/>
        <v>552.58000000000015</v>
      </c>
      <c r="P20" s="5">
        <v>69</v>
      </c>
      <c r="Q20" s="5">
        <v>3196</v>
      </c>
      <c r="R20" s="5">
        <v>2604</v>
      </c>
      <c r="S20" s="5">
        <v>50</v>
      </c>
      <c r="T20" s="5">
        <v>553</v>
      </c>
      <c r="U20" s="5">
        <v>652</v>
      </c>
      <c r="V20" s="5">
        <v>395</v>
      </c>
      <c r="W20" t="e">
        <f t="shared" si="3"/>
        <v>#N/A</v>
      </c>
      <c r="X20" t="str">
        <f t="shared" si="4"/>
        <v>0</v>
      </c>
      <c r="Y20">
        <f t="shared" si="5"/>
        <v>0.72463768115942029</v>
      </c>
      <c r="Z20" s="5">
        <v>553</v>
      </c>
      <c r="AA20" s="5">
        <v>652</v>
      </c>
      <c r="AB20" s="5">
        <v>395</v>
      </c>
      <c r="AC20" t="e">
        <v>#N/A</v>
      </c>
      <c r="AD20" s="37">
        <f t="shared" si="6"/>
        <v>663.14</v>
      </c>
      <c r="AE20" s="37">
        <f t="shared" si="7"/>
        <v>13.2628</v>
      </c>
      <c r="AF20" s="37">
        <f t="shared" si="8"/>
        <v>9.6107246376811588</v>
      </c>
      <c r="AG20" s="37">
        <f t="shared" si="9"/>
        <v>0.21236559139784947</v>
      </c>
      <c r="AH20" s="37">
        <f t="shared" si="10"/>
        <v>0.25466205837173578</v>
      </c>
    </row>
    <row r="21" spans="1:34" x14ac:dyDescent="0.25">
      <c r="A21" s="4">
        <v>45310</v>
      </c>
      <c r="B21" s="5">
        <v>2024</v>
      </c>
      <c r="C21" s="5" t="s">
        <v>21</v>
      </c>
      <c r="D21" s="5">
        <v>19</v>
      </c>
      <c r="E21" s="32">
        <v>2100</v>
      </c>
      <c r="F21" s="32">
        <v>183.82</v>
      </c>
      <c r="G21" s="32">
        <v>176.51</v>
      </c>
      <c r="H21" s="32">
        <f t="shared" si="0"/>
        <v>45.96</v>
      </c>
      <c r="I21" s="32">
        <f t="shared" si="0"/>
        <v>44.13</v>
      </c>
      <c r="J21" s="32">
        <v>107.58</v>
      </c>
      <c r="K21" s="32">
        <v>215.15</v>
      </c>
      <c r="L21" s="32">
        <f t="shared" si="1"/>
        <v>773.15</v>
      </c>
      <c r="M21" s="32">
        <v>601.30999999999995</v>
      </c>
      <c r="N21" s="32">
        <v>295.3</v>
      </c>
      <c r="O21" s="32">
        <f t="shared" si="2"/>
        <v>430.24</v>
      </c>
      <c r="P21" s="5">
        <v>64</v>
      </c>
      <c r="Q21" s="5">
        <v>3163</v>
      </c>
      <c r="R21" s="5">
        <v>2662</v>
      </c>
      <c r="S21" s="5">
        <v>49</v>
      </c>
      <c r="T21" s="5">
        <v>573</v>
      </c>
      <c r="U21" s="5">
        <v>681</v>
      </c>
      <c r="V21" s="5">
        <v>390</v>
      </c>
      <c r="W21" t="e">
        <f t="shared" si="3"/>
        <v>#N/A</v>
      </c>
      <c r="X21" t="str">
        <f t="shared" si="4"/>
        <v>0</v>
      </c>
      <c r="Y21">
        <f t="shared" si="5"/>
        <v>0.765625</v>
      </c>
      <c r="Z21" s="5">
        <v>573</v>
      </c>
      <c r="AA21" s="5">
        <v>681</v>
      </c>
      <c r="AB21" s="5">
        <v>390</v>
      </c>
      <c r="AC21" t="e">
        <v>#N/A</v>
      </c>
      <c r="AD21" s="37">
        <f t="shared" si="6"/>
        <v>773.15</v>
      </c>
      <c r="AE21" s="37">
        <f t="shared" si="7"/>
        <v>15.778571428571428</v>
      </c>
      <c r="AF21" s="37">
        <f t="shared" si="8"/>
        <v>12.08046875</v>
      </c>
      <c r="AG21" s="37">
        <f t="shared" si="9"/>
        <v>0.21525169045830203</v>
      </c>
      <c r="AH21" s="37">
        <f t="shared" si="10"/>
        <v>0.29043951915852739</v>
      </c>
    </row>
    <row r="22" spans="1:34" x14ac:dyDescent="0.25">
      <c r="A22" s="4">
        <v>45311</v>
      </c>
      <c r="B22" s="5">
        <v>2024</v>
      </c>
      <c r="C22" s="5" t="s">
        <v>21</v>
      </c>
      <c r="D22" s="5">
        <v>20</v>
      </c>
      <c r="E22" s="32">
        <v>2100</v>
      </c>
      <c r="F22" s="32">
        <v>78.89</v>
      </c>
      <c r="G22" s="32">
        <v>161.01</v>
      </c>
      <c r="H22" s="32">
        <f t="shared" si="0"/>
        <v>19.72</v>
      </c>
      <c r="I22" s="32">
        <f t="shared" si="0"/>
        <v>40.25</v>
      </c>
      <c r="J22" s="32">
        <v>44.67</v>
      </c>
      <c r="K22" s="32">
        <v>134</v>
      </c>
      <c r="L22" s="32">
        <f t="shared" si="1"/>
        <v>478.54</v>
      </c>
      <c r="M22" s="32">
        <v>568.4</v>
      </c>
      <c r="N22" s="32">
        <v>760.08</v>
      </c>
      <c r="O22" s="32">
        <f t="shared" si="2"/>
        <v>292.98</v>
      </c>
      <c r="P22" s="5">
        <v>64</v>
      </c>
      <c r="Q22" s="5">
        <v>3139</v>
      </c>
      <c r="R22" s="5">
        <v>2682</v>
      </c>
      <c r="S22" s="5">
        <v>48</v>
      </c>
      <c r="T22" s="5">
        <v>599</v>
      </c>
      <c r="U22" s="5">
        <v>691</v>
      </c>
      <c r="V22" s="5">
        <v>385</v>
      </c>
      <c r="W22" t="e">
        <f t="shared" si="3"/>
        <v>#N/A</v>
      </c>
      <c r="X22" t="str">
        <f t="shared" si="4"/>
        <v>0</v>
      </c>
      <c r="Y22">
        <f t="shared" si="5"/>
        <v>0.75</v>
      </c>
      <c r="Z22" s="5">
        <v>599</v>
      </c>
      <c r="AA22" s="5">
        <v>691</v>
      </c>
      <c r="AB22" s="5">
        <v>385</v>
      </c>
      <c r="AC22" t="e">
        <v>#N/A</v>
      </c>
      <c r="AD22" s="37">
        <f t="shared" si="6"/>
        <v>478.54</v>
      </c>
      <c r="AE22" s="37">
        <f t="shared" si="7"/>
        <v>9.9695833333333344</v>
      </c>
      <c r="AF22" s="37">
        <f t="shared" si="8"/>
        <v>7.4771875000000003</v>
      </c>
      <c r="AG22" s="37">
        <f t="shared" si="9"/>
        <v>0.22334079045488442</v>
      </c>
      <c r="AH22" s="37">
        <f t="shared" si="10"/>
        <v>0.17842654735272187</v>
      </c>
    </row>
    <row r="23" spans="1:34" x14ac:dyDescent="0.25">
      <c r="A23" s="4">
        <v>45312</v>
      </c>
      <c r="B23" s="5">
        <v>2024</v>
      </c>
      <c r="C23" s="5" t="s">
        <v>21</v>
      </c>
      <c r="D23" s="5">
        <v>21</v>
      </c>
      <c r="E23" s="32">
        <v>2100</v>
      </c>
      <c r="F23" s="32">
        <v>276.89999999999998</v>
      </c>
      <c r="G23" s="32">
        <v>99.68</v>
      </c>
      <c r="H23" s="32">
        <f t="shared" si="0"/>
        <v>69.23</v>
      </c>
      <c r="I23" s="32">
        <f t="shared" si="0"/>
        <v>24.92</v>
      </c>
      <c r="J23" s="32">
        <v>197.15</v>
      </c>
      <c r="K23" s="32">
        <v>197.15</v>
      </c>
      <c r="L23" s="32">
        <f t="shared" si="1"/>
        <v>865.03</v>
      </c>
      <c r="M23" s="32">
        <v>586.69000000000005</v>
      </c>
      <c r="N23" s="32">
        <v>335.9</v>
      </c>
      <c r="O23" s="32">
        <f t="shared" si="2"/>
        <v>312.38000000000011</v>
      </c>
      <c r="P23" s="5">
        <v>66</v>
      </c>
      <c r="Q23" s="5">
        <v>3109</v>
      </c>
      <c r="R23" s="5">
        <v>2682</v>
      </c>
      <c r="S23" s="5">
        <v>34</v>
      </c>
      <c r="T23" s="5">
        <v>625</v>
      </c>
      <c r="U23" s="5">
        <v>691</v>
      </c>
      <c r="V23" s="5">
        <v>380</v>
      </c>
      <c r="W23" t="e">
        <f t="shared" si="3"/>
        <v>#N/A</v>
      </c>
      <c r="X23" t="str">
        <f t="shared" si="4"/>
        <v>0</v>
      </c>
      <c r="Y23">
        <f t="shared" si="5"/>
        <v>0.51515151515151514</v>
      </c>
      <c r="Z23" s="5">
        <v>625</v>
      </c>
      <c r="AA23" s="5">
        <v>691</v>
      </c>
      <c r="AB23" s="5">
        <v>380</v>
      </c>
      <c r="AC23" t="e">
        <v>#N/A</v>
      </c>
      <c r="AD23" s="37">
        <f t="shared" si="6"/>
        <v>865.03</v>
      </c>
      <c r="AE23" s="37">
        <f t="shared" si="7"/>
        <v>25.442058823529411</v>
      </c>
      <c r="AF23" s="37">
        <f t="shared" si="8"/>
        <v>13.106515151515151</v>
      </c>
      <c r="AG23" s="37">
        <f t="shared" si="9"/>
        <v>0.23303504847129008</v>
      </c>
      <c r="AH23" s="37">
        <f t="shared" si="10"/>
        <v>0.3225316927665921</v>
      </c>
    </row>
    <row r="24" spans="1:34" x14ac:dyDescent="0.25">
      <c r="A24" s="4">
        <v>45313</v>
      </c>
      <c r="B24" s="5">
        <v>2024</v>
      </c>
      <c r="C24" s="5" t="s">
        <v>21</v>
      </c>
      <c r="D24" s="5">
        <v>22</v>
      </c>
      <c r="E24" s="32">
        <v>2100</v>
      </c>
      <c r="F24" s="32">
        <v>81.489999999999995</v>
      </c>
      <c r="G24" s="32">
        <v>89.41</v>
      </c>
      <c r="H24" s="32">
        <f t="shared" si="0"/>
        <v>20.37</v>
      </c>
      <c r="I24" s="32">
        <f t="shared" si="0"/>
        <v>22.35</v>
      </c>
      <c r="J24" s="32">
        <v>211.64</v>
      </c>
      <c r="K24" s="32">
        <v>211.64</v>
      </c>
      <c r="L24" s="32">
        <f t="shared" si="1"/>
        <v>636.9</v>
      </c>
      <c r="M24" s="32">
        <v>927.8</v>
      </c>
      <c r="N24" s="32">
        <v>250.38</v>
      </c>
      <c r="O24" s="32">
        <f t="shared" si="2"/>
        <v>284.92000000000007</v>
      </c>
      <c r="P24" s="5">
        <v>70</v>
      </c>
      <c r="Q24" s="5">
        <v>3082</v>
      </c>
      <c r="R24" s="5">
        <v>2664</v>
      </c>
      <c r="S24" s="5">
        <v>59</v>
      </c>
      <c r="T24" s="5">
        <v>644</v>
      </c>
      <c r="U24" s="5">
        <v>682</v>
      </c>
      <c r="V24" s="5">
        <v>374</v>
      </c>
      <c r="W24" t="e">
        <f t="shared" si="3"/>
        <v>#N/A</v>
      </c>
      <c r="X24" t="str">
        <f t="shared" si="4"/>
        <v>0</v>
      </c>
      <c r="Y24">
        <f t="shared" si="5"/>
        <v>0.84285714285714286</v>
      </c>
      <c r="Z24" s="5">
        <v>644</v>
      </c>
      <c r="AA24" s="5">
        <v>682</v>
      </c>
      <c r="AB24" s="5">
        <v>374</v>
      </c>
      <c r="AC24" t="e">
        <v>#N/A</v>
      </c>
      <c r="AD24" s="37">
        <f t="shared" si="6"/>
        <v>636.9</v>
      </c>
      <c r="AE24" s="37">
        <f t="shared" si="7"/>
        <v>10.794915254237289</v>
      </c>
      <c r="AF24" s="37">
        <f t="shared" si="8"/>
        <v>9.0985714285714288</v>
      </c>
      <c r="AG24" s="37">
        <f t="shared" si="9"/>
        <v>0.24174174174174173</v>
      </c>
      <c r="AH24" s="37">
        <f t="shared" si="10"/>
        <v>0.23907657657657658</v>
      </c>
    </row>
    <row r="25" spans="1:34" x14ac:dyDescent="0.25">
      <c r="A25" s="4">
        <v>45314</v>
      </c>
      <c r="B25" s="5">
        <v>2024</v>
      </c>
      <c r="C25" s="5" t="s">
        <v>21</v>
      </c>
      <c r="D25" s="5">
        <v>23</v>
      </c>
      <c r="E25" s="32">
        <v>2100</v>
      </c>
      <c r="F25" s="32">
        <v>139.88999999999999</v>
      </c>
      <c r="G25" s="32">
        <v>261.44</v>
      </c>
      <c r="H25" s="32">
        <f t="shared" si="0"/>
        <v>34.97</v>
      </c>
      <c r="I25" s="32">
        <f t="shared" si="0"/>
        <v>65.36</v>
      </c>
      <c r="J25" s="32">
        <v>35.549999999999997</v>
      </c>
      <c r="K25" s="32">
        <v>106.64</v>
      </c>
      <c r="L25" s="32">
        <f t="shared" si="1"/>
        <v>643.84999999999991</v>
      </c>
      <c r="M25" s="32">
        <v>473.1</v>
      </c>
      <c r="N25" s="32">
        <v>569.80999999999995</v>
      </c>
      <c r="O25" s="32">
        <f t="shared" si="2"/>
        <v>413.24000000000024</v>
      </c>
      <c r="P25" s="5">
        <v>76</v>
      </c>
      <c r="Q25" s="5">
        <v>3058</v>
      </c>
      <c r="R25" s="5">
        <v>2608</v>
      </c>
      <c r="S25" s="5">
        <v>43</v>
      </c>
      <c r="T25" s="5">
        <v>658</v>
      </c>
      <c r="U25" s="5">
        <v>654</v>
      </c>
      <c r="V25" s="5">
        <v>371</v>
      </c>
      <c r="W25">
        <f t="shared" si="3"/>
        <v>4</v>
      </c>
      <c r="X25">
        <f t="shared" si="4"/>
        <v>4</v>
      </c>
      <c r="Y25">
        <f t="shared" si="5"/>
        <v>0.56578947368421051</v>
      </c>
      <c r="Z25" s="5">
        <v>658</v>
      </c>
      <c r="AA25" s="5">
        <v>654</v>
      </c>
      <c r="AB25" s="5">
        <v>371</v>
      </c>
      <c r="AC25">
        <v>4</v>
      </c>
      <c r="AD25" s="37">
        <f t="shared" si="6"/>
        <v>643.84999999999991</v>
      </c>
      <c r="AE25" s="37">
        <f t="shared" si="7"/>
        <v>14.973255813953486</v>
      </c>
      <c r="AF25" s="37">
        <f t="shared" si="8"/>
        <v>8.471710526315789</v>
      </c>
      <c r="AG25" s="37">
        <f t="shared" si="9"/>
        <v>0.2523006134969325</v>
      </c>
      <c r="AH25" s="37">
        <f t="shared" si="10"/>
        <v>0.24687499999999996</v>
      </c>
    </row>
    <row r="26" spans="1:34" x14ac:dyDescent="0.25">
      <c r="A26" s="4">
        <v>45315</v>
      </c>
      <c r="B26" s="5">
        <v>2024</v>
      </c>
      <c r="C26" s="5" t="s">
        <v>21</v>
      </c>
      <c r="D26" s="5">
        <v>24</v>
      </c>
      <c r="E26" s="32">
        <v>2100</v>
      </c>
      <c r="F26" s="32">
        <v>225.34</v>
      </c>
      <c r="G26" s="32">
        <v>169.59</v>
      </c>
      <c r="H26" s="32">
        <f t="shared" si="0"/>
        <v>56.34</v>
      </c>
      <c r="I26" s="32">
        <f t="shared" si="0"/>
        <v>42.4</v>
      </c>
      <c r="J26" s="32">
        <v>188.17</v>
      </c>
      <c r="K26" s="32">
        <v>188.17</v>
      </c>
      <c r="L26" s="32">
        <f t="shared" si="1"/>
        <v>870.00999999999988</v>
      </c>
      <c r="M26" s="32">
        <v>512.71</v>
      </c>
      <c r="N26" s="32">
        <v>400.21</v>
      </c>
      <c r="O26" s="32">
        <f t="shared" si="2"/>
        <v>317.07000000000016</v>
      </c>
      <c r="P26" s="5">
        <v>79</v>
      </c>
      <c r="Q26" s="5">
        <v>3031</v>
      </c>
      <c r="R26" s="5">
        <v>2514</v>
      </c>
      <c r="S26" s="5">
        <v>75</v>
      </c>
      <c r="T26" s="5">
        <v>666</v>
      </c>
      <c r="U26" s="5">
        <v>607</v>
      </c>
      <c r="V26" s="5">
        <v>365</v>
      </c>
      <c r="W26">
        <f t="shared" si="3"/>
        <v>59</v>
      </c>
      <c r="X26">
        <f t="shared" si="4"/>
        <v>59</v>
      </c>
      <c r="Y26">
        <f t="shared" si="5"/>
        <v>0.94936708860759489</v>
      </c>
      <c r="Z26" s="5">
        <v>666</v>
      </c>
      <c r="AA26" s="5">
        <v>607</v>
      </c>
      <c r="AB26" s="5">
        <v>365</v>
      </c>
      <c r="AC26">
        <v>59</v>
      </c>
      <c r="AD26" s="37">
        <f t="shared" si="6"/>
        <v>870.00999999999988</v>
      </c>
      <c r="AE26" s="37">
        <f t="shared" si="7"/>
        <v>11.600133333333332</v>
      </c>
      <c r="AF26" s="37">
        <f t="shared" si="8"/>
        <v>11.012784810126581</v>
      </c>
      <c r="AG26" s="37">
        <f t="shared" si="9"/>
        <v>0.2649164677804296</v>
      </c>
      <c r="AH26" s="37">
        <f t="shared" si="10"/>
        <v>0.34606603023070798</v>
      </c>
    </row>
    <row r="27" spans="1:34" x14ac:dyDescent="0.25">
      <c r="A27" s="4">
        <v>45316</v>
      </c>
      <c r="B27" s="5">
        <v>2024</v>
      </c>
      <c r="C27" s="5" t="s">
        <v>21</v>
      </c>
      <c r="D27" s="5">
        <v>25</v>
      </c>
      <c r="E27" s="32">
        <v>2100</v>
      </c>
      <c r="F27" s="32">
        <v>306.37</v>
      </c>
      <c r="G27" s="32">
        <v>203.47</v>
      </c>
      <c r="H27" s="32">
        <f t="shared" si="0"/>
        <v>76.59</v>
      </c>
      <c r="I27" s="32">
        <f t="shared" si="0"/>
        <v>50.87</v>
      </c>
      <c r="J27" s="32">
        <v>101.74</v>
      </c>
      <c r="K27" s="32">
        <v>101.74</v>
      </c>
      <c r="L27" s="32">
        <f t="shared" si="1"/>
        <v>840.78000000000009</v>
      </c>
      <c r="M27" s="32">
        <v>799.75</v>
      </c>
      <c r="N27" s="32">
        <v>397.84</v>
      </c>
      <c r="O27" s="32">
        <f t="shared" si="2"/>
        <v>61.629999999999882</v>
      </c>
      <c r="P27" s="5">
        <v>77</v>
      </c>
      <c r="Q27" s="5">
        <v>3010</v>
      </c>
      <c r="R27" s="5">
        <v>2414</v>
      </c>
      <c r="S27" s="5">
        <v>54</v>
      </c>
      <c r="T27" s="5">
        <v>668</v>
      </c>
      <c r="U27" s="5">
        <v>557</v>
      </c>
      <c r="V27" s="5">
        <v>362</v>
      </c>
      <c r="W27">
        <f t="shared" si="3"/>
        <v>111</v>
      </c>
      <c r="X27">
        <f t="shared" si="4"/>
        <v>111</v>
      </c>
      <c r="Y27">
        <f t="shared" si="5"/>
        <v>0.70129870129870131</v>
      </c>
      <c r="Z27" s="5">
        <v>668</v>
      </c>
      <c r="AA27" s="5">
        <v>557</v>
      </c>
      <c r="AB27" s="5">
        <v>362</v>
      </c>
      <c r="AC27">
        <v>111</v>
      </c>
      <c r="AD27" s="37">
        <f t="shared" si="6"/>
        <v>840.78000000000009</v>
      </c>
      <c r="AE27" s="37">
        <f t="shared" si="7"/>
        <v>15.570000000000002</v>
      </c>
      <c r="AF27" s="37">
        <f t="shared" si="8"/>
        <v>10.91922077922078</v>
      </c>
      <c r="AG27" s="37">
        <f t="shared" si="9"/>
        <v>0.27671913835956918</v>
      </c>
      <c r="AH27" s="37">
        <f t="shared" si="10"/>
        <v>0.34829328914664459</v>
      </c>
    </row>
    <row r="28" spans="1:34" x14ac:dyDescent="0.25">
      <c r="A28" s="4">
        <v>45317</v>
      </c>
      <c r="B28" s="5">
        <v>2024</v>
      </c>
      <c r="C28" s="5" t="s">
        <v>21</v>
      </c>
      <c r="D28" s="5">
        <v>26</v>
      </c>
      <c r="E28" s="32">
        <v>2100</v>
      </c>
      <c r="F28" s="32">
        <v>315.89999999999998</v>
      </c>
      <c r="G28" s="32">
        <v>300.63</v>
      </c>
      <c r="H28" s="32">
        <f t="shared" si="0"/>
        <v>78.98</v>
      </c>
      <c r="I28" s="32">
        <f t="shared" si="0"/>
        <v>75.16</v>
      </c>
      <c r="J28" s="32">
        <v>92.19</v>
      </c>
      <c r="K28" s="32">
        <v>184.37</v>
      </c>
      <c r="L28" s="32">
        <f t="shared" si="1"/>
        <v>1047.23</v>
      </c>
      <c r="M28" s="32">
        <v>556.41</v>
      </c>
      <c r="N28" s="32">
        <v>160.31</v>
      </c>
      <c r="O28" s="32">
        <f t="shared" si="2"/>
        <v>336.05000000000018</v>
      </c>
      <c r="P28" s="5">
        <v>74</v>
      </c>
      <c r="Q28" s="5">
        <v>2986</v>
      </c>
      <c r="R28" s="5">
        <v>2356</v>
      </c>
      <c r="S28" s="5">
        <v>49</v>
      </c>
      <c r="T28" s="5">
        <v>665</v>
      </c>
      <c r="U28" s="5">
        <v>528</v>
      </c>
      <c r="V28" s="5">
        <v>357</v>
      </c>
      <c r="W28">
        <f t="shared" si="3"/>
        <v>137</v>
      </c>
      <c r="X28">
        <f t="shared" si="4"/>
        <v>137</v>
      </c>
      <c r="Y28">
        <f t="shared" si="5"/>
        <v>0.66216216216216217</v>
      </c>
      <c r="Z28" s="5">
        <v>665</v>
      </c>
      <c r="AA28" s="5">
        <v>528</v>
      </c>
      <c r="AB28" s="5">
        <v>357</v>
      </c>
      <c r="AC28">
        <v>137</v>
      </c>
      <c r="AD28" s="37">
        <f t="shared" si="6"/>
        <v>1047.23</v>
      </c>
      <c r="AE28" s="37">
        <f t="shared" si="7"/>
        <v>21.372040816326532</v>
      </c>
      <c r="AF28" s="37">
        <f t="shared" si="8"/>
        <v>14.151756756756757</v>
      </c>
      <c r="AG28" s="37">
        <f t="shared" si="9"/>
        <v>0.28225806451612906</v>
      </c>
      <c r="AH28" s="37">
        <f t="shared" si="10"/>
        <v>0.44449490662139218</v>
      </c>
    </row>
    <row r="29" spans="1:34" x14ac:dyDescent="0.25">
      <c r="A29" s="4">
        <v>45318</v>
      </c>
      <c r="B29" s="5">
        <v>2024</v>
      </c>
      <c r="C29" s="5" t="s">
        <v>21</v>
      </c>
      <c r="D29" s="5">
        <v>27</v>
      </c>
      <c r="E29" s="32">
        <v>2100</v>
      </c>
      <c r="F29" s="32">
        <v>118.83</v>
      </c>
      <c r="G29" s="32">
        <v>94.12</v>
      </c>
      <c r="H29" s="32">
        <f t="shared" si="0"/>
        <v>29.71</v>
      </c>
      <c r="I29" s="32">
        <f t="shared" si="0"/>
        <v>23.53</v>
      </c>
      <c r="J29" s="32">
        <v>168.23</v>
      </c>
      <c r="K29" s="32">
        <v>168.23</v>
      </c>
      <c r="L29" s="32">
        <f t="shared" si="1"/>
        <v>602.65</v>
      </c>
      <c r="M29" s="32">
        <v>629.61</v>
      </c>
      <c r="N29" s="32">
        <v>556.45000000000005</v>
      </c>
      <c r="O29" s="32">
        <f t="shared" si="2"/>
        <v>311.28999999999996</v>
      </c>
      <c r="P29" s="5">
        <v>70</v>
      </c>
      <c r="Q29" s="5">
        <v>2965</v>
      </c>
      <c r="R29" s="5">
        <v>2330</v>
      </c>
      <c r="S29" s="5">
        <v>53</v>
      </c>
      <c r="T29" s="5">
        <v>654</v>
      </c>
      <c r="U29" s="5">
        <v>515</v>
      </c>
      <c r="V29" s="5">
        <v>354</v>
      </c>
      <c r="W29">
        <f t="shared" si="3"/>
        <v>139</v>
      </c>
      <c r="X29">
        <f t="shared" si="4"/>
        <v>139</v>
      </c>
      <c r="Y29">
        <f t="shared" si="5"/>
        <v>0.75714285714285712</v>
      </c>
      <c r="Z29" s="5">
        <v>654</v>
      </c>
      <c r="AA29" s="5">
        <v>515</v>
      </c>
      <c r="AB29" s="5">
        <v>354</v>
      </c>
      <c r="AC29">
        <v>139</v>
      </c>
      <c r="AD29" s="37">
        <f t="shared" si="6"/>
        <v>602.65</v>
      </c>
      <c r="AE29" s="37">
        <f t="shared" si="7"/>
        <v>11.370754716981132</v>
      </c>
      <c r="AF29" s="37">
        <f t="shared" si="8"/>
        <v>8.6092857142857131</v>
      </c>
      <c r="AG29" s="37">
        <f t="shared" si="9"/>
        <v>0.28068669527896994</v>
      </c>
      <c r="AH29" s="37">
        <f t="shared" si="10"/>
        <v>0.25864806866952789</v>
      </c>
    </row>
    <row r="30" spans="1:34" x14ac:dyDescent="0.25">
      <c r="A30" s="4">
        <v>45319</v>
      </c>
      <c r="B30" s="5">
        <v>2024</v>
      </c>
      <c r="C30" s="5" t="s">
        <v>21</v>
      </c>
      <c r="D30" s="5">
        <v>28</v>
      </c>
      <c r="E30" s="32">
        <v>2100</v>
      </c>
      <c r="F30" s="32">
        <v>313.17</v>
      </c>
      <c r="G30" s="32">
        <v>175.94</v>
      </c>
      <c r="H30" s="32">
        <f t="shared" si="0"/>
        <v>78.290000000000006</v>
      </c>
      <c r="I30" s="32">
        <f t="shared" si="0"/>
        <v>43.99</v>
      </c>
      <c r="J30" s="32">
        <v>68.03</v>
      </c>
      <c r="K30" s="32">
        <v>68.03</v>
      </c>
      <c r="L30" s="32">
        <f t="shared" si="1"/>
        <v>747.44999999999993</v>
      </c>
      <c r="M30" s="32">
        <v>541.95000000000005</v>
      </c>
      <c r="N30" s="32">
        <v>361.03</v>
      </c>
      <c r="O30" s="32">
        <f t="shared" si="2"/>
        <v>449.56999999999994</v>
      </c>
      <c r="P30" s="5">
        <v>64</v>
      </c>
      <c r="Q30" s="5">
        <v>2941</v>
      </c>
      <c r="R30" s="5">
        <v>2328</v>
      </c>
      <c r="S30" s="5">
        <v>34</v>
      </c>
      <c r="T30" s="5">
        <v>629</v>
      </c>
      <c r="U30" s="5">
        <v>514</v>
      </c>
      <c r="V30" s="5">
        <v>349</v>
      </c>
      <c r="W30">
        <f t="shared" si="3"/>
        <v>115</v>
      </c>
      <c r="X30">
        <f t="shared" si="4"/>
        <v>115</v>
      </c>
      <c r="Y30">
        <f t="shared" si="5"/>
        <v>0.53125</v>
      </c>
      <c r="Z30" s="5">
        <v>629</v>
      </c>
      <c r="AA30" s="5">
        <v>514</v>
      </c>
      <c r="AB30" s="5">
        <v>349</v>
      </c>
      <c r="AC30">
        <v>115</v>
      </c>
      <c r="AD30" s="37">
        <f t="shared" si="6"/>
        <v>747.44999999999993</v>
      </c>
      <c r="AE30" s="37">
        <f t="shared" si="7"/>
        <v>21.983823529411762</v>
      </c>
      <c r="AF30" s="37">
        <f t="shared" si="8"/>
        <v>11.678906249999999</v>
      </c>
      <c r="AG30" s="37">
        <f t="shared" si="9"/>
        <v>0.2701890034364261</v>
      </c>
      <c r="AH30" s="37">
        <f t="shared" si="10"/>
        <v>0.32106958762886595</v>
      </c>
    </row>
    <row r="31" spans="1:34" x14ac:dyDescent="0.25">
      <c r="A31" s="4">
        <v>45320</v>
      </c>
      <c r="B31" s="5">
        <v>2024</v>
      </c>
      <c r="C31" s="5" t="s">
        <v>21</v>
      </c>
      <c r="D31" s="5">
        <v>29</v>
      </c>
      <c r="E31" s="32">
        <v>2100</v>
      </c>
      <c r="F31" s="32">
        <v>186.76</v>
      </c>
      <c r="G31" s="32">
        <v>110.89</v>
      </c>
      <c r="H31" s="32">
        <f t="shared" si="0"/>
        <v>46.69</v>
      </c>
      <c r="I31" s="32">
        <f t="shared" si="0"/>
        <v>27.72</v>
      </c>
      <c r="J31" s="32">
        <v>245.12</v>
      </c>
      <c r="K31" s="32">
        <v>245.12</v>
      </c>
      <c r="L31" s="32">
        <f t="shared" si="1"/>
        <v>862.3</v>
      </c>
      <c r="M31" s="32">
        <v>792.11</v>
      </c>
      <c r="N31" s="32">
        <v>179.13</v>
      </c>
      <c r="O31" s="32">
        <f t="shared" si="2"/>
        <v>266.46000000000004</v>
      </c>
      <c r="P31" s="5">
        <v>57</v>
      </c>
      <c r="Q31" s="5">
        <v>2923</v>
      </c>
      <c r="R31" s="5">
        <v>2340</v>
      </c>
      <c r="S31" s="5">
        <v>51</v>
      </c>
      <c r="T31" s="5">
        <v>605</v>
      </c>
      <c r="U31" s="5">
        <v>520</v>
      </c>
      <c r="V31" s="5">
        <v>347</v>
      </c>
      <c r="W31">
        <f t="shared" si="3"/>
        <v>85</v>
      </c>
      <c r="X31">
        <f t="shared" si="4"/>
        <v>85</v>
      </c>
      <c r="Y31">
        <f t="shared" si="5"/>
        <v>0.89473684210526316</v>
      </c>
      <c r="Z31" s="5">
        <v>605</v>
      </c>
      <c r="AA31" s="5">
        <v>520</v>
      </c>
      <c r="AB31" s="5">
        <v>347</v>
      </c>
      <c r="AC31">
        <v>85</v>
      </c>
      <c r="AD31" s="37">
        <f t="shared" si="6"/>
        <v>862.3</v>
      </c>
      <c r="AE31" s="37">
        <f t="shared" si="7"/>
        <v>16.907843137254901</v>
      </c>
      <c r="AF31" s="37">
        <f t="shared" si="8"/>
        <v>15.128070175438596</v>
      </c>
      <c r="AG31" s="37">
        <f t="shared" si="9"/>
        <v>0.25854700854700857</v>
      </c>
      <c r="AH31" s="37">
        <f t="shared" si="10"/>
        <v>0.36850427350427351</v>
      </c>
    </row>
    <row r="32" spans="1:34" x14ac:dyDescent="0.25">
      <c r="A32" s="4">
        <v>45321</v>
      </c>
      <c r="B32" s="5">
        <v>2024</v>
      </c>
      <c r="C32" s="5" t="s">
        <v>21</v>
      </c>
      <c r="D32" s="5">
        <v>30</v>
      </c>
      <c r="E32" s="32">
        <v>2100</v>
      </c>
      <c r="F32" s="32">
        <v>266.52</v>
      </c>
      <c r="G32" s="32">
        <v>196.14</v>
      </c>
      <c r="H32" s="32">
        <f t="shared" si="0"/>
        <v>66.63</v>
      </c>
      <c r="I32" s="32">
        <f t="shared" si="0"/>
        <v>49.04</v>
      </c>
      <c r="J32" s="32">
        <v>117.69</v>
      </c>
      <c r="K32" s="32">
        <v>235.37</v>
      </c>
      <c r="L32" s="32">
        <f t="shared" si="1"/>
        <v>931.39</v>
      </c>
      <c r="M32" s="32">
        <v>543.88</v>
      </c>
      <c r="N32" s="32">
        <v>367.03</v>
      </c>
      <c r="O32" s="32">
        <f t="shared" si="2"/>
        <v>257.70000000000005</v>
      </c>
      <c r="P32" s="5">
        <v>51</v>
      </c>
      <c r="Q32" s="5">
        <v>2899</v>
      </c>
      <c r="R32" s="5">
        <v>2368</v>
      </c>
      <c r="S32" s="5">
        <v>42</v>
      </c>
      <c r="T32" s="5">
        <v>586</v>
      </c>
      <c r="U32" s="5">
        <v>534</v>
      </c>
      <c r="V32" s="5">
        <v>342</v>
      </c>
      <c r="W32">
        <f t="shared" si="3"/>
        <v>52</v>
      </c>
      <c r="X32">
        <f t="shared" si="4"/>
        <v>52</v>
      </c>
      <c r="Y32">
        <f t="shared" si="5"/>
        <v>0.82352941176470584</v>
      </c>
      <c r="Z32" s="5">
        <v>586</v>
      </c>
      <c r="AA32" s="5">
        <v>534</v>
      </c>
      <c r="AB32" s="5">
        <v>342</v>
      </c>
      <c r="AC32">
        <v>52</v>
      </c>
      <c r="AD32" s="37">
        <f t="shared" si="6"/>
        <v>931.39</v>
      </c>
      <c r="AE32" s="37">
        <f t="shared" si="7"/>
        <v>22.175952380952381</v>
      </c>
      <c r="AF32" s="37">
        <f t="shared" si="8"/>
        <v>18.262549019607842</v>
      </c>
      <c r="AG32" s="37">
        <f t="shared" si="9"/>
        <v>0.24746621621621623</v>
      </c>
      <c r="AH32" s="37">
        <f t="shared" si="10"/>
        <v>0.3933234797297297</v>
      </c>
    </row>
    <row r="33" spans="1:34" x14ac:dyDescent="0.25">
      <c r="A33" s="4">
        <v>45322</v>
      </c>
      <c r="B33" s="5">
        <v>2024</v>
      </c>
      <c r="C33" s="5" t="s">
        <v>21</v>
      </c>
      <c r="D33" s="5">
        <v>31</v>
      </c>
      <c r="E33" s="32">
        <v>2100</v>
      </c>
      <c r="F33" s="32">
        <v>248.88</v>
      </c>
      <c r="G33" s="32">
        <v>220.34</v>
      </c>
      <c r="H33" s="32">
        <f t="shared" si="0"/>
        <v>62.22</v>
      </c>
      <c r="I33" s="32">
        <f t="shared" si="0"/>
        <v>55.09</v>
      </c>
      <c r="J33" s="32">
        <v>124.44</v>
      </c>
      <c r="K33" s="32">
        <v>248.88</v>
      </c>
      <c r="L33" s="32">
        <f t="shared" si="1"/>
        <v>959.85</v>
      </c>
      <c r="M33" s="32">
        <v>559.15</v>
      </c>
      <c r="N33" s="32">
        <v>157.38</v>
      </c>
      <c r="O33" s="32">
        <f t="shared" si="2"/>
        <v>423.61999999999989</v>
      </c>
      <c r="P33" s="5">
        <v>48</v>
      </c>
      <c r="Q33" s="5">
        <v>2881</v>
      </c>
      <c r="R33" s="5">
        <v>2408</v>
      </c>
      <c r="S33" s="5">
        <v>26</v>
      </c>
      <c r="T33" s="5">
        <v>578</v>
      </c>
      <c r="U33" s="5">
        <v>554</v>
      </c>
      <c r="V33" s="5">
        <v>338</v>
      </c>
      <c r="W33">
        <f t="shared" si="3"/>
        <v>24</v>
      </c>
      <c r="X33">
        <f t="shared" si="4"/>
        <v>24</v>
      </c>
      <c r="Y33">
        <f t="shared" si="5"/>
        <v>0.54166666666666663</v>
      </c>
      <c r="Z33" s="5">
        <v>578</v>
      </c>
      <c r="AA33" s="5">
        <v>554</v>
      </c>
      <c r="AB33" s="5">
        <v>338</v>
      </c>
      <c r="AC33">
        <v>24</v>
      </c>
      <c r="AD33" s="37">
        <f t="shared" si="6"/>
        <v>959.85</v>
      </c>
      <c r="AE33" s="37">
        <f t="shared" si="7"/>
        <v>36.917307692307695</v>
      </c>
      <c r="AF33" s="37">
        <f t="shared" si="8"/>
        <v>19.996874999999999</v>
      </c>
      <c r="AG33" s="37">
        <f t="shared" si="9"/>
        <v>0.24003322259136212</v>
      </c>
      <c r="AH33" s="37">
        <f t="shared" si="10"/>
        <v>0.39860880398671095</v>
      </c>
    </row>
    <row r="34" spans="1:34" hidden="1" x14ac:dyDescent="0.25">
      <c r="A34" s="4"/>
      <c r="B34" s="5">
        <v>2024</v>
      </c>
      <c r="C34" s="5" t="s">
        <v>22</v>
      </c>
      <c r="D34" s="5">
        <v>0.01</v>
      </c>
      <c r="E34" s="5">
        <v>0</v>
      </c>
      <c r="F34" s="5">
        <v>0</v>
      </c>
      <c r="G34" s="5">
        <v>0</v>
      </c>
      <c r="H34" s="5">
        <f t="shared" si="0"/>
        <v>0</v>
      </c>
      <c r="I34" s="5">
        <f t="shared" si="0"/>
        <v>0</v>
      </c>
      <c r="J34" s="5">
        <v>0</v>
      </c>
      <c r="K34" s="5">
        <v>0</v>
      </c>
      <c r="L34" s="5">
        <f t="shared" si="1"/>
        <v>0</v>
      </c>
      <c r="M34" s="5">
        <v>0</v>
      </c>
      <c r="N34" s="5">
        <v>0</v>
      </c>
      <c r="O34" s="5"/>
      <c r="P34" s="5">
        <v>0</v>
      </c>
      <c r="Q34" s="5">
        <v>0</v>
      </c>
      <c r="R34" s="5">
        <v>0</v>
      </c>
      <c r="S34" s="5">
        <v>0</v>
      </c>
      <c r="T34" s="5">
        <v>0</v>
      </c>
      <c r="U34" s="5">
        <v>0</v>
      </c>
      <c r="V34" s="5">
        <v>0</v>
      </c>
      <c r="Z34" s="5">
        <v>577</v>
      </c>
      <c r="AA34" s="5">
        <v>614</v>
      </c>
      <c r="AB34" s="5">
        <v>336</v>
      </c>
      <c r="AC34" t="e">
        <v>#N/A</v>
      </c>
    </row>
    <row r="35" spans="1:34" hidden="1" x14ac:dyDescent="0.25">
      <c r="A35" s="4"/>
      <c r="B35" s="5">
        <v>2024</v>
      </c>
      <c r="C35" s="5" t="s">
        <v>22</v>
      </c>
      <c r="D35" s="5">
        <v>0.02</v>
      </c>
      <c r="E35" s="5">
        <v>0</v>
      </c>
      <c r="F35" s="5">
        <v>0</v>
      </c>
      <c r="G35" s="5">
        <v>0</v>
      </c>
      <c r="H35" s="5">
        <f t="shared" si="0"/>
        <v>0</v>
      </c>
      <c r="I35" s="5">
        <f t="shared" si="0"/>
        <v>0</v>
      </c>
      <c r="J35" s="5">
        <v>0</v>
      </c>
      <c r="K35" s="5">
        <v>0</v>
      </c>
      <c r="L35" s="5">
        <f t="shared" si="1"/>
        <v>0</v>
      </c>
      <c r="M35" s="5">
        <v>0</v>
      </c>
      <c r="N35" s="5">
        <v>0</v>
      </c>
      <c r="O35" s="5"/>
      <c r="P35" s="5">
        <v>0</v>
      </c>
      <c r="Q35" s="5">
        <v>0</v>
      </c>
      <c r="R35" s="5">
        <v>0</v>
      </c>
      <c r="S35" s="5">
        <v>0</v>
      </c>
      <c r="T35" s="5">
        <v>0</v>
      </c>
      <c r="U35" s="5">
        <v>0</v>
      </c>
      <c r="V35" s="5">
        <v>0</v>
      </c>
      <c r="Z35" s="5">
        <v>580</v>
      </c>
      <c r="AA35" s="5">
        <v>609</v>
      </c>
      <c r="AB35" s="5">
        <v>333</v>
      </c>
      <c r="AC35" t="e">
        <v>#N/A</v>
      </c>
    </row>
    <row r="36" spans="1:34" hidden="1" x14ac:dyDescent="0.25">
      <c r="A36" s="4"/>
      <c r="B36" s="5">
        <v>2024</v>
      </c>
      <c r="C36" s="5" t="s">
        <v>22</v>
      </c>
      <c r="D36" s="5">
        <v>0.03</v>
      </c>
      <c r="E36" s="5">
        <v>0</v>
      </c>
      <c r="F36" s="5">
        <v>0</v>
      </c>
      <c r="G36" s="5">
        <v>0</v>
      </c>
      <c r="H36" s="5">
        <f t="shared" si="0"/>
        <v>0</v>
      </c>
      <c r="I36" s="5">
        <f t="shared" si="0"/>
        <v>0</v>
      </c>
      <c r="J36" s="5">
        <v>0</v>
      </c>
      <c r="K36" s="5">
        <v>0</v>
      </c>
      <c r="L36" s="5">
        <f t="shared" si="1"/>
        <v>0</v>
      </c>
      <c r="M36" s="5">
        <v>0</v>
      </c>
      <c r="N36" s="5">
        <v>0</v>
      </c>
      <c r="O36" s="5"/>
      <c r="P36" s="5">
        <v>0</v>
      </c>
      <c r="Q36" s="5">
        <v>0</v>
      </c>
      <c r="R36" s="5">
        <v>0</v>
      </c>
      <c r="S36" s="5">
        <v>0</v>
      </c>
      <c r="T36" s="5">
        <v>0</v>
      </c>
      <c r="U36" s="5">
        <v>0</v>
      </c>
      <c r="V36" s="5">
        <v>0</v>
      </c>
      <c r="Z36" s="5">
        <v>587</v>
      </c>
      <c r="AA36" s="5">
        <v>590</v>
      </c>
      <c r="AB36" s="5">
        <v>330</v>
      </c>
      <c r="AC36" t="e">
        <v>#N/A</v>
      </c>
    </row>
    <row r="37" spans="1:34" hidden="1" x14ac:dyDescent="0.25">
      <c r="A37" s="4"/>
      <c r="B37" s="5">
        <v>2024</v>
      </c>
      <c r="C37" s="5" t="s">
        <v>22</v>
      </c>
      <c r="D37" s="5">
        <v>0.04</v>
      </c>
      <c r="E37" s="5">
        <v>0</v>
      </c>
      <c r="F37" s="5">
        <v>0</v>
      </c>
      <c r="G37" s="5">
        <v>0</v>
      </c>
      <c r="H37" s="5">
        <f t="shared" si="0"/>
        <v>0</v>
      </c>
      <c r="I37" s="5">
        <f t="shared" si="0"/>
        <v>0</v>
      </c>
      <c r="J37" s="5">
        <v>0</v>
      </c>
      <c r="K37" s="5">
        <v>0</v>
      </c>
      <c r="L37" s="5">
        <f t="shared" si="1"/>
        <v>0</v>
      </c>
      <c r="M37" s="5">
        <v>0</v>
      </c>
      <c r="N37" s="5">
        <v>0</v>
      </c>
      <c r="O37" s="5"/>
      <c r="P37" s="5">
        <v>0</v>
      </c>
      <c r="Q37" s="5">
        <v>0</v>
      </c>
      <c r="R37" s="5">
        <v>0</v>
      </c>
      <c r="S37" s="5">
        <v>0</v>
      </c>
      <c r="T37" s="5">
        <v>0</v>
      </c>
      <c r="U37" s="5">
        <v>0</v>
      </c>
      <c r="V37" s="5">
        <v>0</v>
      </c>
      <c r="Z37" s="5">
        <v>602</v>
      </c>
      <c r="AA37" s="5">
        <v>550</v>
      </c>
      <c r="AB37" s="5">
        <v>329</v>
      </c>
      <c r="AC37">
        <v>52</v>
      </c>
    </row>
    <row r="38" spans="1:34" x14ac:dyDescent="0.25">
      <c r="A38" s="4">
        <v>45323</v>
      </c>
      <c r="B38" s="5">
        <v>2024</v>
      </c>
      <c r="C38" s="5" t="s">
        <v>22</v>
      </c>
      <c r="D38" s="5">
        <v>1</v>
      </c>
      <c r="E38" s="32">
        <v>920</v>
      </c>
      <c r="F38" s="33">
        <v>206.3</v>
      </c>
      <c r="G38" s="33">
        <v>64.47</v>
      </c>
      <c r="H38" s="32">
        <f t="shared" si="0"/>
        <v>51.58</v>
      </c>
      <c r="I38" s="32">
        <f t="shared" si="0"/>
        <v>16.12</v>
      </c>
      <c r="J38" s="32">
        <v>53.73</v>
      </c>
      <c r="K38" s="32">
        <v>161.18</v>
      </c>
      <c r="L38" s="32">
        <f t="shared" si="1"/>
        <v>553.38</v>
      </c>
      <c r="M38" s="32">
        <v>147.5</v>
      </c>
      <c r="N38" s="32">
        <v>361.19</v>
      </c>
      <c r="O38" s="32">
        <f t="shared" ref="O38:O66" si="11">E38-SUM(L38:N38)</f>
        <v>-142.06999999999994</v>
      </c>
      <c r="P38" s="5">
        <v>45</v>
      </c>
      <c r="Q38" s="5">
        <v>2863</v>
      </c>
      <c r="R38" s="5">
        <v>2428</v>
      </c>
      <c r="S38" s="5">
        <v>41</v>
      </c>
      <c r="T38" s="5">
        <v>577</v>
      </c>
      <c r="U38" s="5">
        <v>614</v>
      </c>
      <c r="V38" s="5">
        <v>336</v>
      </c>
      <c r="W38" t="e">
        <f t="shared" ref="W38:W66" si="12">IF(T38-U38&lt;=0,NA(),T38-U38)</f>
        <v>#N/A</v>
      </c>
      <c r="X38" t="str">
        <f t="shared" ref="X38:X66" si="13">IF(T38-U38&lt;=0,"0",T38-U38)</f>
        <v>0</v>
      </c>
      <c r="Y38">
        <f t="shared" ref="Y38:Y66" si="14">S38/P38</f>
        <v>0.91111111111111109</v>
      </c>
      <c r="Z38" s="5">
        <v>618</v>
      </c>
      <c r="AA38" s="5">
        <v>525</v>
      </c>
      <c r="AB38" s="5">
        <v>326</v>
      </c>
      <c r="AC38">
        <v>93</v>
      </c>
      <c r="AD38" s="37">
        <f t="shared" ref="AD38:AD66" si="15">SUM(F38:K38)</f>
        <v>553.38</v>
      </c>
      <c r="AE38" s="37">
        <f t="shared" ref="AE38:AE66" si="16">L38/S38</f>
        <v>13.497073170731706</v>
      </c>
      <c r="AF38" s="37">
        <f t="shared" ref="AF38:AF66" si="17">L38/P38</f>
        <v>12.297333333333333</v>
      </c>
      <c r="AG38" s="37">
        <f t="shared" ref="AG38:AG66" si="18">T38/R38</f>
        <v>0.23764415156507412</v>
      </c>
      <c r="AH38" s="37">
        <f t="shared" ref="AH38:AH66" si="19">L38/R38</f>
        <v>0.2279159802306425</v>
      </c>
    </row>
    <row r="39" spans="1:34" x14ac:dyDescent="0.25">
      <c r="A39" s="4">
        <v>45324</v>
      </c>
      <c r="B39" s="5">
        <v>2024</v>
      </c>
      <c r="C39" s="5" t="s">
        <v>22</v>
      </c>
      <c r="D39" s="5">
        <v>2</v>
      </c>
      <c r="E39" s="32">
        <v>920</v>
      </c>
      <c r="F39" s="33">
        <v>223.77</v>
      </c>
      <c r="G39" s="33">
        <v>63.43</v>
      </c>
      <c r="H39" s="32">
        <f t="shared" si="0"/>
        <v>55.94</v>
      </c>
      <c r="I39" s="32">
        <f t="shared" si="0"/>
        <v>15.86</v>
      </c>
      <c r="J39" s="32">
        <v>20.56</v>
      </c>
      <c r="K39" s="32">
        <v>61.67</v>
      </c>
      <c r="L39" s="32">
        <f t="shared" si="1"/>
        <v>441.23</v>
      </c>
      <c r="M39" s="32">
        <v>296.25</v>
      </c>
      <c r="N39" s="32">
        <v>222.48</v>
      </c>
      <c r="O39" s="32">
        <f t="shared" si="11"/>
        <v>-39.960000000000036</v>
      </c>
      <c r="P39" s="5">
        <v>45</v>
      </c>
      <c r="Q39" s="5">
        <v>2851</v>
      </c>
      <c r="R39" s="5">
        <v>2418</v>
      </c>
      <c r="S39" s="5">
        <v>40</v>
      </c>
      <c r="T39" s="5">
        <v>580</v>
      </c>
      <c r="U39" s="5">
        <v>609</v>
      </c>
      <c r="V39" s="5">
        <v>333</v>
      </c>
      <c r="W39" t="e">
        <f t="shared" si="12"/>
        <v>#N/A</v>
      </c>
      <c r="X39" t="str">
        <f t="shared" si="13"/>
        <v>0</v>
      </c>
      <c r="Y39">
        <f t="shared" si="14"/>
        <v>0.88888888888888884</v>
      </c>
      <c r="Z39" s="5">
        <v>643</v>
      </c>
      <c r="AA39" s="5">
        <v>513</v>
      </c>
      <c r="AB39" s="5">
        <v>324</v>
      </c>
      <c r="AC39">
        <v>130</v>
      </c>
      <c r="AD39" s="37">
        <f t="shared" si="15"/>
        <v>441.23</v>
      </c>
      <c r="AE39" s="37">
        <f t="shared" si="16"/>
        <v>11.030750000000001</v>
      </c>
      <c r="AF39" s="37">
        <f t="shared" si="17"/>
        <v>9.8051111111111116</v>
      </c>
      <c r="AG39" s="37">
        <f t="shared" si="18"/>
        <v>0.23986765922249792</v>
      </c>
      <c r="AH39" s="37">
        <f t="shared" si="19"/>
        <v>0.18247725392886685</v>
      </c>
    </row>
    <row r="40" spans="1:34" x14ac:dyDescent="0.25">
      <c r="A40" s="4">
        <v>45325</v>
      </c>
      <c r="B40" s="5">
        <v>2024</v>
      </c>
      <c r="C40" s="5" t="s">
        <v>22</v>
      </c>
      <c r="D40" s="5">
        <v>3</v>
      </c>
      <c r="E40" s="32">
        <v>920</v>
      </c>
      <c r="F40" s="33">
        <v>58.31</v>
      </c>
      <c r="G40" s="33">
        <v>170.77</v>
      </c>
      <c r="H40" s="32">
        <f t="shared" si="0"/>
        <v>14.58</v>
      </c>
      <c r="I40" s="32">
        <f t="shared" si="0"/>
        <v>42.69</v>
      </c>
      <c r="J40" s="32">
        <v>24.71</v>
      </c>
      <c r="K40" s="32">
        <v>74.14</v>
      </c>
      <c r="L40" s="32">
        <f t="shared" si="1"/>
        <v>385.2</v>
      </c>
      <c r="M40" s="32">
        <v>107.5</v>
      </c>
      <c r="N40" s="32">
        <v>481.43</v>
      </c>
      <c r="O40" s="32">
        <f t="shared" si="11"/>
        <v>-54.129999999999995</v>
      </c>
      <c r="P40" s="5">
        <v>48</v>
      </c>
      <c r="Q40" s="5">
        <v>2836</v>
      </c>
      <c r="R40" s="5">
        <v>2380</v>
      </c>
      <c r="S40" s="5">
        <v>29</v>
      </c>
      <c r="T40" s="5">
        <v>587</v>
      </c>
      <c r="U40" s="5">
        <v>590</v>
      </c>
      <c r="V40" s="5">
        <v>330</v>
      </c>
      <c r="W40" t="e">
        <f t="shared" si="12"/>
        <v>#N/A</v>
      </c>
      <c r="X40" t="str">
        <f t="shared" si="13"/>
        <v>0</v>
      </c>
      <c r="Y40">
        <f t="shared" si="14"/>
        <v>0.60416666666666663</v>
      </c>
      <c r="Z40" s="5">
        <v>671</v>
      </c>
      <c r="AA40" s="5">
        <v>511</v>
      </c>
      <c r="AB40" s="5">
        <v>322</v>
      </c>
      <c r="AC40">
        <v>160</v>
      </c>
      <c r="AD40" s="37">
        <f t="shared" si="15"/>
        <v>385.2</v>
      </c>
      <c r="AE40" s="37">
        <f t="shared" si="16"/>
        <v>13.282758620689656</v>
      </c>
      <c r="AF40" s="37">
        <f t="shared" si="17"/>
        <v>8.0250000000000004</v>
      </c>
      <c r="AG40" s="37">
        <f t="shared" si="18"/>
        <v>0.24663865546218489</v>
      </c>
      <c r="AH40" s="37">
        <f t="shared" si="19"/>
        <v>0.16184873949579831</v>
      </c>
    </row>
    <row r="41" spans="1:34" x14ac:dyDescent="0.25">
      <c r="A41" s="4">
        <v>45326</v>
      </c>
      <c r="B41" s="5">
        <v>2024</v>
      </c>
      <c r="C41" s="5" t="s">
        <v>22</v>
      </c>
      <c r="D41" s="5">
        <v>4</v>
      </c>
      <c r="E41" s="32">
        <v>920</v>
      </c>
      <c r="F41" s="33">
        <v>128.87</v>
      </c>
      <c r="G41" s="33">
        <v>165.57</v>
      </c>
      <c r="H41" s="32">
        <f t="shared" si="0"/>
        <v>32.22</v>
      </c>
      <c r="I41" s="32">
        <f t="shared" si="0"/>
        <v>41.39</v>
      </c>
      <c r="J41" s="32">
        <v>105.44</v>
      </c>
      <c r="K41" s="32">
        <v>105.44</v>
      </c>
      <c r="L41" s="32">
        <f t="shared" si="1"/>
        <v>578.92999999999995</v>
      </c>
      <c r="M41" s="32">
        <v>72.5</v>
      </c>
      <c r="N41" s="32">
        <v>327.29000000000002</v>
      </c>
      <c r="O41" s="32">
        <f t="shared" si="11"/>
        <v>-58.720000000000027</v>
      </c>
      <c r="P41" s="5">
        <v>52</v>
      </c>
      <c r="Q41" s="5">
        <v>2824</v>
      </c>
      <c r="R41" s="5">
        <v>2300</v>
      </c>
      <c r="S41" s="5">
        <v>46</v>
      </c>
      <c r="T41" s="5">
        <v>602</v>
      </c>
      <c r="U41" s="5">
        <v>550</v>
      </c>
      <c r="V41" s="5">
        <v>329</v>
      </c>
      <c r="W41">
        <f t="shared" si="12"/>
        <v>52</v>
      </c>
      <c r="X41">
        <f t="shared" si="13"/>
        <v>52</v>
      </c>
      <c r="Y41">
        <f t="shared" si="14"/>
        <v>0.88461538461538458</v>
      </c>
      <c r="Z41" s="5">
        <v>697</v>
      </c>
      <c r="AA41" s="5">
        <v>523</v>
      </c>
      <c r="AB41" s="5">
        <v>320</v>
      </c>
      <c r="AC41">
        <v>174</v>
      </c>
      <c r="AD41" s="37">
        <f t="shared" si="15"/>
        <v>578.92999999999995</v>
      </c>
      <c r="AE41" s="37">
        <f t="shared" si="16"/>
        <v>12.585434782608695</v>
      </c>
      <c r="AF41" s="37">
        <f t="shared" si="17"/>
        <v>11.13326923076923</v>
      </c>
      <c r="AG41" s="37">
        <f t="shared" si="18"/>
        <v>0.26173913043478259</v>
      </c>
      <c r="AH41" s="37">
        <f t="shared" si="19"/>
        <v>0.25170869565217391</v>
      </c>
    </row>
    <row r="42" spans="1:34" x14ac:dyDescent="0.25">
      <c r="A42" s="4">
        <v>45327</v>
      </c>
      <c r="B42" s="5">
        <v>2024</v>
      </c>
      <c r="C42" s="5" t="s">
        <v>22</v>
      </c>
      <c r="D42" s="5">
        <v>5</v>
      </c>
      <c r="E42" s="32">
        <v>920</v>
      </c>
      <c r="F42" s="33">
        <v>73.540000000000006</v>
      </c>
      <c r="G42" s="33">
        <v>194.67</v>
      </c>
      <c r="H42" s="32">
        <f t="shared" si="0"/>
        <v>18.39</v>
      </c>
      <c r="I42" s="32">
        <f t="shared" si="0"/>
        <v>48.67</v>
      </c>
      <c r="J42" s="32">
        <v>58.76</v>
      </c>
      <c r="K42" s="32">
        <v>117.52</v>
      </c>
      <c r="L42" s="32">
        <f t="shared" si="1"/>
        <v>511.54999999999995</v>
      </c>
      <c r="M42" s="32">
        <v>98.75</v>
      </c>
      <c r="N42" s="32">
        <v>196.14</v>
      </c>
      <c r="O42" s="32">
        <f t="shared" si="11"/>
        <v>113.56000000000006</v>
      </c>
      <c r="P42" s="5">
        <v>58</v>
      </c>
      <c r="Q42" s="5">
        <v>2812</v>
      </c>
      <c r="R42" s="5">
        <v>2250</v>
      </c>
      <c r="S42" s="5">
        <v>40</v>
      </c>
      <c r="T42" s="5">
        <v>618</v>
      </c>
      <c r="U42" s="5">
        <v>525</v>
      </c>
      <c r="V42" s="5">
        <v>326</v>
      </c>
      <c r="W42">
        <f t="shared" si="12"/>
        <v>93</v>
      </c>
      <c r="X42">
        <f t="shared" si="13"/>
        <v>93</v>
      </c>
      <c r="Y42">
        <f t="shared" si="14"/>
        <v>0.68965517241379315</v>
      </c>
      <c r="Z42" s="5">
        <v>716</v>
      </c>
      <c r="AA42" s="5">
        <v>544</v>
      </c>
      <c r="AB42" s="5">
        <v>320</v>
      </c>
      <c r="AC42">
        <v>172</v>
      </c>
      <c r="AD42" s="37">
        <f t="shared" si="15"/>
        <v>511.54999999999995</v>
      </c>
      <c r="AE42" s="37">
        <f t="shared" si="16"/>
        <v>12.788749999999999</v>
      </c>
      <c r="AF42" s="37">
        <f t="shared" si="17"/>
        <v>8.8198275862068964</v>
      </c>
      <c r="AG42" s="37">
        <f t="shared" si="18"/>
        <v>0.27466666666666667</v>
      </c>
      <c r="AH42" s="37">
        <f t="shared" si="19"/>
        <v>0.22735555555555553</v>
      </c>
    </row>
    <row r="43" spans="1:34" x14ac:dyDescent="0.25">
      <c r="A43" s="4">
        <v>45328</v>
      </c>
      <c r="B43" s="5">
        <v>2024</v>
      </c>
      <c r="C43" s="5" t="s">
        <v>22</v>
      </c>
      <c r="D43" s="5">
        <v>6</v>
      </c>
      <c r="E43" s="32">
        <v>920</v>
      </c>
      <c r="F43" s="33">
        <v>90.05</v>
      </c>
      <c r="G43" s="33">
        <v>135.4</v>
      </c>
      <c r="H43" s="32">
        <f t="shared" si="0"/>
        <v>22.51</v>
      </c>
      <c r="I43" s="32">
        <f t="shared" si="0"/>
        <v>33.85</v>
      </c>
      <c r="J43" s="32">
        <v>107.39</v>
      </c>
      <c r="K43" s="32">
        <v>107.39</v>
      </c>
      <c r="L43" s="32">
        <f t="shared" si="1"/>
        <v>496.59</v>
      </c>
      <c r="M43" s="32">
        <v>271.25</v>
      </c>
      <c r="N43" s="32">
        <v>96.84</v>
      </c>
      <c r="O43" s="32">
        <f t="shared" si="11"/>
        <v>55.32000000000005</v>
      </c>
      <c r="P43" s="5">
        <v>65</v>
      </c>
      <c r="Q43" s="5">
        <v>2800</v>
      </c>
      <c r="R43" s="5">
        <v>2226</v>
      </c>
      <c r="S43" s="5">
        <v>64</v>
      </c>
      <c r="T43" s="5">
        <v>643</v>
      </c>
      <c r="U43" s="5">
        <v>513</v>
      </c>
      <c r="V43" s="5">
        <v>324</v>
      </c>
      <c r="W43">
        <f t="shared" si="12"/>
        <v>130</v>
      </c>
      <c r="X43">
        <f t="shared" si="13"/>
        <v>130</v>
      </c>
      <c r="Y43">
        <f t="shared" si="14"/>
        <v>0.98461538461538467</v>
      </c>
      <c r="Z43" s="5">
        <v>734</v>
      </c>
      <c r="AA43" s="5">
        <v>594</v>
      </c>
      <c r="AB43" s="5">
        <v>320</v>
      </c>
      <c r="AC43">
        <v>140</v>
      </c>
      <c r="AD43" s="37">
        <f t="shared" si="15"/>
        <v>496.59</v>
      </c>
      <c r="AE43" s="37">
        <f t="shared" si="16"/>
        <v>7.7592187499999996</v>
      </c>
      <c r="AF43" s="37">
        <f t="shared" si="17"/>
        <v>7.6398461538461531</v>
      </c>
      <c r="AG43" s="37">
        <f t="shared" si="18"/>
        <v>0.28885893980233601</v>
      </c>
      <c r="AH43" s="37">
        <f t="shared" si="19"/>
        <v>0.22308625336927224</v>
      </c>
    </row>
    <row r="44" spans="1:34" x14ac:dyDescent="0.25">
      <c r="A44" s="4">
        <v>45329</v>
      </c>
      <c r="B44" s="5">
        <v>2024</v>
      </c>
      <c r="C44" s="5" t="s">
        <v>22</v>
      </c>
      <c r="D44" s="5">
        <v>7</v>
      </c>
      <c r="E44" s="32">
        <v>920</v>
      </c>
      <c r="F44" s="33">
        <v>42.77</v>
      </c>
      <c r="G44" s="33">
        <v>95.32</v>
      </c>
      <c r="H44" s="32">
        <f t="shared" si="0"/>
        <v>10.69</v>
      </c>
      <c r="I44" s="32">
        <f t="shared" si="0"/>
        <v>23.83</v>
      </c>
      <c r="J44" s="32">
        <v>43.99</v>
      </c>
      <c r="K44" s="32">
        <v>43.99</v>
      </c>
      <c r="L44" s="32">
        <f t="shared" si="1"/>
        <v>260.59000000000003</v>
      </c>
      <c r="M44" s="32">
        <v>211.25</v>
      </c>
      <c r="N44" s="32">
        <v>254.64</v>
      </c>
      <c r="O44" s="32">
        <f t="shared" si="11"/>
        <v>193.51999999999998</v>
      </c>
      <c r="P44" s="5">
        <v>74</v>
      </c>
      <c r="Q44" s="5">
        <v>2791</v>
      </c>
      <c r="R44" s="5">
        <v>2222</v>
      </c>
      <c r="S44" s="5">
        <v>68</v>
      </c>
      <c r="T44" s="5">
        <v>671</v>
      </c>
      <c r="U44" s="5">
        <v>511</v>
      </c>
      <c r="V44" s="5">
        <v>322</v>
      </c>
      <c r="W44">
        <f t="shared" si="12"/>
        <v>160</v>
      </c>
      <c r="X44">
        <f t="shared" si="13"/>
        <v>160</v>
      </c>
      <c r="Y44">
        <f t="shared" si="14"/>
        <v>0.91891891891891897</v>
      </c>
      <c r="Z44" s="5">
        <v>746</v>
      </c>
      <c r="AA44" s="5">
        <v>662</v>
      </c>
      <c r="AB44" s="5">
        <v>320</v>
      </c>
      <c r="AC44">
        <v>84</v>
      </c>
      <c r="AD44" s="37">
        <f t="shared" si="15"/>
        <v>260.59000000000003</v>
      </c>
      <c r="AE44" s="37">
        <f t="shared" si="16"/>
        <v>3.8322058823529415</v>
      </c>
      <c r="AF44" s="37">
        <f t="shared" si="17"/>
        <v>3.521486486486487</v>
      </c>
      <c r="AG44" s="37">
        <f t="shared" si="18"/>
        <v>0.30198019801980197</v>
      </c>
      <c r="AH44" s="37">
        <f t="shared" si="19"/>
        <v>0.1172772277227723</v>
      </c>
    </row>
    <row r="45" spans="1:34" x14ac:dyDescent="0.25">
      <c r="A45" s="4">
        <v>45330</v>
      </c>
      <c r="B45" s="5">
        <v>2024</v>
      </c>
      <c r="C45" s="5" t="s">
        <v>22</v>
      </c>
      <c r="D45" s="5">
        <v>8</v>
      </c>
      <c r="E45" s="32">
        <v>920</v>
      </c>
      <c r="F45" s="33">
        <v>69.05</v>
      </c>
      <c r="G45" s="33">
        <v>118.29</v>
      </c>
      <c r="H45" s="32">
        <f t="shared" si="0"/>
        <v>17.260000000000002</v>
      </c>
      <c r="I45" s="32">
        <f t="shared" si="0"/>
        <v>29.57</v>
      </c>
      <c r="J45" s="32">
        <v>78.11</v>
      </c>
      <c r="K45" s="32">
        <v>78.11</v>
      </c>
      <c r="L45" s="32">
        <f t="shared" si="1"/>
        <v>390.39</v>
      </c>
      <c r="M45" s="32">
        <v>212.5</v>
      </c>
      <c r="N45" s="32">
        <v>87.46</v>
      </c>
      <c r="O45" s="32">
        <f t="shared" si="11"/>
        <v>229.64999999999998</v>
      </c>
      <c r="P45" s="5">
        <v>83</v>
      </c>
      <c r="Q45" s="5">
        <v>2782</v>
      </c>
      <c r="R45" s="5">
        <v>2246</v>
      </c>
      <c r="S45" s="5">
        <v>70</v>
      </c>
      <c r="T45" s="5">
        <v>697</v>
      </c>
      <c r="U45" s="5">
        <v>523</v>
      </c>
      <c r="V45" s="5">
        <v>320</v>
      </c>
      <c r="W45">
        <f t="shared" si="12"/>
        <v>174</v>
      </c>
      <c r="X45">
        <f t="shared" si="13"/>
        <v>174</v>
      </c>
      <c r="Y45">
        <f t="shared" si="14"/>
        <v>0.84337349397590367</v>
      </c>
      <c r="Z45" s="5">
        <v>752</v>
      </c>
      <c r="AA45" s="5">
        <v>722</v>
      </c>
      <c r="AB45" s="5">
        <v>320</v>
      </c>
      <c r="AC45">
        <v>30</v>
      </c>
      <c r="AD45" s="37">
        <f t="shared" si="15"/>
        <v>390.39</v>
      </c>
      <c r="AE45" s="37">
        <f t="shared" si="16"/>
        <v>5.577</v>
      </c>
      <c r="AF45" s="37">
        <f t="shared" si="17"/>
        <v>4.7034939759036147</v>
      </c>
      <c r="AG45" s="37">
        <f t="shared" si="18"/>
        <v>0.31032947462154942</v>
      </c>
      <c r="AH45" s="37">
        <f t="shared" si="19"/>
        <v>0.17381567230632233</v>
      </c>
    </row>
    <row r="46" spans="1:34" x14ac:dyDescent="0.25">
      <c r="A46" s="4">
        <v>45331</v>
      </c>
      <c r="B46" s="5">
        <v>2024</v>
      </c>
      <c r="C46" s="5" t="s">
        <v>22</v>
      </c>
      <c r="D46" s="5">
        <v>9</v>
      </c>
      <c r="E46" s="32">
        <v>920</v>
      </c>
      <c r="F46" s="33">
        <v>81.62</v>
      </c>
      <c r="G46" s="33">
        <v>139.38999999999999</v>
      </c>
      <c r="H46" s="32">
        <f t="shared" si="0"/>
        <v>20.41</v>
      </c>
      <c r="I46" s="32">
        <f t="shared" si="0"/>
        <v>34.85</v>
      </c>
      <c r="J46" s="32">
        <v>67.31</v>
      </c>
      <c r="K46" s="32">
        <v>67.31</v>
      </c>
      <c r="L46" s="32">
        <f t="shared" si="1"/>
        <v>410.89</v>
      </c>
      <c r="M46" s="32">
        <v>73.75</v>
      </c>
      <c r="N46" s="32">
        <v>147.72999999999999</v>
      </c>
      <c r="O46" s="32">
        <f t="shared" si="11"/>
        <v>287.63</v>
      </c>
      <c r="P46" s="5">
        <v>89</v>
      </c>
      <c r="Q46" s="5">
        <v>2782</v>
      </c>
      <c r="R46" s="5">
        <v>2288</v>
      </c>
      <c r="S46" s="5">
        <v>75</v>
      </c>
      <c r="T46" s="5">
        <v>716</v>
      </c>
      <c r="U46" s="5">
        <v>544</v>
      </c>
      <c r="V46" s="5">
        <v>320</v>
      </c>
      <c r="W46">
        <f t="shared" si="12"/>
        <v>172</v>
      </c>
      <c r="X46">
        <f t="shared" si="13"/>
        <v>172</v>
      </c>
      <c r="Y46">
        <f t="shared" si="14"/>
        <v>0.84269662921348309</v>
      </c>
      <c r="Z46" s="5">
        <v>757</v>
      </c>
      <c r="AA46" s="5">
        <v>757</v>
      </c>
      <c r="AB46" s="5">
        <v>321</v>
      </c>
      <c r="AC46" t="e">
        <v>#N/A</v>
      </c>
      <c r="AD46" s="37">
        <f t="shared" si="15"/>
        <v>410.89</v>
      </c>
      <c r="AE46" s="37">
        <f t="shared" si="16"/>
        <v>5.478533333333333</v>
      </c>
      <c r="AF46" s="37">
        <f t="shared" si="17"/>
        <v>4.6167415730337078</v>
      </c>
      <c r="AG46" s="37">
        <f t="shared" si="18"/>
        <v>0.31293706293706292</v>
      </c>
      <c r="AH46" s="37">
        <f t="shared" si="19"/>
        <v>0.17958479020979021</v>
      </c>
    </row>
    <row r="47" spans="1:34" x14ac:dyDescent="0.25">
      <c r="A47" s="4">
        <v>45332</v>
      </c>
      <c r="B47" s="5">
        <v>2024</v>
      </c>
      <c r="C47" s="5" t="s">
        <v>22</v>
      </c>
      <c r="D47" s="5">
        <v>10</v>
      </c>
      <c r="E47" s="32">
        <v>920</v>
      </c>
      <c r="F47" s="33">
        <v>69.86</v>
      </c>
      <c r="G47" s="33">
        <v>83.83</v>
      </c>
      <c r="H47" s="32">
        <f t="shared" si="0"/>
        <v>17.47</v>
      </c>
      <c r="I47" s="32">
        <f t="shared" si="0"/>
        <v>20.96</v>
      </c>
      <c r="J47" s="32">
        <v>36.26</v>
      </c>
      <c r="K47" s="32">
        <v>108.78</v>
      </c>
      <c r="L47" s="32">
        <f t="shared" si="1"/>
        <v>337.15999999999997</v>
      </c>
      <c r="M47" s="32">
        <v>57.5</v>
      </c>
      <c r="N47" s="32">
        <v>208.24</v>
      </c>
      <c r="O47" s="32">
        <f t="shared" si="11"/>
        <v>317.10000000000002</v>
      </c>
      <c r="P47" s="5">
        <v>95</v>
      </c>
      <c r="Q47" s="5">
        <v>2782</v>
      </c>
      <c r="R47" s="5">
        <v>2388</v>
      </c>
      <c r="S47" s="5">
        <v>90</v>
      </c>
      <c r="T47" s="5">
        <v>734</v>
      </c>
      <c r="U47" s="5">
        <v>594</v>
      </c>
      <c r="V47" s="5">
        <v>320</v>
      </c>
      <c r="W47">
        <f t="shared" si="12"/>
        <v>140</v>
      </c>
      <c r="X47">
        <f t="shared" si="13"/>
        <v>140</v>
      </c>
      <c r="Y47">
        <f t="shared" si="14"/>
        <v>0.94736842105263153</v>
      </c>
      <c r="Z47" s="5">
        <v>756</v>
      </c>
      <c r="AA47" s="5">
        <v>773</v>
      </c>
      <c r="AB47" s="5">
        <v>323</v>
      </c>
      <c r="AC47" t="e">
        <v>#N/A</v>
      </c>
      <c r="AD47" s="37">
        <f t="shared" si="15"/>
        <v>337.15999999999997</v>
      </c>
      <c r="AE47" s="37">
        <f t="shared" si="16"/>
        <v>3.7462222222222219</v>
      </c>
      <c r="AF47" s="37">
        <f t="shared" si="17"/>
        <v>3.549052631578947</v>
      </c>
      <c r="AG47" s="37">
        <f t="shared" si="18"/>
        <v>0.30737018425460638</v>
      </c>
      <c r="AH47" s="37">
        <f t="shared" si="19"/>
        <v>0.1411892797319933</v>
      </c>
    </row>
    <row r="48" spans="1:34" x14ac:dyDescent="0.25">
      <c r="A48" s="4">
        <v>45333</v>
      </c>
      <c r="B48" s="5">
        <v>2024</v>
      </c>
      <c r="C48" s="5" t="s">
        <v>22</v>
      </c>
      <c r="D48" s="5">
        <v>11</v>
      </c>
      <c r="E48" s="32">
        <v>920</v>
      </c>
      <c r="F48" s="33">
        <v>52.64</v>
      </c>
      <c r="G48" s="33">
        <v>109.04</v>
      </c>
      <c r="H48" s="32">
        <f t="shared" ref="H48:I111" si="20">ROUND(F48*0.25,2)</f>
        <v>13.16</v>
      </c>
      <c r="I48" s="32">
        <f t="shared" si="20"/>
        <v>27.26</v>
      </c>
      <c r="J48" s="32">
        <v>49.82</v>
      </c>
      <c r="K48" s="32">
        <v>99.64</v>
      </c>
      <c r="L48" s="32">
        <f t="shared" si="1"/>
        <v>351.56</v>
      </c>
      <c r="M48" s="32">
        <v>112.5</v>
      </c>
      <c r="N48" s="32">
        <v>41.98</v>
      </c>
      <c r="O48" s="32">
        <f t="shared" si="11"/>
        <v>413.96</v>
      </c>
      <c r="P48" s="5">
        <v>96</v>
      </c>
      <c r="Q48" s="5">
        <v>2779</v>
      </c>
      <c r="R48" s="5">
        <v>2524</v>
      </c>
      <c r="S48" s="5">
        <v>91</v>
      </c>
      <c r="T48" s="5">
        <v>746</v>
      </c>
      <c r="U48" s="5">
        <v>662</v>
      </c>
      <c r="V48" s="5">
        <v>320</v>
      </c>
      <c r="W48">
        <f t="shared" si="12"/>
        <v>84</v>
      </c>
      <c r="X48">
        <f t="shared" si="13"/>
        <v>84</v>
      </c>
      <c r="Y48">
        <f t="shared" si="14"/>
        <v>0.94791666666666663</v>
      </c>
      <c r="Z48" s="5">
        <v>746</v>
      </c>
      <c r="AA48" s="5">
        <v>778</v>
      </c>
      <c r="AB48" s="5">
        <v>325</v>
      </c>
      <c r="AC48" t="e">
        <v>#N/A</v>
      </c>
      <c r="AD48" s="37">
        <f t="shared" si="15"/>
        <v>351.56</v>
      </c>
      <c r="AE48" s="37">
        <f t="shared" si="16"/>
        <v>3.8632967032967032</v>
      </c>
      <c r="AF48" s="37">
        <f t="shared" si="17"/>
        <v>3.6620833333333334</v>
      </c>
      <c r="AG48" s="37">
        <f t="shared" si="18"/>
        <v>0.29556259904912835</v>
      </c>
      <c r="AH48" s="37">
        <f t="shared" si="19"/>
        <v>0.13928684627575277</v>
      </c>
    </row>
    <row r="49" spans="1:34" x14ac:dyDescent="0.25">
      <c r="A49" s="4">
        <v>45334</v>
      </c>
      <c r="B49" s="5">
        <v>2024</v>
      </c>
      <c r="C49" s="5" t="s">
        <v>22</v>
      </c>
      <c r="D49" s="5">
        <v>12</v>
      </c>
      <c r="E49" s="32">
        <v>920</v>
      </c>
      <c r="F49" s="33">
        <v>31.71</v>
      </c>
      <c r="G49" s="33">
        <v>67.040000000000006</v>
      </c>
      <c r="H49" s="32">
        <f t="shared" si="20"/>
        <v>7.93</v>
      </c>
      <c r="I49" s="32">
        <f t="shared" si="20"/>
        <v>16.760000000000002</v>
      </c>
      <c r="J49" s="32">
        <v>12.53</v>
      </c>
      <c r="K49" s="32">
        <v>37.6</v>
      </c>
      <c r="L49" s="32">
        <f t="shared" si="1"/>
        <v>173.57</v>
      </c>
      <c r="M49" s="32">
        <v>146.25</v>
      </c>
      <c r="N49" s="32">
        <v>170.14</v>
      </c>
      <c r="O49" s="32">
        <f t="shared" si="11"/>
        <v>430.04</v>
      </c>
      <c r="P49" s="5">
        <v>95</v>
      </c>
      <c r="Q49" s="5">
        <v>2782</v>
      </c>
      <c r="R49" s="5">
        <v>2644</v>
      </c>
      <c r="S49" s="5">
        <v>54</v>
      </c>
      <c r="T49" s="5">
        <v>752</v>
      </c>
      <c r="U49" s="5">
        <v>722</v>
      </c>
      <c r="V49" s="5">
        <v>320</v>
      </c>
      <c r="W49">
        <f t="shared" si="12"/>
        <v>30</v>
      </c>
      <c r="X49">
        <f t="shared" si="13"/>
        <v>30</v>
      </c>
      <c r="Y49">
        <f t="shared" si="14"/>
        <v>0.56842105263157894</v>
      </c>
      <c r="Z49" s="5">
        <v>724</v>
      </c>
      <c r="AA49" s="5">
        <v>778</v>
      </c>
      <c r="AB49" s="5">
        <v>327</v>
      </c>
      <c r="AC49" t="e">
        <v>#N/A</v>
      </c>
      <c r="AD49" s="37">
        <f t="shared" si="15"/>
        <v>173.57</v>
      </c>
      <c r="AE49" s="37">
        <f t="shared" si="16"/>
        <v>3.2142592592592591</v>
      </c>
      <c r="AF49" s="37">
        <f t="shared" si="17"/>
        <v>1.8270526315789473</v>
      </c>
      <c r="AG49" s="37">
        <f t="shared" si="18"/>
        <v>0.28441754916792739</v>
      </c>
      <c r="AH49" s="37">
        <f t="shared" si="19"/>
        <v>6.5646747352496218E-2</v>
      </c>
    </row>
    <row r="50" spans="1:34" x14ac:dyDescent="0.25">
      <c r="A50" s="4">
        <v>45335</v>
      </c>
      <c r="B50" s="5">
        <v>2024</v>
      </c>
      <c r="C50" s="5" t="s">
        <v>22</v>
      </c>
      <c r="D50" s="5">
        <v>13</v>
      </c>
      <c r="E50" s="32">
        <v>920</v>
      </c>
      <c r="F50" s="33">
        <v>96.13</v>
      </c>
      <c r="G50" s="33">
        <v>88.16</v>
      </c>
      <c r="H50" s="32">
        <f t="shared" si="20"/>
        <v>24.03</v>
      </c>
      <c r="I50" s="32">
        <f t="shared" si="20"/>
        <v>22.04</v>
      </c>
      <c r="J50" s="32">
        <v>79.3</v>
      </c>
      <c r="K50" s="32">
        <v>79.3</v>
      </c>
      <c r="L50" s="32">
        <f t="shared" si="1"/>
        <v>388.96</v>
      </c>
      <c r="M50" s="32">
        <v>53.75</v>
      </c>
      <c r="N50" s="32">
        <v>114.78</v>
      </c>
      <c r="O50" s="32">
        <f t="shared" si="11"/>
        <v>362.51</v>
      </c>
      <c r="P50" s="5">
        <v>91</v>
      </c>
      <c r="Q50" s="5">
        <v>2785</v>
      </c>
      <c r="R50" s="5">
        <v>2714</v>
      </c>
      <c r="S50" s="5">
        <v>83</v>
      </c>
      <c r="T50" s="5">
        <v>757</v>
      </c>
      <c r="U50" s="5">
        <v>757</v>
      </c>
      <c r="V50" s="5">
        <v>321</v>
      </c>
      <c r="W50" t="e">
        <f t="shared" si="12"/>
        <v>#N/A</v>
      </c>
      <c r="X50" t="str">
        <f t="shared" si="13"/>
        <v>0</v>
      </c>
      <c r="Y50">
        <f t="shared" si="14"/>
        <v>0.91208791208791207</v>
      </c>
      <c r="Z50" s="5">
        <v>702</v>
      </c>
      <c r="AA50" s="5">
        <v>762</v>
      </c>
      <c r="AB50" s="5">
        <v>330</v>
      </c>
      <c r="AC50" t="e">
        <v>#N/A</v>
      </c>
      <c r="AD50" s="37">
        <f t="shared" si="15"/>
        <v>388.96</v>
      </c>
      <c r="AE50" s="37">
        <f t="shared" si="16"/>
        <v>4.6862650602409639</v>
      </c>
      <c r="AF50" s="37">
        <f t="shared" si="17"/>
        <v>4.274285714285714</v>
      </c>
      <c r="AG50" s="37">
        <f t="shared" si="18"/>
        <v>0.27892409727339718</v>
      </c>
      <c r="AH50" s="37">
        <f t="shared" si="19"/>
        <v>0.14331613854089903</v>
      </c>
    </row>
    <row r="51" spans="1:34" x14ac:dyDescent="0.25">
      <c r="A51" s="4">
        <v>45336</v>
      </c>
      <c r="B51" s="5">
        <v>2024</v>
      </c>
      <c r="C51" s="5" t="s">
        <v>22</v>
      </c>
      <c r="D51" s="5">
        <v>14</v>
      </c>
      <c r="E51" s="32">
        <v>920</v>
      </c>
      <c r="F51" s="33">
        <v>108.49</v>
      </c>
      <c r="G51" s="33">
        <v>63.06</v>
      </c>
      <c r="H51" s="32">
        <f t="shared" si="20"/>
        <v>27.12</v>
      </c>
      <c r="I51" s="32">
        <f t="shared" si="20"/>
        <v>15.77</v>
      </c>
      <c r="J51" s="32">
        <v>24.11</v>
      </c>
      <c r="K51" s="32">
        <v>72.319999999999993</v>
      </c>
      <c r="L51" s="32">
        <f t="shared" si="1"/>
        <v>310.87</v>
      </c>
      <c r="M51" s="32">
        <v>113.75</v>
      </c>
      <c r="N51" s="32">
        <v>107.09</v>
      </c>
      <c r="O51" s="32">
        <f t="shared" si="11"/>
        <v>388.28999999999996</v>
      </c>
      <c r="P51" s="5">
        <v>80</v>
      </c>
      <c r="Q51" s="5">
        <v>2797</v>
      </c>
      <c r="R51" s="5">
        <v>2746</v>
      </c>
      <c r="S51" s="5">
        <v>70</v>
      </c>
      <c r="T51" s="5">
        <v>756</v>
      </c>
      <c r="U51" s="5">
        <v>773</v>
      </c>
      <c r="V51" s="5">
        <v>323</v>
      </c>
      <c r="W51" t="e">
        <f t="shared" si="12"/>
        <v>#N/A</v>
      </c>
      <c r="X51" t="str">
        <f t="shared" si="13"/>
        <v>0</v>
      </c>
      <c r="Y51">
        <f t="shared" si="14"/>
        <v>0.875</v>
      </c>
      <c r="Z51" s="5">
        <v>678</v>
      </c>
      <c r="AA51" s="5">
        <v>737</v>
      </c>
      <c r="AB51" s="5">
        <v>334</v>
      </c>
      <c r="AC51" t="e">
        <v>#N/A</v>
      </c>
      <c r="AD51" s="37">
        <f t="shared" si="15"/>
        <v>310.87</v>
      </c>
      <c r="AE51" s="37">
        <f t="shared" si="16"/>
        <v>4.4409999999999998</v>
      </c>
      <c r="AF51" s="37">
        <f t="shared" si="17"/>
        <v>3.885875</v>
      </c>
      <c r="AG51" s="37">
        <f t="shared" si="18"/>
        <v>0.27530954115076472</v>
      </c>
      <c r="AH51" s="37">
        <f t="shared" si="19"/>
        <v>0.11320830298616169</v>
      </c>
    </row>
    <row r="52" spans="1:34" x14ac:dyDescent="0.25">
      <c r="A52" s="4">
        <v>45337</v>
      </c>
      <c r="B52" s="5">
        <v>2024</v>
      </c>
      <c r="C52" s="5" t="s">
        <v>22</v>
      </c>
      <c r="D52" s="5">
        <v>15</v>
      </c>
      <c r="E52" s="32">
        <v>920</v>
      </c>
      <c r="F52" s="33">
        <v>34.049999999999997</v>
      </c>
      <c r="G52" s="33">
        <v>31.36</v>
      </c>
      <c r="H52" s="32">
        <f t="shared" si="20"/>
        <v>8.51</v>
      </c>
      <c r="I52" s="32">
        <f t="shared" si="20"/>
        <v>7.84</v>
      </c>
      <c r="J52" s="32">
        <v>24.87</v>
      </c>
      <c r="K52" s="32">
        <v>49.73</v>
      </c>
      <c r="L52" s="32">
        <f t="shared" si="1"/>
        <v>156.36000000000001</v>
      </c>
      <c r="M52" s="32">
        <v>211.25</v>
      </c>
      <c r="N52" s="32">
        <v>183.08</v>
      </c>
      <c r="O52" s="32">
        <f t="shared" si="11"/>
        <v>369.30999999999995</v>
      </c>
      <c r="P52" s="5">
        <v>69</v>
      </c>
      <c r="Q52" s="5">
        <v>2806</v>
      </c>
      <c r="R52" s="5">
        <v>2756</v>
      </c>
      <c r="S52" s="5">
        <v>66</v>
      </c>
      <c r="T52" s="5">
        <v>746</v>
      </c>
      <c r="U52" s="5">
        <v>778</v>
      </c>
      <c r="V52" s="5">
        <v>325</v>
      </c>
      <c r="W52" t="e">
        <f t="shared" si="12"/>
        <v>#N/A</v>
      </c>
      <c r="X52" t="str">
        <f t="shared" si="13"/>
        <v>0</v>
      </c>
      <c r="Y52">
        <f t="shared" si="14"/>
        <v>0.95652173913043481</v>
      </c>
      <c r="Z52" s="5">
        <v>671</v>
      </c>
      <c r="AA52" s="5">
        <v>704</v>
      </c>
      <c r="AB52" s="5">
        <v>336</v>
      </c>
      <c r="AC52" t="e">
        <v>#N/A</v>
      </c>
      <c r="AD52" s="37">
        <f t="shared" si="15"/>
        <v>156.36000000000001</v>
      </c>
      <c r="AE52" s="37">
        <f t="shared" si="16"/>
        <v>2.3690909090909091</v>
      </c>
      <c r="AF52" s="37">
        <f t="shared" si="17"/>
        <v>2.2660869565217392</v>
      </c>
      <c r="AG52" s="37">
        <f t="shared" si="18"/>
        <v>0.27068214804063861</v>
      </c>
      <c r="AH52" s="37">
        <f t="shared" si="19"/>
        <v>5.673439767779391E-2</v>
      </c>
    </row>
    <row r="53" spans="1:34" x14ac:dyDescent="0.25">
      <c r="A53" s="4">
        <v>45338</v>
      </c>
      <c r="B53" s="5">
        <v>2024</v>
      </c>
      <c r="C53" s="5" t="s">
        <v>22</v>
      </c>
      <c r="D53" s="5">
        <v>16</v>
      </c>
      <c r="E53" s="32">
        <v>920</v>
      </c>
      <c r="F53" s="33">
        <v>56.51</v>
      </c>
      <c r="G53" s="33">
        <v>38.29</v>
      </c>
      <c r="H53" s="32">
        <f t="shared" si="20"/>
        <v>14.13</v>
      </c>
      <c r="I53" s="32">
        <f t="shared" si="20"/>
        <v>9.57</v>
      </c>
      <c r="J53" s="32">
        <v>25.69</v>
      </c>
      <c r="K53" s="32">
        <v>25.69</v>
      </c>
      <c r="L53" s="32">
        <f t="shared" si="1"/>
        <v>169.88</v>
      </c>
      <c r="M53" s="32">
        <v>112.5</v>
      </c>
      <c r="N53" s="32">
        <v>242.65</v>
      </c>
      <c r="O53" s="32">
        <f t="shared" si="11"/>
        <v>394.97</v>
      </c>
      <c r="P53" s="5">
        <v>56</v>
      </c>
      <c r="Q53" s="5">
        <v>2815</v>
      </c>
      <c r="R53" s="5">
        <v>2756</v>
      </c>
      <c r="S53" s="5">
        <v>35</v>
      </c>
      <c r="T53" s="5">
        <v>724</v>
      </c>
      <c r="U53" s="5">
        <v>778</v>
      </c>
      <c r="V53" s="5">
        <v>327</v>
      </c>
      <c r="W53" t="e">
        <f t="shared" si="12"/>
        <v>#N/A</v>
      </c>
      <c r="X53" t="str">
        <f t="shared" si="13"/>
        <v>0</v>
      </c>
      <c r="Y53">
        <f t="shared" si="14"/>
        <v>0.625</v>
      </c>
      <c r="Z53" s="5">
        <v>669</v>
      </c>
      <c r="AA53" s="5">
        <v>681</v>
      </c>
      <c r="AB53" s="5">
        <v>340</v>
      </c>
      <c r="AC53" t="e">
        <v>#N/A</v>
      </c>
      <c r="AD53" s="37">
        <f t="shared" si="15"/>
        <v>169.88</v>
      </c>
      <c r="AE53" s="37">
        <f t="shared" si="16"/>
        <v>4.8537142857142852</v>
      </c>
      <c r="AF53" s="37">
        <f t="shared" si="17"/>
        <v>3.0335714285714284</v>
      </c>
      <c r="AG53" s="37">
        <f t="shared" si="18"/>
        <v>0.26269956458635702</v>
      </c>
      <c r="AH53" s="37">
        <f t="shared" si="19"/>
        <v>6.1640058055152394E-2</v>
      </c>
    </row>
    <row r="54" spans="1:34" x14ac:dyDescent="0.25">
      <c r="A54" s="4">
        <v>45339</v>
      </c>
      <c r="B54" s="5">
        <v>2024</v>
      </c>
      <c r="C54" s="5" t="s">
        <v>22</v>
      </c>
      <c r="D54" s="5">
        <v>17</v>
      </c>
      <c r="E54" s="32">
        <v>920</v>
      </c>
      <c r="F54" s="33">
        <v>53.29</v>
      </c>
      <c r="G54" s="33">
        <v>78.19</v>
      </c>
      <c r="H54" s="32">
        <f t="shared" si="20"/>
        <v>13.32</v>
      </c>
      <c r="I54" s="32">
        <f t="shared" si="20"/>
        <v>19.55</v>
      </c>
      <c r="J54" s="32">
        <v>37.6</v>
      </c>
      <c r="K54" s="32">
        <v>75.2</v>
      </c>
      <c r="L54" s="32">
        <f t="shared" si="1"/>
        <v>277.14999999999998</v>
      </c>
      <c r="M54" s="32">
        <v>73.75</v>
      </c>
      <c r="N54" s="32">
        <v>260.55</v>
      </c>
      <c r="O54" s="32">
        <f t="shared" si="11"/>
        <v>308.54999999999995</v>
      </c>
      <c r="P54" s="5">
        <v>44</v>
      </c>
      <c r="Q54" s="5">
        <v>2833</v>
      </c>
      <c r="R54" s="5">
        <v>2724</v>
      </c>
      <c r="S54" s="5">
        <v>22</v>
      </c>
      <c r="T54" s="5">
        <v>702</v>
      </c>
      <c r="U54" s="5">
        <v>762</v>
      </c>
      <c r="V54" s="5">
        <v>330</v>
      </c>
      <c r="W54" t="e">
        <f t="shared" si="12"/>
        <v>#N/A</v>
      </c>
      <c r="X54" t="str">
        <f t="shared" si="13"/>
        <v>0</v>
      </c>
      <c r="Y54">
        <f t="shared" si="14"/>
        <v>0.5</v>
      </c>
      <c r="Z54" s="5">
        <v>676</v>
      </c>
      <c r="AA54" s="5">
        <v>668</v>
      </c>
      <c r="AB54" s="5">
        <v>344</v>
      </c>
      <c r="AC54">
        <v>8</v>
      </c>
      <c r="AD54" s="37">
        <f t="shared" si="15"/>
        <v>277.14999999999998</v>
      </c>
      <c r="AE54" s="37">
        <f t="shared" si="16"/>
        <v>12.597727272727271</v>
      </c>
      <c r="AF54" s="37">
        <f t="shared" si="17"/>
        <v>6.2988636363636354</v>
      </c>
      <c r="AG54" s="37">
        <f t="shared" si="18"/>
        <v>0.25770925110132159</v>
      </c>
      <c r="AH54" s="37">
        <f t="shared" si="19"/>
        <v>0.10174375917767987</v>
      </c>
    </row>
    <row r="55" spans="1:34" x14ac:dyDescent="0.25">
      <c r="A55" s="4">
        <v>45340</v>
      </c>
      <c r="B55" s="5">
        <v>2024</v>
      </c>
      <c r="C55" s="5" t="s">
        <v>22</v>
      </c>
      <c r="D55" s="5">
        <v>18</v>
      </c>
      <c r="E55" s="32">
        <v>920</v>
      </c>
      <c r="F55" s="33">
        <v>83.68</v>
      </c>
      <c r="G55" s="33">
        <v>106.07</v>
      </c>
      <c r="H55" s="32">
        <f t="shared" si="20"/>
        <v>20.92</v>
      </c>
      <c r="I55" s="32">
        <f t="shared" si="20"/>
        <v>26.52</v>
      </c>
      <c r="J55" s="32">
        <v>28.78</v>
      </c>
      <c r="K55" s="32">
        <v>86.35</v>
      </c>
      <c r="L55" s="32">
        <f t="shared" si="1"/>
        <v>352.32000000000005</v>
      </c>
      <c r="M55" s="32">
        <v>177.5</v>
      </c>
      <c r="N55" s="32">
        <v>100.33</v>
      </c>
      <c r="O55" s="32">
        <f t="shared" si="11"/>
        <v>289.84999999999991</v>
      </c>
      <c r="P55" s="5">
        <v>30</v>
      </c>
      <c r="Q55" s="5">
        <v>2854</v>
      </c>
      <c r="R55" s="5">
        <v>2674</v>
      </c>
      <c r="S55" s="5">
        <v>24</v>
      </c>
      <c r="T55" s="5">
        <v>678</v>
      </c>
      <c r="U55" s="5">
        <v>737</v>
      </c>
      <c r="V55" s="5">
        <v>334</v>
      </c>
      <c r="W55" t="e">
        <f t="shared" si="12"/>
        <v>#N/A</v>
      </c>
      <c r="X55" t="str">
        <f t="shared" si="13"/>
        <v>0</v>
      </c>
      <c r="Y55">
        <f t="shared" si="14"/>
        <v>0.8</v>
      </c>
      <c r="Z55" s="5">
        <v>692</v>
      </c>
      <c r="AA55" s="5">
        <v>665</v>
      </c>
      <c r="AB55" s="5">
        <v>348</v>
      </c>
      <c r="AC55">
        <v>27</v>
      </c>
      <c r="AD55" s="37">
        <f t="shared" si="15"/>
        <v>352.32000000000005</v>
      </c>
      <c r="AE55" s="37">
        <f t="shared" si="16"/>
        <v>14.680000000000001</v>
      </c>
      <c r="AF55" s="37">
        <f t="shared" si="17"/>
        <v>11.744000000000002</v>
      </c>
      <c r="AG55" s="37">
        <f t="shared" si="18"/>
        <v>0.25355272999252054</v>
      </c>
      <c r="AH55" s="37">
        <f t="shared" si="19"/>
        <v>0.13175766641735229</v>
      </c>
    </row>
    <row r="56" spans="1:34" x14ac:dyDescent="0.25">
      <c r="A56" s="4">
        <v>45341</v>
      </c>
      <c r="B56" s="5">
        <v>2024</v>
      </c>
      <c r="C56" s="5" t="s">
        <v>22</v>
      </c>
      <c r="D56" s="5">
        <v>19</v>
      </c>
      <c r="E56" s="32">
        <v>920</v>
      </c>
      <c r="F56" s="33">
        <v>117.54</v>
      </c>
      <c r="G56" s="33">
        <v>116.38</v>
      </c>
      <c r="H56" s="32">
        <f t="shared" si="20"/>
        <v>29.39</v>
      </c>
      <c r="I56" s="32">
        <f t="shared" si="20"/>
        <v>29.1</v>
      </c>
      <c r="J56" s="32">
        <v>120.43</v>
      </c>
      <c r="K56" s="32">
        <v>120.43</v>
      </c>
      <c r="L56" s="32">
        <f t="shared" si="1"/>
        <v>533.27</v>
      </c>
      <c r="M56" s="32">
        <v>43.75</v>
      </c>
      <c r="N56" s="32">
        <v>99.35</v>
      </c>
      <c r="O56" s="32">
        <f t="shared" si="11"/>
        <v>243.63</v>
      </c>
      <c r="P56" s="5">
        <v>18</v>
      </c>
      <c r="Q56" s="5">
        <v>2866</v>
      </c>
      <c r="R56" s="5">
        <v>2608</v>
      </c>
      <c r="S56" s="5">
        <v>15</v>
      </c>
      <c r="T56" s="5">
        <v>671</v>
      </c>
      <c r="U56" s="5">
        <v>704</v>
      </c>
      <c r="V56" s="5">
        <v>336</v>
      </c>
      <c r="W56" t="e">
        <f t="shared" si="12"/>
        <v>#N/A</v>
      </c>
      <c r="X56" t="str">
        <f t="shared" si="13"/>
        <v>0</v>
      </c>
      <c r="Y56">
        <f t="shared" si="14"/>
        <v>0.83333333333333337</v>
      </c>
      <c r="Z56" s="5">
        <v>706</v>
      </c>
      <c r="AA56" s="5">
        <v>671</v>
      </c>
      <c r="AB56" s="5">
        <v>353</v>
      </c>
      <c r="AC56">
        <v>35</v>
      </c>
      <c r="AD56" s="37">
        <f t="shared" si="15"/>
        <v>533.27</v>
      </c>
      <c r="AE56" s="37">
        <f t="shared" si="16"/>
        <v>35.551333333333332</v>
      </c>
      <c r="AF56" s="37">
        <f t="shared" si="17"/>
        <v>29.626111111111111</v>
      </c>
      <c r="AG56" s="37">
        <f t="shared" si="18"/>
        <v>0.25728527607361962</v>
      </c>
      <c r="AH56" s="37">
        <f t="shared" si="19"/>
        <v>0.20447469325153372</v>
      </c>
    </row>
    <row r="57" spans="1:34" x14ac:dyDescent="0.25">
      <c r="A57" s="4">
        <v>45342</v>
      </c>
      <c r="B57" s="5">
        <v>2024</v>
      </c>
      <c r="C57" s="5" t="s">
        <v>22</v>
      </c>
      <c r="D57" s="5">
        <v>20</v>
      </c>
      <c r="E57" s="32">
        <v>920</v>
      </c>
      <c r="F57" s="33">
        <v>126.63</v>
      </c>
      <c r="G57" s="33">
        <v>96.39</v>
      </c>
      <c r="H57" s="32">
        <f t="shared" si="20"/>
        <v>31.66</v>
      </c>
      <c r="I57" s="32">
        <f t="shared" si="20"/>
        <v>24.1</v>
      </c>
      <c r="J57" s="32">
        <v>26.46</v>
      </c>
      <c r="K57" s="32">
        <v>79.38</v>
      </c>
      <c r="L57" s="32">
        <f t="shared" si="1"/>
        <v>384.61999999999995</v>
      </c>
      <c r="M57" s="32">
        <v>221.25</v>
      </c>
      <c r="N57" s="32">
        <v>102.13</v>
      </c>
      <c r="O57" s="32">
        <f t="shared" si="11"/>
        <v>212.00000000000011</v>
      </c>
      <c r="P57" s="5">
        <v>9</v>
      </c>
      <c r="Q57" s="5">
        <v>2890</v>
      </c>
      <c r="R57" s="5">
        <v>2562</v>
      </c>
      <c r="S57" s="5">
        <v>5</v>
      </c>
      <c r="T57" s="5">
        <v>669</v>
      </c>
      <c r="U57" s="5">
        <v>681</v>
      </c>
      <c r="V57" s="5">
        <v>340</v>
      </c>
      <c r="W57" t="e">
        <f t="shared" si="12"/>
        <v>#N/A</v>
      </c>
      <c r="X57" t="str">
        <f t="shared" si="13"/>
        <v>0</v>
      </c>
      <c r="Y57">
        <f t="shared" si="14"/>
        <v>0.55555555555555558</v>
      </c>
      <c r="Z57" s="5">
        <v>711</v>
      </c>
      <c r="AA57" s="5">
        <v>696</v>
      </c>
      <c r="AB57" s="5">
        <v>357</v>
      </c>
      <c r="AC57">
        <v>15</v>
      </c>
      <c r="AD57" s="37">
        <f t="shared" si="15"/>
        <v>384.61999999999995</v>
      </c>
      <c r="AE57" s="37">
        <f t="shared" si="16"/>
        <v>76.923999999999992</v>
      </c>
      <c r="AF57" s="37">
        <f t="shared" si="17"/>
        <v>42.73555555555555</v>
      </c>
      <c r="AG57" s="37">
        <f t="shared" si="18"/>
        <v>0.2611241217798595</v>
      </c>
      <c r="AH57" s="37">
        <f t="shared" si="19"/>
        <v>0.15012490241998436</v>
      </c>
    </row>
    <row r="58" spans="1:34" x14ac:dyDescent="0.25">
      <c r="A58" s="4">
        <v>45343</v>
      </c>
      <c r="B58" s="5">
        <v>2024</v>
      </c>
      <c r="C58" s="5" t="s">
        <v>22</v>
      </c>
      <c r="D58" s="5">
        <v>21</v>
      </c>
      <c r="E58" s="32">
        <v>920</v>
      </c>
      <c r="F58" s="33">
        <v>154.81</v>
      </c>
      <c r="G58" s="33">
        <v>112.71</v>
      </c>
      <c r="H58" s="32">
        <f t="shared" si="20"/>
        <v>38.700000000000003</v>
      </c>
      <c r="I58" s="32">
        <f t="shared" si="20"/>
        <v>28.18</v>
      </c>
      <c r="J58" s="32">
        <v>123.58</v>
      </c>
      <c r="K58" s="32">
        <v>123.58</v>
      </c>
      <c r="L58" s="32">
        <f t="shared" si="1"/>
        <v>581.55999999999995</v>
      </c>
      <c r="M58" s="32">
        <v>133.75</v>
      </c>
      <c r="N58" s="32">
        <v>103.09</v>
      </c>
      <c r="O58" s="32">
        <f t="shared" si="11"/>
        <v>101.60000000000002</v>
      </c>
      <c r="P58" s="5">
        <v>2</v>
      </c>
      <c r="Q58" s="5">
        <v>2911</v>
      </c>
      <c r="R58" s="5">
        <v>2536</v>
      </c>
      <c r="S58" s="5">
        <v>2</v>
      </c>
      <c r="T58" s="5">
        <v>676</v>
      </c>
      <c r="U58" s="5">
        <v>668</v>
      </c>
      <c r="V58" s="5">
        <v>344</v>
      </c>
      <c r="W58">
        <f t="shared" si="12"/>
        <v>8</v>
      </c>
      <c r="X58">
        <f t="shared" si="13"/>
        <v>8</v>
      </c>
      <c r="Y58">
        <f t="shared" si="14"/>
        <v>1</v>
      </c>
      <c r="Z58" s="5">
        <v>708</v>
      </c>
      <c r="AA58" s="5">
        <v>728</v>
      </c>
      <c r="AB58" s="5">
        <v>363</v>
      </c>
      <c r="AC58" t="e">
        <v>#N/A</v>
      </c>
      <c r="AD58" s="37">
        <f t="shared" si="15"/>
        <v>581.55999999999995</v>
      </c>
      <c r="AE58" s="37">
        <f t="shared" si="16"/>
        <v>290.77999999999997</v>
      </c>
      <c r="AF58" s="37">
        <f t="shared" si="17"/>
        <v>290.77999999999997</v>
      </c>
      <c r="AG58" s="37">
        <f t="shared" si="18"/>
        <v>0.2665615141955836</v>
      </c>
      <c r="AH58" s="37">
        <f t="shared" si="19"/>
        <v>0.22932176656151418</v>
      </c>
    </row>
    <row r="59" spans="1:34" x14ac:dyDescent="0.25">
      <c r="A59" s="4">
        <v>45344</v>
      </c>
      <c r="B59" s="5">
        <v>2024</v>
      </c>
      <c r="C59" s="5" t="s">
        <v>22</v>
      </c>
      <c r="D59" s="5">
        <v>22</v>
      </c>
      <c r="E59" s="32">
        <v>920</v>
      </c>
      <c r="F59" s="33">
        <v>88.31</v>
      </c>
      <c r="G59" s="33">
        <v>150.78</v>
      </c>
      <c r="H59" s="32">
        <f t="shared" si="20"/>
        <v>22.08</v>
      </c>
      <c r="I59" s="32">
        <f t="shared" si="20"/>
        <v>37.700000000000003</v>
      </c>
      <c r="J59" s="32">
        <v>44.04</v>
      </c>
      <c r="K59" s="32">
        <v>132.11000000000001</v>
      </c>
      <c r="L59" s="32">
        <f t="shared" si="1"/>
        <v>475.02000000000004</v>
      </c>
      <c r="M59" s="32">
        <v>178.75</v>
      </c>
      <c r="N59" s="32">
        <v>169.78</v>
      </c>
      <c r="O59" s="32">
        <f t="shared" si="11"/>
        <v>96.450000000000045</v>
      </c>
      <c r="P59" s="5">
        <v>1</v>
      </c>
      <c r="Q59" s="5">
        <v>2935</v>
      </c>
      <c r="R59" s="5">
        <v>2530</v>
      </c>
      <c r="S59" s="5">
        <v>1</v>
      </c>
      <c r="T59" s="5">
        <v>692</v>
      </c>
      <c r="U59" s="5">
        <v>665</v>
      </c>
      <c r="V59" s="5">
        <v>348</v>
      </c>
      <c r="W59">
        <f t="shared" si="12"/>
        <v>27</v>
      </c>
      <c r="X59">
        <f t="shared" si="13"/>
        <v>27</v>
      </c>
      <c r="Y59">
        <f t="shared" si="14"/>
        <v>1</v>
      </c>
      <c r="Z59" s="5">
        <v>699</v>
      </c>
      <c r="AA59" s="5">
        <v>740</v>
      </c>
      <c r="AB59" s="5">
        <v>370</v>
      </c>
      <c r="AC59" t="e">
        <v>#N/A</v>
      </c>
      <c r="AD59" s="37">
        <f t="shared" si="15"/>
        <v>475.02000000000004</v>
      </c>
      <c r="AE59" s="37">
        <f t="shared" si="16"/>
        <v>475.02000000000004</v>
      </c>
      <c r="AF59" s="37">
        <f t="shared" si="17"/>
        <v>475.02000000000004</v>
      </c>
      <c r="AG59" s="37">
        <f t="shared" si="18"/>
        <v>0.2735177865612648</v>
      </c>
      <c r="AH59" s="37">
        <f t="shared" si="19"/>
        <v>0.18775494071146245</v>
      </c>
    </row>
    <row r="60" spans="1:34" x14ac:dyDescent="0.25">
      <c r="A60" s="4">
        <v>45345</v>
      </c>
      <c r="B60" s="5">
        <v>2024</v>
      </c>
      <c r="C60" s="5" t="s">
        <v>22</v>
      </c>
      <c r="D60" s="5">
        <v>23</v>
      </c>
      <c r="E60" s="32">
        <v>920</v>
      </c>
      <c r="F60" s="33">
        <v>96.88</v>
      </c>
      <c r="G60" s="33">
        <v>100.63</v>
      </c>
      <c r="H60" s="32">
        <f t="shared" si="20"/>
        <v>24.22</v>
      </c>
      <c r="I60" s="32">
        <f t="shared" si="20"/>
        <v>25.16</v>
      </c>
      <c r="J60" s="32">
        <v>58.58</v>
      </c>
      <c r="K60" s="32">
        <v>117.16</v>
      </c>
      <c r="L60" s="32">
        <f t="shared" si="1"/>
        <v>422.63</v>
      </c>
      <c r="M60" s="32">
        <v>140</v>
      </c>
      <c r="N60" s="32">
        <v>218.25</v>
      </c>
      <c r="O60" s="32">
        <f t="shared" si="11"/>
        <v>139.12</v>
      </c>
      <c r="P60" s="5">
        <v>2</v>
      </c>
      <c r="Q60" s="5">
        <v>2959</v>
      </c>
      <c r="R60" s="5">
        <v>2542</v>
      </c>
      <c r="S60" s="5">
        <v>2</v>
      </c>
      <c r="T60" s="5">
        <v>706</v>
      </c>
      <c r="U60" s="5">
        <v>671</v>
      </c>
      <c r="V60" s="5">
        <v>353</v>
      </c>
      <c r="W60">
        <f t="shared" si="12"/>
        <v>35</v>
      </c>
      <c r="X60">
        <f t="shared" si="13"/>
        <v>35</v>
      </c>
      <c r="Y60">
        <f t="shared" si="14"/>
        <v>1</v>
      </c>
      <c r="Z60" s="5">
        <v>685</v>
      </c>
      <c r="AA60" s="5">
        <v>742</v>
      </c>
      <c r="AB60" s="5">
        <v>375</v>
      </c>
      <c r="AC60" t="e">
        <v>#N/A</v>
      </c>
      <c r="AD60" s="37">
        <f t="shared" si="15"/>
        <v>422.63</v>
      </c>
      <c r="AE60" s="37">
        <f t="shared" si="16"/>
        <v>211.315</v>
      </c>
      <c r="AF60" s="37">
        <f t="shared" si="17"/>
        <v>211.315</v>
      </c>
      <c r="AG60" s="37">
        <f t="shared" si="18"/>
        <v>0.27773406766325726</v>
      </c>
      <c r="AH60" s="37">
        <f t="shared" si="19"/>
        <v>0.1662588512981904</v>
      </c>
    </row>
    <row r="61" spans="1:34" x14ac:dyDescent="0.25">
      <c r="A61" s="4">
        <v>45346</v>
      </c>
      <c r="B61" s="5">
        <v>2024</v>
      </c>
      <c r="C61" s="5" t="s">
        <v>22</v>
      </c>
      <c r="D61" s="5">
        <v>24</v>
      </c>
      <c r="E61" s="32">
        <v>920</v>
      </c>
      <c r="F61" s="33">
        <v>157.96</v>
      </c>
      <c r="G61" s="33">
        <v>152.49</v>
      </c>
      <c r="H61" s="32">
        <f t="shared" si="20"/>
        <v>39.49</v>
      </c>
      <c r="I61" s="32">
        <f t="shared" si="20"/>
        <v>38.119999999999997</v>
      </c>
      <c r="J61" s="32">
        <v>25.02</v>
      </c>
      <c r="K61" s="32">
        <v>75.069999999999993</v>
      </c>
      <c r="L61" s="32">
        <f t="shared" si="1"/>
        <v>488.15000000000003</v>
      </c>
      <c r="M61" s="32">
        <v>100</v>
      </c>
      <c r="N61" s="32">
        <v>242.15</v>
      </c>
      <c r="O61" s="32">
        <f t="shared" si="11"/>
        <v>89.699999999999932</v>
      </c>
      <c r="P61" s="5">
        <v>9</v>
      </c>
      <c r="Q61" s="5">
        <v>2986</v>
      </c>
      <c r="R61" s="5">
        <v>2592</v>
      </c>
      <c r="S61" s="5">
        <v>6</v>
      </c>
      <c r="T61" s="5">
        <v>711</v>
      </c>
      <c r="U61" s="5">
        <v>696</v>
      </c>
      <c r="V61" s="5">
        <v>357</v>
      </c>
      <c r="W61">
        <f t="shared" si="12"/>
        <v>15</v>
      </c>
      <c r="X61">
        <f t="shared" si="13"/>
        <v>15</v>
      </c>
      <c r="Y61">
        <f t="shared" si="14"/>
        <v>0.66666666666666663</v>
      </c>
      <c r="Z61" s="5">
        <v>661</v>
      </c>
      <c r="AA61" s="5">
        <v>739</v>
      </c>
      <c r="AB61" s="5">
        <v>382</v>
      </c>
      <c r="AC61" t="e">
        <v>#N/A</v>
      </c>
      <c r="AD61" s="37">
        <f t="shared" si="15"/>
        <v>488.15000000000003</v>
      </c>
      <c r="AE61" s="37">
        <f t="shared" si="16"/>
        <v>81.358333333333334</v>
      </c>
      <c r="AF61" s="37">
        <f t="shared" si="17"/>
        <v>54.238888888888894</v>
      </c>
      <c r="AG61" s="37">
        <f t="shared" si="18"/>
        <v>0.27430555555555558</v>
      </c>
      <c r="AH61" s="37">
        <f t="shared" si="19"/>
        <v>0.188329475308642</v>
      </c>
    </row>
    <row r="62" spans="1:34" x14ac:dyDescent="0.25">
      <c r="A62" s="4">
        <v>45347</v>
      </c>
      <c r="B62" s="5">
        <v>2024</v>
      </c>
      <c r="C62" s="5" t="s">
        <v>22</v>
      </c>
      <c r="D62" s="5">
        <v>25</v>
      </c>
      <c r="E62" s="32">
        <v>920</v>
      </c>
      <c r="F62" s="33">
        <v>154.33000000000001</v>
      </c>
      <c r="G62" s="33">
        <v>169.68</v>
      </c>
      <c r="H62" s="32">
        <f t="shared" si="20"/>
        <v>38.58</v>
      </c>
      <c r="I62" s="32">
        <f t="shared" si="20"/>
        <v>42.42</v>
      </c>
      <c r="J62" s="32">
        <v>152.71</v>
      </c>
      <c r="K62" s="32">
        <v>152.71</v>
      </c>
      <c r="L62" s="32">
        <f t="shared" si="1"/>
        <v>710.43000000000006</v>
      </c>
      <c r="M62" s="32">
        <v>95</v>
      </c>
      <c r="N62" s="32">
        <v>230.6</v>
      </c>
      <c r="O62" s="32">
        <f t="shared" si="11"/>
        <v>-116.02999999999997</v>
      </c>
      <c r="P62" s="5">
        <v>19</v>
      </c>
      <c r="Q62" s="5">
        <v>3016</v>
      </c>
      <c r="R62" s="5">
        <v>2656</v>
      </c>
      <c r="S62" s="5">
        <v>18</v>
      </c>
      <c r="T62" s="5">
        <v>708</v>
      </c>
      <c r="U62" s="5">
        <v>728</v>
      </c>
      <c r="V62" s="5">
        <v>363</v>
      </c>
      <c r="W62" t="e">
        <f t="shared" si="12"/>
        <v>#N/A</v>
      </c>
      <c r="X62" t="str">
        <f t="shared" si="13"/>
        <v>0</v>
      </c>
      <c r="Y62">
        <f t="shared" si="14"/>
        <v>0.94736842105263153</v>
      </c>
      <c r="Z62" s="5">
        <v>637</v>
      </c>
      <c r="AA62" s="5">
        <v>722</v>
      </c>
      <c r="AB62" s="5">
        <v>389</v>
      </c>
      <c r="AC62" t="e">
        <v>#N/A</v>
      </c>
      <c r="AD62" s="37">
        <f t="shared" si="15"/>
        <v>710.43000000000006</v>
      </c>
      <c r="AE62" s="37">
        <f t="shared" si="16"/>
        <v>39.468333333333334</v>
      </c>
      <c r="AF62" s="37">
        <f t="shared" si="17"/>
        <v>37.391052631578951</v>
      </c>
      <c r="AG62" s="37">
        <f t="shared" si="18"/>
        <v>0.26656626506024095</v>
      </c>
      <c r="AH62" s="37">
        <f t="shared" si="19"/>
        <v>0.26748117469879523</v>
      </c>
    </row>
    <row r="63" spans="1:34" x14ac:dyDescent="0.25">
      <c r="A63" s="4">
        <v>45348</v>
      </c>
      <c r="B63" s="5">
        <v>2024</v>
      </c>
      <c r="C63" s="5" t="s">
        <v>22</v>
      </c>
      <c r="D63" s="5">
        <v>26</v>
      </c>
      <c r="E63" s="32">
        <v>920</v>
      </c>
      <c r="F63" s="33">
        <v>202.42</v>
      </c>
      <c r="G63" s="33">
        <v>76.64</v>
      </c>
      <c r="H63" s="32">
        <f t="shared" si="20"/>
        <v>50.61</v>
      </c>
      <c r="I63" s="32">
        <f t="shared" si="20"/>
        <v>19.16</v>
      </c>
      <c r="J63" s="32">
        <v>44.15</v>
      </c>
      <c r="K63" s="32">
        <v>88.3</v>
      </c>
      <c r="L63" s="32">
        <f t="shared" si="1"/>
        <v>481.28000000000003</v>
      </c>
      <c r="M63" s="32">
        <v>375</v>
      </c>
      <c r="N63" s="32">
        <v>124.59</v>
      </c>
      <c r="O63" s="32">
        <f t="shared" si="11"/>
        <v>-60.870000000000005</v>
      </c>
      <c r="P63" s="5">
        <v>29</v>
      </c>
      <c r="Q63" s="5">
        <v>3055</v>
      </c>
      <c r="R63" s="5">
        <v>2680</v>
      </c>
      <c r="S63" s="5">
        <v>20</v>
      </c>
      <c r="T63" s="5">
        <v>699</v>
      </c>
      <c r="U63" s="5">
        <v>740</v>
      </c>
      <c r="V63" s="5">
        <v>370</v>
      </c>
      <c r="W63" t="e">
        <f t="shared" si="12"/>
        <v>#N/A</v>
      </c>
      <c r="X63" t="str">
        <f t="shared" si="13"/>
        <v>0</v>
      </c>
      <c r="Y63">
        <f t="shared" si="14"/>
        <v>0.68965517241379315</v>
      </c>
      <c r="Z63" s="5">
        <v>612</v>
      </c>
      <c r="AA63" s="5">
        <v>770</v>
      </c>
      <c r="AB63" s="5">
        <v>394</v>
      </c>
      <c r="AC63" t="e">
        <v>#N/A</v>
      </c>
      <c r="AD63" s="37">
        <f t="shared" si="15"/>
        <v>481.28000000000003</v>
      </c>
      <c r="AE63" s="37">
        <f t="shared" si="16"/>
        <v>24.064</v>
      </c>
      <c r="AF63" s="37">
        <f t="shared" si="17"/>
        <v>16.59586206896552</v>
      </c>
      <c r="AG63" s="37">
        <f t="shared" si="18"/>
        <v>0.26082089552238807</v>
      </c>
      <c r="AH63" s="37">
        <f t="shared" si="19"/>
        <v>0.17958208955223881</v>
      </c>
    </row>
    <row r="64" spans="1:34" x14ac:dyDescent="0.25">
      <c r="A64" s="4">
        <v>45349</v>
      </c>
      <c r="B64" s="5">
        <v>2024</v>
      </c>
      <c r="C64" s="5" t="s">
        <v>22</v>
      </c>
      <c r="D64" s="5">
        <v>27</v>
      </c>
      <c r="E64" s="32">
        <v>920</v>
      </c>
      <c r="F64" s="33">
        <v>115.56</v>
      </c>
      <c r="G64" s="33">
        <v>125.83</v>
      </c>
      <c r="H64" s="32">
        <f t="shared" si="20"/>
        <v>28.89</v>
      </c>
      <c r="I64" s="32">
        <f t="shared" si="20"/>
        <v>31.46</v>
      </c>
      <c r="J64" s="32">
        <v>20.260000000000002</v>
      </c>
      <c r="K64" s="32">
        <v>60.78</v>
      </c>
      <c r="L64" s="32">
        <f t="shared" si="1"/>
        <v>382.78</v>
      </c>
      <c r="M64" s="32">
        <v>347.5</v>
      </c>
      <c r="N64" s="32">
        <v>203.04</v>
      </c>
      <c r="O64" s="32">
        <f t="shared" si="11"/>
        <v>-13.319999999999936</v>
      </c>
      <c r="P64" s="5">
        <v>41</v>
      </c>
      <c r="Q64" s="5">
        <v>3085</v>
      </c>
      <c r="R64" s="5">
        <v>2684</v>
      </c>
      <c r="S64" s="5">
        <v>39</v>
      </c>
      <c r="T64" s="5">
        <v>685</v>
      </c>
      <c r="U64" s="5">
        <v>742</v>
      </c>
      <c r="V64" s="5">
        <v>375</v>
      </c>
      <c r="W64" t="e">
        <f t="shared" si="12"/>
        <v>#N/A</v>
      </c>
      <c r="X64" t="str">
        <f t="shared" si="13"/>
        <v>0</v>
      </c>
      <c r="Y64">
        <f t="shared" si="14"/>
        <v>0.95121951219512191</v>
      </c>
      <c r="Z64" s="5">
        <v>601</v>
      </c>
      <c r="AA64" s="5">
        <v>725</v>
      </c>
      <c r="AB64" s="5">
        <v>401</v>
      </c>
      <c r="AC64" t="e">
        <v>#N/A</v>
      </c>
      <c r="AD64" s="37">
        <f t="shared" si="15"/>
        <v>382.78</v>
      </c>
      <c r="AE64" s="37">
        <f t="shared" si="16"/>
        <v>9.8148717948717934</v>
      </c>
      <c r="AF64" s="37">
        <f t="shared" si="17"/>
        <v>9.3360975609756096</v>
      </c>
      <c r="AG64" s="37">
        <f t="shared" si="18"/>
        <v>0.25521609538002982</v>
      </c>
      <c r="AH64" s="37">
        <f t="shared" si="19"/>
        <v>0.14261549925484351</v>
      </c>
    </row>
    <row r="65" spans="1:34" x14ac:dyDescent="0.25">
      <c r="A65" s="4">
        <v>45350</v>
      </c>
      <c r="B65" s="5">
        <v>2024</v>
      </c>
      <c r="C65" s="5" t="s">
        <v>22</v>
      </c>
      <c r="D65" s="5">
        <v>28</v>
      </c>
      <c r="E65" s="32">
        <v>920</v>
      </c>
      <c r="F65" s="33">
        <v>57.49</v>
      </c>
      <c r="G65" s="33">
        <v>144.59</v>
      </c>
      <c r="H65" s="32">
        <f t="shared" si="20"/>
        <v>14.37</v>
      </c>
      <c r="I65" s="32">
        <f t="shared" si="20"/>
        <v>36.15</v>
      </c>
      <c r="J65" s="32">
        <v>17.71</v>
      </c>
      <c r="K65" s="32">
        <v>53.13</v>
      </c>
      <c r="L65" s="32">
        <f t="shared" si="1"/>
        <v>323.44</v>
      </c>
      <c r="M65" s="32">
        <v>347.5</v>
      </c>
      <c r="N65" s="32">
        <v>219.85</v>
      </c>
      <c r="O65" s="32">
        <f t="shared" si="11"/>
        <v>29.209999999999923</v>
      </c>
      <c r="P65" s="5">
        <v>51</v>
      </c>
      <c r="Q65" s="5">
        <v>3121</v>
      </c>
      <c r="R65" s="5">
        <v>2678</v>
      </c>
      <c r="S65" s="5">
        <v>48</v>
      </c>
      <c r="T65" s="5">
        <v>661</v>
      </c>
      <c r="U65" s="5">
        <v>739</v>
      </c>
      <c r="V65" s="5">
        <v>382</v>
      </c>
      <c r="W65" t="e">
        <f t="shared" si="12"/>
        <v>#N/A</v>
      </c>
      <c r="X65" t="str">
        <f t="shared" si="13"/>
        <v>0</v>
      </c>
      <c r="Y65">
        <f t="shared" si="14"/>
        <v>0.94117647058823528</v>
      </c>
      <c r="Z65" s="5">
        <v>597</v>
      </c>
      <c r="AA65" s="5">
        <v>677</v>
      </c>
      <c r="AB65" s="5">
        <v>409</v>
      </c>
      <c r="AC65" t="e">
        <v>#N/A</v>
      </c>
      <c r="AD65" s="37">
        <f t="shared" si="15"/>
        <v>323.44</v>
      </c>
      <c r="AE65" s="37">
        <f t="shared" si="16"/>
        <v>6.7383333333333333</v>
      </c>
      <c r="AF65" s="37">
        <f t="shared" si="17"/>
        <v>6.3419607843137253</v>
      </c>
      <c r="AG65" s="37">
        <f t="shared" si="18"/>
        <v>0.24682598954443616</v>
      </c>
      <c r="AH65" s="37">
        <f t="shared" si="19"/>
        <v>0.12077669902912622</v>
      </c>
    </row>
    <row r="66" spans="1:34" x14ac:dyDescent="0.25">
      <c r="A66" s="4">
        <v>45351</v>
      </c>
      <c r="B66" s="5">
        <v>2024</v>
      </c>
      <c r="C66" s="5" t="s">
        <v>22</v>
      </c>
      <c r="D66" s="5">
        <v>29</v>
      </c>
      <c r="E66" s="32">
        <v>920</v>
      </c>
      <c r="F66" s="33">
        <v>132.15</v>
      </c>
      <c r="G66" s="33">
        <v>137.44</v>
      </c>
      <c r="H66" s="32">
        <f t="shared" si="20"/>
        <v>33.04</v>
      </c>
      <c r="I66" s="32">
        <f t="shared" si="20"/>
        <v>34.36</v>
      </c>
      <c r="J66" s="32">
        <v>20.56</v>
      </c>
      <c r="K66" s="32">
        <v>61.67</v>
      </c>
      <c r="L66" s="32">
        <f t="shared" ref="L66:L129" si="21">SUM(F66:K66)</f>
        <v>419.22000000000008</v>
      </c>
      <c r="M66" s="32">
        <v>253.75</v>
      </c>
      <c r="N66" s="32">
        <v>208.89</v>
      </c>
      <c r="O66" s="32">
        <f t="shared" si="11"/>
        <v>38.139999999999986</v>
      </c>
      <c r="P66" s="5">
        <v>59</v>
      </c>
      <c r="Q66" s="5">
        <v>3160</v>
      </c>
      <c r="R66" s="5">
        <v>2644</v>
      </c>
      <c r="S66" s="5">
        <v>58</v>
      </c>
      <c r="T66" s="5">
        <v>637</v>
      </c>
      <c r="U66" s="5">
        <v>722</v>
      </c>
      <c r="V66" s="5">
        <v>389</v>
      </c>
      <c r="W66" t="e">
        <f t="shared" si="12"/>
        <v>#N/A</v>
      </c>
      <c r="X66" t="str">
        <f t="shared" si="13"/>
        <v>0</v>
      </c>
      <c r="Y66">
        <f t="shared" si="14"/>
        <v>0.98305084745762716</v>
      </c>
      <c r="Z66" s="5">
        <v>596</v>
      </c>
      <c r="AA66" s="5">
        <v>643</v>
      </c>
      <c r="AB66" s="5">
        <v>415</v>
      </c>
      <c r="AC66" t="e">
        <v>#N/A</v>
      </c>
      <c r="AD66" s="37">
        <f t="shared" si="15"/>
        <v>419.22000000000008</v>
      </c>
      <c r="AE66" s="37">
        <f t="shared" si="16"/>
        <v>7.2279310344827596</v>
      </c>
      <c r="AF66" s="37">
        <f t="shared" si="17"/>
        <v>7.1054237288135607</v>
      </c>
      <c r="AG66" s="37">
        <f t="shared" si="18"/>
        <v>0.24092284417549167</v>
      </c>
      <c r="AH66" s="37">
        <f t="shared" si="19"/>
        <v>0.15855521936459913</v>
      </c>
    </row>
    <row r="67" spans="1:34" hidden="1" x14ac:dyDescent="0.25">
      <c r="B67" s="5">
        <v>2024</v>
      </c>
      <c r="C67" s="5" t="s">
        <v>23</v>
      </c>
      <c r="D67" s="5">
        <v>0.01</v>
      </c>
      <c r="E67" s="5">
        <v>0</v>
      </c>
      <c r="F67" s="5">
        <v>0</v>
      </c>
      <c r="G67" s="5">
        <v>0</v>
      </c>
      <c r="H67" s="5">
        <f t="shared" si="20"/>
        <v>0</v>
      </c>
      <c r="I67" s="5">
        <f t="shared" si="20"/>
        <v>0</v>
      </c>
      <c r="J67" s="5">
        <v>0</v>
      </c>
      <c r="K67" s="5">
        <v>0</v>
      </c>
      <c r="L67" s="5">
        <f t="shared" si="21"/>
        <v>0</v>
      </c>
      <c r="M67" s="5">
        <v>0</v>
      </c>
      <c r="N67" s="5">
        <v>0</v>
      </c>
      <c r="O67" s="5"/>
      <c r="P67" s="5">
        <v>0</v>
      </c>
      <c r="Q67" s="5">
        <v>0</v>
      </c>
      <c r="R67" s="5">
        <v>0</v>
      </c>
      <c r="S67" s="5">
        <v>0</v>
      </c>
      <c r="T67" s="5">
        <v>0</v>
      </c>
      <c r="U67" s="5">
        <v>0</v>
      </c>
      <c r="V67" s="5">
        <v>0</v>
      </c>
      <c r="Z67" s="5">
        <v>601</v>
      </c>
      <c r="AA67" s="5">
        <v>627</v>
      </c>
      <c r="AB67" s="5">
        <v>424</v>
      </c>
      <c r="AC67" t="e">
        <v>#N/A</v>
      </c>
    </row>
    <row r="68" spans="1:34" hidden="1" x14ac:dyDescent="0.25">
      <c r="B68" s="5">
        <v>2024</v>
      </c>
      <c r="C68" s="5" t="s">
        <v>23</v>
      </c>
      <c r="D68" s="5">
        <v>0.02</v>
      </c>
      <c r="E68" s="5">
        <v>0</v>
      </c>
      <c r="F68" s="5">
        <v>0</v>
      </c>
      <c r="G68" s="5">
        <v>0</v>
      </c>
      <c r="H68" s="5">
        <f t="shared" si="20"/>
        <v>0</v>
      </c>
      <c r="I68" s="5">
        <f t="shared" si="20"/>
        <v>0</v>
      </c>
      <c r="J68" s="5">
        <v>0</v>
      </c>
      <c r="K68" s="5">
        <v>0</v>
      </c>
      <c r="L68" s="5">
        <f t="shared" si="21"/>
        <v>0</v>
      </c>
      <c r="M68" s="5">
        <v>0</v>
      </c>
      <c r="N68" s="5">
        <v>0</v>
      </c>
      <c r="O68" s="5"/>
      <c r="P68" s="5">
        <v>0</v>
      </c>
      <c r="Q68" s="5">
        <v>0</v>
      </c>
      <c r="R68" s="5">
        <v>0</v>
      </c>
      <c r="S68" s="5">
        <v>0</v>
      </c>
      <c r="T68" s="5">
        <v>0</v>
      </c>
      <c r="U68" s="5">
        <v>0</v>
      </c>
      <c r="V68" s="5">
        <v>0</v>
      </c>
      <c r="Z68" s="5">
        <v>608</v>
      </c>
      <c r="AA68" s="5">
        <v>624</v>
      </c>
      <c r="AB68" s="5">
        <v>431</v>
      </c>
      <c r="AC68" t="e">
        <v>#N/A</v>
      </c>
    </row>
    <row r="69" spans="1:34" hidden="1" x14ac:dyDescent="0.25">
      <c r="B69" s="5">
        <v>2024</v>
      </c>
      <c r="C69" s="5" t="s">
        <v>23</v>
      </c>
      <c r="D69" s="5">
        <v>0.03</v>
      </c>
      <c r="E69" s="5">
        <v>0</v>
      </c>
      <c r="F69" s="5">
        <v>0</v>
      </c>
      <c r="G69" s="5">
        <v>0</v>
      </c>
      <c r="H69" s="5">
        <f t="shared" si="20"/>
        <v>0</v>
      </c>
      <c r="I69" s="5">
        <f t="shared" si="20"/>
        <v>0</v>
      </c>
      <c r="J69" s="5">
        <v>0</v>
      </c>
      <c r="K69" s="5">
        <v>0</v>
      </c>
      <c r="L69" s="5">
        <f t="shared" si="21"/>
        <v>0</v>
      </c>
      <c r="M69" s="5">
        <v>0</v>
      </c>
      <c r="N69" s="5">
        <v>0</v>
      </c>
      <c r="O69" s="5"/>
      <c r="P69" s="5">
        <v>0</v>
      </c>
      <c r="Q69" s="5">
        <v>0</v>
      </c>
      <c r="R69" s="5">
        <v>0</v>
      </c>
      <c r="S69" s="5">
        <v>0</v>
      </c>
      <c r="T69" s="5">
        <v>0</v>
      </c>
      <c r="U69" s="5">
        <v>0</v>
      </c>
      <c r="V69" s="5">
        <v>0</v>
      </c>
      <c r="Z69" s="5">
        <v>619</v>
      </c>
      <c r="AA69" s="5">
        <v>633</v>
      </c>
      <c r="AB69" s="5">
        <v>437</v>
      </c>
      <c r="AC69" t="e">
        <v>#N/A</v>
      </c>
    </row>
    <row r="70" spans="1:34" hidden="1" x14ac:dyDescent="0.25">
      <c r="B70" s="5">
        <v>2024</v>
      </c>
      <c r="C70" s="5" t="s">
        <v>23</v>
      </c>
      <c r="D70" s="5">
        <v>0.04</v>
      </c>
      <c r="E70" s="5">
        <v>0</v>
      </c>
      <c r="F70" s="5">
        <v>0</v>
      </c>
      <c r="G70" s="5">
        <v>0</v>
      </c>
      <c r="H70" s="5">
        <f t="shared" si="20"/>
        <v>0</v>
      </c>
      <c r="I70" s="5">
        <f t="shared" si="20"/>
        <v>0</v>
      </c>
      <c r="J70" s="5">
        <v>0</v>
      </c>
      <c r="K70" s="5">
        <v>0</v>
      </c>
      <c r="L70" s="5">
        <f t="shared" si="21"/>
        <v>0</v>
      </c>
      <c r="M70" s="5">
        <v>0</v>
      </c>
      <c r="N70" s="5">
        <v>0</v>
      </c>
      <c r="O70" s="5"/>
      <c r="P70" s="5">
        <v>0</v>
      </c>
      <c r="Q70" s="5">
        <v>0</v>
      </c>
      <c r="R70" s="5">
        <v>0</v>
      </c>
      <c r="S70" s="5">
        <v>0</v>
      </c>
      <c r="T70" s="5">
        <v>0</v>
      </c>
      <c r="U70" s="5">
        <v>0</v>
      </c>
      <c r="V70" s="5">
        <v>0</v>
      </c>
      <c r="Z70" s="5">
        <v>633</v>
      </c>
      <c r="AA70" s="5">
        <v>656</v>
      </c>
      <c r="AB70" s="5">
        <v>444</v>
      </c>
      <c r="AC70" t="e">
        <v>#N/A</v>
      </c>
    </row>
    <row r="71" spans="1:34" hidden="1" x14ac:dyDescent="0.25">
      <c r="B71" s="5">
        <v>2024</v>
      </c>
      <c r="C71" s="5" t="s">
        <v>23</v>
      </c>
      <c r="D71" s="5">
        <v>0.05</v>
      </c>
      <c r="E71" s="5">
        <v>0</v>
      </c>
      <c r="F71" s="5">
        <v>0</v>
      </c>
      <c r="G71" s="5">
        <v>0</v>
      </c>
      <c r="H71" s="5">
        <f t="shared" si="20"/>
        <v>0</v>
      </c>
      <c r="I71" s="5">
        <f t="shared" si="20"/>
        <v>0</v>
      </c>
      <c r="J71" s="5">
        <v>0</v>
      </c>
      <c r="K71" s="5">
        <v>0</v>
      </c>
      <c r="L71" s="5">
        <f t="shared" si="21"/>
        <v>0</v>
      </c>
      <c r="M71" s="5">
        <v>0</v>
      </c>
      <c r="N71" s="5">
        <v>0</v>
      </c>
      <c r="O71" s="5"/>
      <c r="P71" s="5">
        <v>0</v>
      </c>
      <c r="Q71" s="5">
        <v>0</v>
      </c>
      <c r="R71" s="5">
        <v>0</v>
      </c>
      <c r="S71" s="5">
        <v>0</v>
      </c>
      <c r="T71" s="5">
        <v>0</v>
      </c>
      <c r="U71" s="5">
        <v>0</v>
      </c>
      <c r="V71" s="5">
        <v>0</v>
      </c>
      <c r="Z71" s="5">
        <v>654</v>
      </c>
      <c r="AA71" s="5">
        <v>694</v>
      </c>
      <c r="AB71" s="5">
        <v>452</v>
      </c>
      <c r="AC71" t="e">
        <v>#N/A</v>
      </c>
    </row>
    <row r="72" spans="1:34" x14ac:dyDescent="0.25">
      <c r="A72" s="4">
        <v>45352</v>
      </c>
      <c r="B72" s="5">
        <v>2024</v>
      </c>
      <c r="C72" s="5" t="s">
        <v>23</v>
      </c>
      <c r="D72" s="5">
        <v>1</v>
      </c>
      <c r="E72" s="32">
        <v>800</v>
      </c>
      <c r="F72" s="33">
        <v>51.19</v>
      </c>
      <c r="G72" s="33">
        <v>138.66999999999999</v>
      </c>
      <c r="H72" s="32">
        <f t="shared" si="20"/>
        <v>12.8</v>
      </c>
      <c r="I72" s="32">
        <f t="shared" si="20"/>
        <v>34.67</v>
      </c>
      <c r="J72" s="32">
        <v>31.11</v>
      </c>
      <c r="K72" s="32">
        <v>62.21</v>
      </c>
      <c r="L72" s="32">
        <f t="shared" si="21"/>
        <v>330.65</v>
      </c>
      <c r="M72" s="32">
        <v>146.25</v>
      </c>
      <c r="N72" s="32">
        <v>280.16000000000003</v>
      </c>
      <c r="O72" s="32">
        <f t="shared" ref="O72:O102" si="22">E72-SUM(L72:N72)</f>
        <v>42.940000000000055</v>
      </c>
      <c r="P72" s="5">
        <v>64</v>
      </c>
      <c r="Q72" s="5">
        <v>3190</v>
      </c>
      <c r="R72" s="5">
        <v>2540</v>
      </c>
      <c r="S72" s="5">
        <v>40</v>
      </c>
      <c r="T72" s="5">
        <v>612</v>
      </c>
      <c r="U72" s="5">
        <v>770</v>
      </c>
      <c r="V72" s="5">
        <v>394</v>
      </c>
      <c r="W72" t="e">
        <f t="shared" ref="W72:W102" si="23">IF(T72-U72&lt;=0,NA(),T72-U72)</f>
        <v>#N/A</v>
      </c>
      <c r="X72" t="str">
        <f t="shared" ref="X72:X102" si="24">IF(T72-U72&lt;=0,"0",T72-U72)</f>
        <v>0</v>
      </c>
      <c r="Y72">
        <f t="shared" ref="Y72:Y102" si="25">S72/P72</f>
        <v>0.625</v>
      </c>
      <c r="Z72" s="5">
        <v>676</v>
      </c>
      <c r="AA72" s="5">
        <v>728</v>
      </c>
      <c r="AB72" s="5">
        <v>458</v>
      </c>
      <c r="AC72" t="e">
        <v>#N/A</v>
      </c>
      <c r="AD72" s="37">
        <f t="shared" ref="AD72:AD102" si="26">SUM(F72:K72)</f>
        <v>330.65</v>
      </c>
      <c r="AE72" s="37">
        <f t="shared" ref="AE72:AE102" si="27">L72/S72</f>
        <v>8.2662499999999994</v>
      </c>
      <c r="AF72" s="37">
        <f t="shared" ref="AF72:AF102" si="28">L72/P72</f>
        <v>5.1664062499999996</v>
      </c>
      <c r="AG72" s="37">
        <f t="shared" ref="AG72:AG102" si="29">T72/R72</f>
        <v>0.24094488188976379</v>
      </c>
      <c r="AH72" s="37">
        <f t="shared" ref="AH72:AH102" si="30">L72/R72</f>
        <v>0.13017716535433069</v>
      </c>
    </row>
    <row r="73" spans="1:34" x14ac:dyDescent="0.25">
      <c r="A73" s="4">
        <v>45353</v>
      </c>
      <c r="B73" s="5">
        <v>2024</v>
      </c>
      <c r="C73" s="5" t="s">
        <v>23</v>
      </c>
      <c r="D73" s="5">
        <v>2</v>
      </c>
      <c r="E73" s="32">
        <v>800</v>
      </c>
      <c r="F73" s="33">
        <v>39.409999999999997</v>
      </c>
      <c r="G73" s="33">
        <v>65.31</v>
      </c>
      <c r="H73" s="32">
        <f t="shared" si="20"/>
        <v>9.85</v>
      </c>
      <c r="I73" s="32">
        <f t="shared" si="20"/>
        <v>16.329999999999998</v>
      </c>
      <c r="J73" s="32">
        <v>104.16</v>
      </c>
      <c r="K73" s="32">
        <v>104.16</v>
      </c>
      <c r="L73" s="32">
        <f t="shared" si="21"/>
        <v>339.21999999999997</v>
      </c>
      <c r="M73" s="32">
        <v>125</v>
      </c>
      <c r="N73" s="32">
        <v>288.70999999999998</v>
      </c>
      <c r="O73" s="32">
        <f t="shared" si="22"/>
        <v>47.07000000000005</v>
      </c>
      <c r="P73" s="5">
        <v>64</v>
      </c>
      <c r="Q73" s="5">
        <v>3226</v>
      </c>
      <c r="R73" s="5">
        <v>2450</v>
      </c>
      <c r="S73" s="5">
        <v>59</v>
      </c>
      <c r="T73" s="5">
        <v>601</v>
      </c>
      <c r="U73" s="5">
        <v>725</v>
      </c>
      <c r="V73" s="5">
        <v>401</v>
      </c>
      <c r="W73" t="e">
        <f t="shared" si="23"/>
        <v>#N/A</v>
      </c>
      <c r="X73" t="str">
        <f t="shared" si="24"/>
        <v>0</v>
      </c>
      <c r="Y73">
        <f t="shared" si="25"/>
        <v>0.921875</v>
      </c>
      <c r="Z73" s="5">
        <v>703</v>
      </c>
      <c r="AA73" s="5">
        <v>742</v>
      </c>
      <c r="AB73" s="5">
        <v>465</v>
      </c>
      <c r="AC73" t="e">
        <v>#N/A</v>
      </c>
      <c r="AD73" s="37">
        <f t="shared" si="26"/>
        <v>339.21999999999997</v>
      </c>
      <c r="AE73" s="37">
        <f t="shared" si="27"/>
        <v>5.7494915254237284</v>
      </c>
      <c r="AF73" s="37">
        <f t="shared" si="28"/>
        <v>5.3003124999999995</v>
      </c>
      <c r="AG73" s="37">
        <f t="shared" si="29"/>
        <v>0.24530612244897959</v>
      </c>
      <c r="AH73" s="37">
        <f t="shared" si="30"/>
        <v>0.13845714285714283</v>
      </c>
    </row>
    <row r="74" spans="1:34" x14ac:dyDescent="0.25">
      <c r="A74" s="4">
        <v>45354</v>
      </c>
      <c r="B74" s="5">
        <v>2024</v>
      </c>
      <c r="C74" s="5" t="s">
        <v>23</v>
      </c>
      <c r="D74" s="5">
        <v>3</v>
      </c>
      <c r="E74" s="32">
        <v>800</v>
      </c>
      <c r="F74" s="33">
        <v>109.67</v>
      </c>
      <c r="G74" s="33">
        <v>84.97</v>
      </c>
      <c r="H74" s="32">
        <f t="shared" si="20"/>
        <v>27.42</v>
      </c>
      <c r="I74" s="32">
        <f t="shared" si="20"/>
        <v>21.24</v>
      </c>
      <c r="J74" s="32">
        <v>81.02</v>
      </c>
      <c r="K74" s="32">
        <v>81.02</v>
      </c>
      <c r="L74" s="32">
        <f t="shared" si="21"/>
        <v>405.34</v>
      </c>
      <c r="M74" s="32">
        <v>71.25</v>
      </c>
      <c r="N74" s="32">
        <v>167.2</v>
      </c>
      <c r="O74" s="32">
        <f t="shared" si="22"/>
        <v>156.21000000000004</v>
      </c>
      <c r="P74" s="5">
        <v>55</v>
      </c>
      <c r="Q74" s="5">
        <v>3268</v>
      </c>
      <c r="R74" s="5">
        <v>2354</v>
      </c>
      <c r="S74" s="5">
        <v>48</v>
      </c>
      <c r="T74" s="5">
        <v>597</v>
      </c>
      <c r="U74" s="5">
        <v>677</v>
      </c>
      <c r="V74" s="5">
        <v>409</v>
      </c>
      <c r="W74" t="e">
        <f t="shared" si="23"/>
        <v>#N/A</v>
      </c>
      <c r="X74" t="str">
        <f t="shared" si="24"/>
        <v>0</v>
      </c>
      <c r="Y74">
        <f t="shared" si="25"/>
        <v>0.87272727272727268</v>
      </c>
      <c r="Z74" s="5">
        <v>730</v>
      </c>
      <c r="AA74" s="5">
        <v>746</v>
      </c>
      <c r="AB74" s="5">
        <v>472</v>
      </c>
      <c r="AC74" t="e">
        <v>#N/A</v>
      </c>
      <c r="AD74" s="37">
        <f t="shared" si="26"/>
        <v>405.34</v>
      </c>
      <c r="AE74" s="37">
        <f t="shared" si="27"/>
        <v>8.4445833333333322</v>
      </c>
      <c r="AF74" s="37">
        <f t="shared" si="28"/>
        <v>7.3698181818181814</v>
      </c>
      <c r="AG74" s="37">
        <f t="shared" si="29"/>
        <v>0.25361087510620223</v>
      </c>
      <c r="AH74" s="37">
        <f t="shared" si="30"/>
        <v>0.17219201359388275</v>
      </c>
    </row>
    <row r="75" spans="1:34" x14ac:dyDescent="0.25">
      <c r="A75" s="4">
        <v>45355</v>
      </c>
      <c r="B75" s="5">
        <v>2024</v>
      </c>
      <c r="C75" s="5" t="s">
        <v>23</v>
      </c>
      <c r="D75" s="5">
        <v>4</v>
      </c>
      <c r="E75" s="32">
        <v>800</v>
      </c>
      <c r="F75" s="33">
        <v>42.97</v>
      </c>
      <c r="G75" s="33">
        <v>98.08</v>
      </c>
      <c r="H75" s="32">
        <f t="shared" si="20"/>
        <v>10.74</v>
      </c>
      <c r="I75" s="32">
        <f t="shared" si="20"/>
        <v>24.52</v>
      </c>
      <c r="J75" s="32">
        <v>69.010000000000005</v>
      </c>
      <c r="K75" s="32">
        <v>69.010000000000005</v>
      </c>
      <c r="L75" s="32">
        <f t="shared" si="21"/>
        <v>314.33000000000004</v>
      </c>
      <c r="M75" s="32">
        <v>73.75</v>
      </c>
      <c r="N75" s="32">
        <v>181.13</v>
      </c>
      <c r="O75" s="32">
        <f t="shared" si="22"/>
        <v>230.78999999999996</v>
      </c>
      <c r="P75" s="5">
        <v>50</v>
      </c>
      <c r="Q75" s="5">
        <v>3307</v>
      </c>
      <c r="R75" s="5">
        <v>2286</v>
      </c>
      <c r="S75" s="5">
        <v>48</v>
      </c>
      <c r="T75" s="5">
        <v>596</v>
      </c>
      <c r="U75" s="5">
        <v>643</v>
      </c>
      <c r="V75" s="5">
        <v>415</v>
      </c>
      <c r="W75" t="e">
        <f t="shared" si="23"/>
        <v>#N/A</v>
      </c>
      <c r="X75" t="str">
        <f t="shared" si="24"/>
        <v>0</v>
      </c>
      <c r="Y75">
        <f t="shared" si="25"/>
        <v>0.96</v>
      </c>
      <c r="Z75" s="5">
        <v>754</v>
      </c>
      <c r="AA75" s="5">
        <v>738</v>
      </c>
      <c r="AB75" s="5">
        <v>479</v>
      </c>
      <c r="AC75">
        <v>16</v>
      </c>
      <c r="AD75" s="37">
        <f t="shared" si="26"/>
        <v>314.33000000000004</v>
      </c>
      <c r="AE75" s="37">
        <f t="shared" si="27"/>
        <v>6.5485416666666678</v>
      </c>
      <c r="AF75" s="37">
        <f t="shared" si="28"/>
        <v>6.2866000000000009</v>
      </c>
      <c r="AG75" s="37">
        <f t="shared" si="29"/>
        <v>0.26071741032370954</v>
      </c>
      <c r="AH75" s="37">
        <f t="shared" si="30"/>
        <v>0.13750218722659668</v>
      </c>
    </row>
    <row r="76" spans="1:34" x14ac:dyDescent="0.25">
      <c r="A76" s="4">
        <v>45356</v>
      </c>
      <c r="B76" s="5">
        <v>2024</v>
      </c>
      <c r="C76" s="5" t="s">
        <v>23</v>
      </c>
      <c r="D76" s="5">
        <v>5</v>
      </c>
      <c r="E76" s="32">
        <v>800</v>
      </c>
      <c r="F76" s="33">
        <v>96.38</v>
      </c>
      <c r="G76" s="33">
        <v>104.06</v>
      </c>
      <c r="H76" s="32">
        <f t="shared" si="20"/>
        <v>24.1</v>
      </c>
      <c r="I76" s="32">
        <f t="shared" si="20"/>
        <v>26.02</v>
      </c>
      <c r="J76" s="32">
        <v>44.16</v>
      </c>
      <c r="K76" s="32">
        <v>44.16</v>
      </c>
      <c r="L76" s="32">
        <f t="shared" si="21"/>
        <v>338.88</v>
      </c>
      <c r="M76" s="32">
        <v>25</v>
      </c>
      <c r="N76" s="32">
        <v>92.45</v>
      </c>
      <c r="O76" s="32">
        <f t="shared" si="22"/>
        <v>343.67</v>
      </c>
      <c r="P76" s="5">
        <v>45</v>
      </c>
      <c r="Q76" s="5">
        <v>3355</v>
      </c>
      <c r="R76" s="5">
        <v>2254</v>
      </c>
      <c r="S76" s="5">
        <v>24</v>
      </c>
      <c r="T76" s="5">
        <v>601</v>
      </c>
      <c r="U76" s="5">
        <v>627</v>
      </c>
      <c r="V76" s="5">
        <v>424</v>
      </c>
      <c r="W76" t="e">
        <f t="shared" si="23"/>
        <v>#N/A</v>
      </c>
      <c r="X76" t="str">
        <f t="shared" si="24"/>
        <v>0</v>
      </c>
      <c r="Y76">
        <f t="shared" si="25"/>
        <v>0.53333333333333333</v>
      </c>
      <c r="Z76" s="5">
        <v>775</v>
      </c>
      <c r="AA76" s="5">
        <v>728</v>
      </c>
      <c r="AB76" s="5">
        <v>484</v>
      </c>
      <c r="AC76">
        <v>47</v>
      </c>
      <c r="AD76" s="37">
        <f t="shared" si="26"/>
        <v>338.88</v>
      </c>
      <c r="AE76" s="37">
        <f t="shared" si="27"/>
        <v>14.12</v>
      </c>
      <c r="AF76" s="37">
        <f t="shared" si="28"/>
        <v>7.5306666666666668</v>
      </c>
      <c r="AG76" s="37">
        <f t="shared" si="29"/>
        <v>0.26663708961845606</v>
      </c>
      <c r="AH76" s="37">
        <f t="shared" si="30"/>
        <v>0.15034605146406388</v>
      </c>
    </row>
    <row r="77" spans="1:34" x14ac:dyDescent="0.25">
      <c r="A77" s="4">
        <v>45357</v>
      </c>
      <c r="B77" s="5">
        <v>2024</v>
      </c>
      <c r="C77" s="5" t="s">
        <v>23</v>
      </c>
      <c r="D77" s="5">
        <v>6</v>
      </c>
      <c r="E77" s="32">
        <v>800</v>
      </c>
      <c r="F77" s="33">
        <v>78.430000000000007</v>
      </c>
      <c r="G77" s="33">
        <v>51.26</v>
      </c>
      <c r="H77" s="32">
        <f t="shared" si="20"/>
        <v>19.61</v>
      </c>
      <c r="I77" s="32">
        <f t="shared" si="20"/>
        <v>12.82</v>
      </c>
      <c r="J77" s="32">
        <v>25.11</v>
      </c>
      <c r="K77" s="32">
        <v>25.11</v>
      </c>
      <c r="L77" s="32">
        <f t="shared" si="21"/>
        <v>212.34000000000003</v>
      </c>
      <c r="M77" s="32">
        <v>37.5</v>
      </c>
      <c r="N77" s="32">
        <v>128.85</v>
      </c>
      <c r="O77" s="32">
        <f t="shared" si="22"/>
        <v>421.30999999999995</v>
      </c>
      <c r="P77" s="5">
        <v>43</v>
      </c>
      <c r="Q77" s="5">
        <v>3394</v>
      </c>
      <c r="R77" s="5">
        <v>2248</v>
      </c>
      <c r="S77" s="5">
        <v>26</v>
      </c>
      <c r="T77" s="5">
        <v>608</v>
      </c>
      <c r="U77" s="5">
        <v>624</v>
      </c>
      <c r="V77" s="5">
        <v>431</v>
      </c>
      <c r="W77" t="e">
        <f t="shared" si="23"/>
        <v>#N/A</v>
      </c>
      <c r="X77" t="str">
        <f t="shared" si="24"/>
        <v>0</v>
      </c>
      <c r="Y77">
        <f t="shared" si="25"/>
        <v>0.60465116279069764</v>
      </c>
      <c r="Z77" s="5">
        <v>795</v>
      </c>
      <c r="AA77" s="5">
        <v>702</v>
      </c>
      <c r="AB77" s="5">
        <v>491</v>
      </c>
      <c r="AC77">
        <v>93</v>
      </c>
      <c r="AD77" s="37">
        <f t="shared" si="26"/>
        <v>212.34000000000003</v>
      </c>
      <c r="AE77" s="37">
        <f t="shared" si="27"/>
        <v>8.1669230769230783</v>
      </c>
      <c r="AF77" s="37">
        <f t="shared" si="28"/>
        <v>4.9381395348837218</v>
      </c>
      <c r="AG77" s="37">
        <f t="shared" si="29"/>
        <v>0.27046263345195731</v>
      </c>
      <c r="AH77" s="37">
        <f t="shared" si="30"/>
        <v>9.4457295373665498E-2</v>
      </c>
    </row>
    <row r="78" spans="1:34" x14ac:dyDescent="0.25">
      <c r="A78" s="4">
        <v>45358</v>
      </c>
      <c r="B78" s="5">
        <v>2024</v>
      </c>
      <c r="C78" s="5" t="s">
        <v>23</v>
      </c>
      <c r="D78" s="5">
        <v>7</v>
      </c>
      <c r="E78" s="32">
        <v>800</v>
      </c>
      <c r="F78" s="33">
        <v>42.61</v>
      </c>
      <c r="G78" s="33">
        <v>69.66</v>
      </c>
      <c r="H78" s="32">
        <f t="shared" si="20"/>
        <v>10.65</v>
      </c>
      <c r="I78" s="32">
        <f t="shared" si="20"/>
        <v>17.420000000000002</v>
      </c>
      <c r="J78" s="32">
        <v>25.5</v>
      </c>
      <c r="K78" s="32">
        <v>25.5</v>
      </c>
      <c r="L78" s="32">
        <f t="shared" si="21"/>
        <v>191.34</v>
      </c>
      <c r="M78" s="32">
        <v>107.5</v>
      </c>
      <c r="N78" s="32">
        <v>66.84</v>
      </c>
      <c r="O78" s="32">
        <f t="shared" si="22"/>
        <v>434.31999999999994</v>
      </c>
      <c r="P78" s="5">
        <v>48</v>
      </c>
      <c r="Q78" s="5">
        <v>3427</v>
      </c>
      <c r="R78" s="5">
        <v>2266</v>
      </c>
      <c r="S78" s="5">
        <v>29</v>
      </c>
      <c r="T78" s="5">
        <v>619</v>
      </c>
      <c r="U78" s="5">
        <v>633</v>
      </c>
      <c r="V78" s="5">
        <v>437</v>
      </c>
      <c r="W78" t="e">
        <f t="shared" si="23"/>
        <v>#N/A</v>
      </c>
      <c r="X78" t="str">
        <f t="shared" si="24"/>
        <v>0</v>
      </c>
      <c r="Y78">
        <f t="shared" si="25"/>
        <v>0.60416666666666663</v>
      </c>
      <c r="Z78" s="5">
        <v>805</v>
      </c>
      <c r="AA78" s="5">
        <v>663</v>
      </c>
      <c r="AB78" s="5">
        <v>496</v>
      </c>
      <c r="AC78">
        <v>142</v>
      </c>
      <c r="AD78" s="37">
        <f t="shared" si="26"/>
        <v>191.34</v>
      </c>
      <c r="AE78" s="37">
        <f t="shared" si="27"/>
        <v>6.5979310344827589</v>
      </c>
      <c r="AF78" s="37">
        <f t="shared" si="28"/>
        <v>3.9862500000000001</v>
      </c>
      <c r="AG78" s="37">
        <f t="shared" si="29"/>
        <v>0.27316857899382169</v>
      </c>
      <c r="AH78" s="37">
        <f t="shared" si="30"/>
        <v>8.4439541041482796E-2</v>
      </c>
    </row>
    <row r="79" spans="1:34" x14ac:dyDescent="0.25">
      <c r="A79" s="4">
        <v>45359</v>
      </c>
      <c r="B79" s="5">
        <v>2024</v>
      </c>
      <c r="C79" s="5" t="s">
        <v>23</v>
      </c>
      <c r="D79" s="5">
        <v>8</v>
      </c>
      <c r="E79" s="32">
        <v>800</v>
      </c>
      <c r="F79" s="33">
        <v>66.41</v>
      </c>
      <c r="G79" s="33">
        <v>64.7</v>
      </c>
      <c r="H79" s="32">
        <f t="shared" si="20"/>
        <v>16.600000000000001</v>
      </c>
      <c r="I79" s="32">
        <f t="shared" si="20"/>
        <v>16.18</v>
      </c>
      <c r="J79" s="32">
        <v>48.74</v>
      </c>
      <c r="K79" s="32">
        <v>48.74</v>
      </c>
      <c r="L79" s="32">
        <f t="shared" si="21"/>
        <v>261.37</v>
      </c>
      <c r="M79" s="32">
        <v>30</v>
      </c>
      <c r="N79" s="32">
        <v>85.25</v>
      </c>
      <c r="O79" s="32">
        <f t="shared" si="22"/>
        <v>423.38</v>
      </c>
      <c r="P79" s="5">
        <v>56</v>
      </c>
      <c r="Q79" s="5">
        <v>3466</v>
      </c>
      <c r="R79" s="5">
        <v>2312</v>
      </c>
      <c r="S79" s="5">
        <v>53</v>
      </c>
      <c r="T79" s="5">
        <v>633</v>
      </c>
      <c r="U79" s="5">
        <v>656</v>
      </c>
      <c r="V79" s="5">
        <v>444</v>
      </c>
      <c r="W79" t="e">
        <f t="shared" si="23"/>
        <v>#N/A</v>
      </c>
      <c r="X79" t="str">
        <f t="shared" si="24"/>
        <v>0</v>
      </c>
      <c r="Y79">
        <f t="shared" si="25"/>
        <v>0.9464285714285714</v>
      </c>
      <c r="Z79" s="5">
        <v>816</v>
      </c>
      <c r="AA79" s="5">
        <v>615</v>
      </c>
      <c r="AB79" s="5">
        <v>502</v>
      </c>
      <c r="AC79">
        <v>201</v>
      </c>
      <c r="AD79" s="37">
        <f t="shared" si="26"/>
        <v>261.37</v>
      </c>
      <c r="AE79" s="37">
        <f t="shared" si="27"/>
        <v>4.9315094339622645</v>
      </c>
      <c r="AF79" s="37">
        <f t="shared" si="28"/>
        <v>4.6673214285714284</v>
      </c>
      <c r="AG79" s="37">
        <f t="shared" si="29"/>
        <v>0.27378892733564014</v>
      </c>
      <c r="AH79" s="37">
        <f t="shared" si="30"/>
        <v>0.11304930795847751</v>
      </c>
    </row>
    <row r="80" spans="1:34" x14ac:dyDescent="0.25">
      <c r="A80" s="4">
        <v>45360</v>
      </c>
      <c r="B80" s="5">
        <v>2024</v>
      </c>
      <c r="C80" s="5" t="s">
        <v>23</v>
      </c>
      <c r="D80" s="5">
        <v>9</v>
      </c>
      <c r="E80" s="32">
        <v>800</v>
      </c>
      <c r="F80" s="33">
        <v>22.87</v>
      </c>
      <c r="G80" s="33">
        <v>29.86</v>
      </c>
      <c r="H80" s="32">
        <f t="shared" si="20"/>
        <v>5.72</v>
      </c>
      <c r="I80" s="32">
        <f t="shared" si="20"/>
        <v>7.47</v>
      </c>
      <c r="J80" s="32">
        <v>6.81</v>
      </c>
      <c r="K80" s="32">
        <v>20.440000000000001</v>
      </c>
      <c r="L80" s="32">
        <f t="shared" si="21"/>
        <v>93.17</v>
      </c>
      <c r="M80" s="32">
        <v>158.75</v>
      </c>
      <c r="N80" s="32">
        <v>69.14</v>
      </c>
      <c r="O80" s="32">
        <f t="shared" si="22"/>
        <v>478.94</v>
      </c>
      <c r="P80" s="5">
        <v>65</v>
      </c>
      <c r="Q80" s="5">
        <v>3508</v>
      </c>
      <c r="R80" s="5">
        <v>2388</v>
      </c>
      <c r="S80" s="5">
        <v>42</v>
      </c>
      <c r="T80" s="5">
        <v>654</v>
      </c>
      <c r="U80" s="5">
        <v>694</v>
      </c>
      <c r="V80" s="5">
        <v>452</v>
      </c>
      <c r="W80" t="e">
        <f t="shared" si="23"/>
        <v>#N/A</v>
      </c>
      <c r="X80" t="str">
        <f t="shared" si="24"/>
        <v>0</v>
      </c>
      <c r="Y80">
        <f t="shared" si="25"/>
        <v>0.64615384615384619</v>
      </c>
      <c r="Z80" s="5">
        <v>819</v>
      </c>
      <c r="AA80" s="5">
        <v>569</v>
      </c>
      <c r="AB80" s="5">
        <v>507</v>
      </c>
      <c r="AC80">
        <v>250</v>
      </c>
      <c r="AD80" s="37">
        <f t="shared" si="26"/>
        <v>93.17</v>
      </c>
      <c r="AE80" s="37">
        <f t="shared" si="27"/>
        <v>2.2183333333333333</v>
      </c>
      <c r="AF80" s="37">
        <f t="shared" si="28"/>
        <v>1.4333846153846155</v>
      </c>
      <c r="AG80" s="37">
        <f t="shared" si="29"/>
        <v>0.27386934673366836</v>
      </c>
      <c r="AH80" s="37">
        <f t="shared" si="30"/>
        <v>3.9015912897822448E-2</v>
      </c>
    </row>
    <row r="81" spans="1:34" x14ac:dyDescent="0.25">
      <c r="A81" s="4">
        <v>45361</v>
      </c>
      <c r="B81" s="5">
        <v>2024</v>
      </c>
      <c r="C81" s="5" t="s">
        <v>23</v>
      </c>
      <c r="D81" s="5">
        <v>10</v>
      </c>
      <c r="E81" s="32">
        <v>800</v>
      </c>
      <c r="F81" s="33">
        <v>21.92</v>
      </c>
      <c r="G81" s="33">
        <v>44.86</v>
      </c>
      <c r="H81" s="32">
        <f t="shared" si="20"/>
        <v>5.48</v>
      </c>
      <c r="I81" s="32">
        <f t="shared" si="20"/>
        <v>11.22</v>
      </c>
      <c r="J81" s="32">
        <v>55.69</v>
      </c>
      <c r="K81" s="32">
        <v>55.69</v>
      </c>
      <c r="L81" s="32">
        <f t="shared" si="21"/>
        <v>194.86</v>
      </c>
      <c r="M81" s="32">
        <v>37.5</v>
      </c>
      <c r="N81" s="32">
        <v>114.91</v>
      </c>
      <c r="O81" s="32">
        <f t="shared" si="22"/>
        <v>452.73</v>
      </c>
      <c r="P81" s="5">
        <v>75</v>
      </c>
      <c r="Q81" s="5">
        <v>3547</v>
      </c>
      <c r="R81" s="5">
        <v>2456</v>
      </c>
      <c r="S81" s="5">
        <v>42</v>
      </c>
      <c r="T81" s="5">
        <v>676</v>
      </c>
      <c r="U81" s="5">
        <v>728</v>
      </c>
      <c r="V81" s="5">
        <v>458</v>
      </c>
      <c r="W81" t="e">
        <f t="shared" si="23"/>
        <v>#N/A</v>
      </c>
      <c r="X81" t="str">
        <f t="shared" si="24"/>
        <v>0</v>
      </c>
      <c r="Y81">
        <f t="shared" si="25"/>
        <v>0.56000000000000005</v>
      </c>
      <c r="Z81" s="5">
        <v>822</v>
      </c>
      <c r="AA81" s="5">
        <v>546</v>
      </c>
      <c r="AB81" s="5">
        <v>511</v>
      </c>
      <c r="AC81">
        <v>276</v>
      </c>
      <c r="AD81" s="37">
        <f t="shared" si="26"/>
        <v>194.86</v>
      </c>
      <c r="AE81" s="37">
        <f t="shared" si="27"/>
        <v>4.6395238095238103</v>
      </c>
      <c r="AF81" s="37">
        <f t="shared" si="28"/>
        <v>2.5981333333333336</v>
      </c>
      <c r="AG81" s="37">
        <f t="shared" si="29"/>
        <v>0.27524429967426711</v>
      </c>
      <c r="AH81" s="37">
        <f t="shared" si="30"/>
        <v>7.9340390879478834E-2</v>
      </c>
    </row>
    <row r="82" spans="1:34" x14ac:dyDescent="0.25">
      <c r="A82" s="4">
        <v>45362</v>
      </c>
      <c r="B82" s="5">
        <v>2024</v>
      </c>
      <c r="C82" s="5" t="s">
        <v>23</v>
      </c>
      <c r="D82" s="5">
        <v>11</v>
      </c>
      <c r="E82" s="32">
        <v>800</v>
      </c>
      <c r="F82" s="33">
        <v>16.059999999999999</v>
      </c>
      <c r="G82" s="33">
        <v>17.54</v>
      </c>
      <c r="H82" s="32">
        <f t="shared" si="20"/>
        <v>4.0199999999999996</v>
      </c>
      <c r="I82" s="32">
        <f t="shared" si="20"/>
        <v>4.3899999999999997</v>
      </c>
      <c r="J82" s="32">
        <v>4.8600000000000003</v>
      </c>
      <c r="K82" s="32">
        <v>14.57</v>
      </c>
      <c r="L82" s="32">
        <f t="shared" si="21"/>
        <v>61.439999999999991</v>
      </c>
      <c r="M82" s="32">
        <v>160</v>
      </c>
      <c r="N82" s="32">
        <v>57.3</v>
      </c>
      <c r="O82" s="32">
        <f t="shared" si="22"/>
        <v>521.26</v>
      </c>
      <c r="P82" s="5">
        <v>83</v>
      </c>
      <c r="Q82" s="5">
        <v>3586</v>
      </c>
      <c r="R82" s="5">
        <v>2484</v>
      </c>
      <c r="S82" s="5">
        <v>80</v>
      </c>
      <c r="T82" s="5">
        <v>703</v>
      </c>
      <c r="U82" s="5">
        <v>742</v>
      </c>
      <c r="V82" s="5">
        <v>465</v>
      </c>
      <c r="W82" t="e">
        <f t="shared" si="23"/>
        <v>#N/A</v>
      </c>
      <c r="X82" t="str">
        <f t="shared" si="24"/>
        <v>0</v>
      </c>
      <c r="Y82">
        <f t="shared" si="25"/>
        <v>0.96385542168674698</v>
      </c>
      <c r="Z82" s="5">
        <v>820</v>
      </c>
      <c r="AA82" s="5">
        <v>533</v>
      </c>
      <c r="AB82" s="5">
        <v>516</v>
      </c>
      <c r="AC82">
        <v>287</v>
      </c>
      <c r="AD82" s="37">
        <f t="shared" si="26"/>
        <v>61.439999999999991</v>
      </c>
      <c r="AE82" s="37">
        <f t="shared" si="27"/>
        <v>0.7679999999999999</v>
      </c>
      <c r="AF82" s="37">
        <f t="shared" si="28"/>
        <v>0.7402409638554216</v>
      </c>
      <c r="AG82" s="37">
        <f t="shared" si="29"/>
        <v>0.2830112721417069</v>
      </c>
      <c r="AH82" s="37">
        <f t="shared" si="30"/>
        <v>2.4734299516908208E-2</v>
      </c>
    </row>
    <row r="83" spans="1:34" x14ac:dyDescent="0.25">
      <c r="A83" s="4">
        <v>45363</v>
      </c>
      <c r="B83" s="5">
        <v>2024</v>
      </c>
      <c r="C83" s="5" t="s">
        <v>23</v>
      </c>
      <c r="D83" s="5">
        <v>12</v>
      </c>
      <c r="E83" s="32">
        <v>800</v>
      </c>
      <c r="F83" s="33">
        <v>62.72</v>
      </c>
      <c r="G83" s="33">
        <v>49</v>
      </c>
      <c r="H83" s="32">
        <f t="shared" si="20"/>
        <v>15.68</v>
      </c>
      <c r="I83" s="32">
        <f t="shared" si="20"/>
        <v>12.25</v>
      </c>
      <c r="J83" s="32">
        <v>47.29</v>
      </c>
      <c r="K83" s="32">
        <v>47.29</v>
      </c>
      <c r="L83" s="32">
        <f t="shared" si="21"/>
        <v>234.23</v>
      </c>
      <c r="M83" s="32">
        <v>43.75</v>
      </c>
      <c r="N83" s="32">
        <v>52.86</v>
      </c>
      <c r="O83" s="32">
        <f t="shared" si="22"/>
        <v>469.15999999999997</v>
      </c>
      <c r="P83" s="5">
        <v>87</v>
      </c>
      <c r="Q83" s="5">
        <v>3622</v>
      </c>
      <c r="R83" s="5">
        <v>2492</v>
      </c>
      <c r="S83" s="5">
        <v>84</v>
      </c>
      <c r="T83" s="5">
        <v>730</v>
      </c>
      <c r="U83" s="5">
        <v>746</v>
      </c>
      <c r="V83" s="5">
        <v>472</v>
      </c>
      <c r="W83" t="e">
        <f t="shared" si="23"/>
        <v>#N/A</v>
      </c>
      <c r="X83" t="str">
        <f t="shared" si="24"/>
        <v>0</v>
      </c>
      <c r="Y83">
        <f t="shared" si="25"/>
        <v>0.96551724137931039</v>
      </c>
      <c r="Z83" s="5">
        <v>812</v>
      </c>
      <c r="AA83" s="5">
        <v>530</v>
      </c>
      <c r="AB83" s="5">
        <v>520</v>
      </c>
      <c r="AC83">
        <v>282</v>
      </c>
      <c r="AD83" s="37">
        <f t="shared" si="26"/>
        <v>234.23</v>
      </c>
      <c r="AE83" s="37">
        <f t="shared" si="27"/>
        <v>2.7884523809523807</v>
      </c>
      <c r="AF83" s="37">
        <f t="shared" si="28"/>
        <v>2.6922988505747125</v>
      </c>
      <c r="AG83" s="37">
        <f t="shared" si="29"/>
        <v>0.2929373996789727</v>
      </c>
      <c r="AH83" s="37">
        <f t="shared" si="30"/>
        <v>9.3992776886035315E-2</v>
      </c>
    </row>
    <row r="84" spans="1:34" x14ac:dyDescent="0.25">
      <c r="A84" s="4">
        <v>45364</v>
      </c>
      <c r="B84" s="5">
        <v>2024</v>
      </c>
      <c r="C84" s="5" t="s">
        <v>23</v>
      </c>
      <c r="D84" s="5">
        <v>13</v>
      </c>
      <c r="E84" s="32">
        <v>800</v>
      </c>
      <c r="F84" s="33">
        <v>55.63</v>
      </c>
      <c r="G84" s="33">
        <v>67.83</v>
      </c>
      <c r="H84" s="32">
        <f t="shared" si="20"/>
        <v>13.91</v>
      </c>
      <c r="I84" s="32">
        <f t="shared" si="20"/>
        <v>16.96</v>
      </c>
      <c r="J84" s="32">
        <v>6.91</v>
      </c>
      <c r="K84" s="32">
        <v>20.74</v>
      </c>
      <c r="L84" s="32">
        <f t="shared" si="21"/>
        <v>181.98000000000002</v>
      </c>
      <c r="M84" s="32">
        <v>27.5</v>
      </c>
      <c r="N84" s="32">
        <v>81.05</v>
      </c>
      <c r="O84" s="32">
        <f t="shared" si="22"/>
        <v>509.46999999999997</v>
      </c>
      <c r="P84" s="5">
        <v>88</v>
      </c>
      <c r="Q84" s="5">
        <v>3661</v>
      </c>
      <c r="R84" s="5">
        <v>2476</v>
      </c>
      <c r="S84" s="5">
        <v>48</v>
      </c>
      <c r="T84" s="5">
        <v>754</v>
      </c>
      <c r="U84" s="5">
        <v>738</v>
      </c>
      <c r="V84" s="5">
        <v>479</v>
      </c>
      <c r="W84">
        <f t="shared" si="23"/>
        <v>16</v>
      </c>
      <c r="X84">
        <f t="shared" si="24"/>
        <v>16</v>
      </c>
      <c r="Y84">
        <f t="shared" si="25"/>
        <v>0.54545454545454541</v>
      </c>
      <c r="Z84" s="5">
        <v>794</v>
      </c>
      <c r="AA84" s="5">
        <v>533</v>
      </c>
      <c r="AB84" s="5">
        <v>524</v>
      </c>
      <c r="AC84">
        <v>261</v>
      </c>
      <c r="AD84" s="37">
        <f t="shared" si="26"/>
        <v>181.98000000000002</v>
      </c>
      <c r="AE84" s="37">
        <f t="shared" si="27"/>
        <v>3.7912500000000002</v>
      </c>
      <c r="AF84" s="37">
        <f t="shared" si="28"/>
        <v>2.0679545454545458</v>
      </c>
      <c r="AG84" s="37">
        <f t="shared" si="29"/>
        <v>0.30452342487883682</v>
      </c>
      <c r="AH84" s="37">
        <f t="shared" si="30"/>
        <v>7.3497576736672066E-2</v>
      </c>
    </row>
    <row r="85" spans="1:34" x14ac:dyDescent="0.25">
      <c r="A85" s="4">
        <v>45365</v>
      </c>
      <c r="B85" s="5">
        <v>2024</v>
      </c>
      <c r="C85" s="5" t="s">
        <v>23</v>
      </c>
      <c r="D85" s="5">
        <v>14</v>
      </c>
      <c r="E85" s="32">
        <v>800</v>
      </c>
      <c r="F85" s="33">
        <v>42.58</v>
      </c>
      <c r="G85" s="33">
        <v>57.02</v>
      </c>
      <c r="H85" s="32">
        <f t="shared" si="20"/>
        <v>10.65</v>
      </c>
      <c r="I85" s="32">
        <f t="shared" si="20"/>
        <v>14.26</v>
      </c>
      <c r="J85" s="32">
        <v>27.14</v>
      </c>
      <c r="K85" s="32">
        <v>54.28</v>
      </c>
      <c r="L85" s="32">
        <f t="shared" si="21"/>
        <v>205.93</v>
      </c>
      <c r="M85" s="32">
        <v>45</v>
      </c>
      <c r="N85" s="32">
        <v>51.55</v>
      </c>
      <c r="O85" s="32">
        <f t="shared" si="22"/>
        <v>497.52</v>
      </c>
      <c r="P85" s="5">
        <v>84</v>
      </c>
      <c r="Q85" s="5">
        <v>3691</v>
      </c>
      <c r="R85" s="5">
        <v>2456</v>
      </c>
      <c r="S85" s="5">
        <v>82</v>
      </c>
      <c r="T85" s="5">
        <v>775</v>
      </c>
      <c r="U85" s="5">
        <v>728</v>
      </c>
      <c r="V85" s="5">
        <v>484</v>
      </c>
      <c r="W85">
        <f t="shared" si="23"/>
        <v>47</v>
      </c>
      <c r="X85">
        <f t="shared" si="24"/>
        <v>47</v>
      </c>
      <c r="Y85">
        <f t="shared" si="25"/>
        <v>0.97619047619047616</v>
      </c>
      <c r="Z85" s="5">
        <v>768</v>
      </c>
      <c r="AA85" s="5">
        <v>544</v>
      </c>
      <c r="AB85" s="5">
        <v>527</v>
      </c>
      <c r="AC85">
        <v>224</v>
      </c>
      <c r="AD85" s="37">
        <f t="shared" si="26"/>
        <v>205.93</v>
      </c>
      <c r="AE85" s="37">
        <f t="shared" si="27"/>
        <v>2.511341463414634</v>
      </c>
      <c r="AF85" s="37">
        <f t="shared" si="28"/>
        <v>2.4515476190476191</v>
      </c>
      <c r="AG85" s="37">
        <f t="shared" si="29"/>
        <v>0.31555374592833874</v>
      </c>
      <c r="AH85" s="37">
        <f t="shared" si="30"/>
        <v>8.3847719869706849E-2</v>
      </c>
    </row>
    <row r="86" spans="1:34" x14ac:dyDescent="0.25">
      <c r="A86" s="4">
        <v>45366</v>
      </c>
      <c r="B86" s="5">
        <v>2024</v>
      </c>
      <c r="C86" s="5" t="s">
        <v>23</v>
      </c>
      <c r="D86" s="5">
        <v>15</v>
      </c>
      <c r="E86" s="32">
        <v>800</v>
      </c>
      <c r="F86" s="33">
        <v>20.98</v>
      </c>
      <c r="G86" s="33">
        <v>68.86</v>
      </c>
      <c r="H86" s="32">
        <f t="shared" si="20"/>
        <v>5.25</v>
      </c>
      <c r="I86" s="32">
        <f t="shared" si="20"/>
        <v>17.22</v>
      </c>
      <c r="J86" s="32">
        <v>46</v>
      </c>
      <c r="K86" s="32">
        <v>46</v>
      </c>
      <c r="L86" s="32">
        <f t="shared" si="21"/>
        <v>204.31</v>
      </c>
      <c r="M86" s="32">
        <v>66.25</v>
      </c>
      <c r="N86" s="32">
        <v>49.5</v>
      </c>
      <c r="O86" s="32">
        <f t="shared" si="22"/>
        <v>479.94</v>
      </c>
      <c r="P86" s="5">
        <v>78</v>
      </c>
      <c r="Q86" s="5">
        <v>3724</v>
      </c>
      <c r="R86" s="5">
        <v>2404</v>
      </c>
      <c r="S86" s="5">
        <v>59</v>
      </c>
      <c r="T86" s="5">
        <v>795</v>
      </c>
      <c r="U86" s="5">
        <v>702</v>
      </c>
      <c r="V86" s="5">
        <v>491</v>
      </c>
      <c r="W86">
        <f t="shared" si="23"/>
        <v>93</v>
      </c>
      <c r="X86">
        <f t="shared" si="24"/>
        <v>93</v>
      </c>
      <c r="Y86">
        <f t="shared" si="25"/>
        <v>0.75641025641025639</v>
      </c>
      <c r="Z86" s="5">
        <v>747</v>
      </c>
      <c r="AA86" s="5">
        <v>569</v>
      </c>
      <c r="AB86" s="5">
        <v>530</v>
      </c>
      <c r="AC86">
        <v>178</v>
      </c>
      <c r="AD86" s="37">
        <f t="shared" si="26"/>
        <v>204.31</v>
      </c>
      <c r="AE86" s="37">
        <f t="shared" si="27"/>
        <v>3.4628813559322036</v>
      </c>
      <c r="AF86" s="37">
        <f t="shared" si="28"/>
        <v>2.6193589743589745</v>
      </c>
      <c r="AG86" s="37">
        <f t="shared" si="29"/>
        <v>0.33069883527454241</v>
      </c>
      <c r="AH86" s="37">
        <f t="shared" si="30"/>
        <v>8.4987520798668892E-2</v>
      </c>
    </row>
    <row r="87" spans="1:34" x14ac:dyDescent="0.25">
      <c r="A87" s="4">
        <v>45367</v>
      </c>
      <c r="B87" s="5">
        <v>2024</v>
      </c>
      <c r="C87" s="5" t="s">
        <v>23</v>
      </c>
      <c r="D87" s="5">
        <v>16</v>
      </c>
      <c r="E87" s="32">
        <v>800</v>
      </c>
      <c r="F87" s="33">
        <v>37.090000000000003</v>
      </c>
      <c r="G87" s="33">
        <v>68.400000000000006</v>
      </c>
      <c r="H87" s="32">
        <f t="shared" si="20"/>
        <v>9.27</v>
      </c>
      <c r="I87" s="32">
        <f t="shared" si="20"/>
        <v>17.100000000000001</v>
      </c>
      <c r="J87" s="32">
        <v>55.02</v>
      </c>
      <c r="K87" s="32">
        <v>55.02</v>
      </c>
      <c r="L87" s="32">
        <f t="shared" si="21"/>
        <v>241.90000000000003</v>
      </c>
      <c r="M87" s="32">
        <v>55</v>
      </c>
      <c r="N87" s="32">
        <v>65.709999999999994</v>
      </c>
      <c r="O87" s="32">
        <f t="shared" si="22"/>
        <v>437.39</v>
      </c>
      <c r="P87" s="5">
        <v>70</v>
      </c>
      <c r="Q87" s="5">
        <v>3757</v>
      </c>
      <c r="R87" s="5">
        <v>2326</v>
      </c>
      <c r="S87" s="5">
        <v>65</v>
      </c>
      <c r="T87" s="5">
        <v>805</v>
      </c>
      <c r="U87" s="5">
        <v>663</v>
      </c>
      <c r="V87" s="5">
        <v>496</v>
      </c>
      <c r="W87">
        <f t="shared" si="23"/>
        <v>142</v>
      </c>
      <c r="X87">
        <f t="shared" si="24"/>
        <v>142</v>
      </c>
      <c r="Y87">
        <f t="shared" si="25"/>
        <v>0.9285714285714286</v>
      </c>
      <c r="Z87" s="5">
        <v>725</v>
      </c>
      <c r="AA87" s="5">
        <v>609</v>
      </c>
      <c r="AB87" s="5">
        <v>532</v>
      </c>
      <c r="AC87">
        <v>116</v>
      </c>
      <c r="AD87" s="37">
        <f t="shared" si="26"/>
        <v>241.90000000000003</v>
      </c>
      <c r="AE87" s="37">
        <f t="shared" si="27"/>
        <v>3.7215384615384619</v>
      </c>
      <c r="AF87" s="37">
        <f t="shared" si="28"/>
        <v>3.4557142857142864</v>
      </c>
      <c r="AG87" s="37">
        <f t="shared" si="29"/>
        <v>0.34608770421324164</v>
      </c>
      <c r="AH87" s="37">
        <f t="shared" si="30"/>
        <v>0.10399828030954429</v>
      </c>
    </row>
    <row r="88" spans="1:34" x14ac:dyDescent="0.25">
      <c r="A88" s="4">
        <v>45368</v>
      </c>
      <c r="B88" s="5">
        <v>2024</v>
      </c>
      <c r="C88" s="5" t="s">
        <v>23</v>
      </c>
      <c r="D88" s="5">
        <v>17</v>
      </c>
      <c r="E88" s="32">
        <v>800</v>
      </c>
      <c r="F88" s="33">
        <v>73.16</v>
      </c>
      <c r="G88" s="33">
        <v>45.14</v>
      </c>
      <c r="H88" s="32">
        <f t="shared" si="20"/>
        <v>18.29</v>
      </c>
      <c r="I88" s="32">
        <f t="shared" si="20"/>
        <v>11.29</v>
      </c>
      <c r="J88" s="32">
        <v>13.83</v>
      </c>
      <c r="K88" s="32">
        <v>27.66</v>
      </c>
      <c r="L88" s="32">
        <f t="shared" si="21"/>
        <v>189.37</v>
      </c>
      <c r="M88" s="32">
        <v>142.5</v>
      </c>
      <c r="N88" s="32">
        <v>57.45</v>
      </c>
      <c r="O88" s="32">
        <f t="shared" si="22"/>
        <v>410.68</v>
      </c>
      <c r="P88" s="5">
        <v>61</v>
      </c>
      <c r="Q88" s="5">
        <v>3790</v>
      </c>
      <c r="R88" s="5">
        <v>2230</v>
      </c>
      <c r="S88" s="5">
        <v>48</v>
      </c>
      <c r="T88" s="5">
        <v>816</v>
      </c>
      <c r="U88" s="5">
        <v>615</v>
      </c>
      <c r="V88" s="5">
        <v>502</v>
      </c>
      <c r="W88">
        <f t="shared" si="23"/>
        <v>201</v>
      </c>
      <c r="X88">
        <f t="shared" si="24"/>
        <v>201</v>
      </c>
      <c r="Y88">
        <f t="shared" si="25"/>
        <v>0.78688524590163933</v>
      </c>
      <c r="Z88" s="5">
        <v>713</v>
      </c>
      <c r="AA88" s="5">
        <v>664</v>
      </c>
      <c r="AB88" s="5">
        <v>534</v>
      </c>
      <c r="AC88">
        <v>49</v>
      </c>
      <c r="AD88" s="37">
        <f t="shared" si="26"/>
        <v>189.37</v>
      </c>
      <c r="AE88" s="37">
        <f t="shared" si="27"/>
        <v>3.9452083333333334</v>
      </c>
      <c r="AF88" s="37">
        <f t="shared" si="28"/>
        <v>3.1044262295081966</v>
      </c>
      <c r="AG88" s="37">
        <f t="shared" si="29"/>
        <v>0.36591928251121075</v>
      </c>
      <c r="AH88" s="37">
        <f t="shared" si="30"/>
        <v>8.4919282511210767E-2</v>
      </c>
    </row>
    <row r="89" spans="1:34" x14ac:dyDescent="0.25">
      <c r="A89" s="4">
        <v>45369</v>
      </c>
      <c r="B89" s="5">
        <v>2024</v>
      </c>
      <c r="C89" s="5" t="s">
        <v>23</v>
      </c>
      <c r="D89" s="5">
        <v>18</v>
      </c>
      <c r="E89" s="32">
        <v>800</v>
      </c>
      <c r="F89" s="33">
        <v>29.95</v>
      </c>
      <c r="G89" s="33">
        <v>81.59</v>
      </c>
      <c r="H89" s="32">
        <f t="shared" si="20"/>
        <v>7.49</v>
      </c>
      <c r="I89" s="32">
        <f t="shared" si="20"/>
        <v>20.399999999999999</v>
      </c>
      <c r="J89" s="32">
        <v>29.22</v>
      </c>
      <c r="K89" s="32">
        <v>87.67</v>
      </c>
      <c r="L89" s="32">
        <f t="shared" si="21"/>
        <v>256.32</v>
      </c>
      <c r="M89" s="32">
        <v>90</v>
      </c>
      <c r="N89" s="32">
        <v>115.81</v>
      </c>
      <c r="O89" s="32">
        <f t="shared" si="22"/>
        <v>337.87</v>
      </c>
      <c r="P89" s="5">
        <v>53</v>
      </c>
      <c r="Q89" s="5">
        <v>3814</v>
      </c>
      <c r="R89" s="5">
        <v>2138</v>
      </c>
      <c r="S89" s="5">
        <v>50</v>
      </c>
      <c r="T89" s="5">
        <v>819</v>
      </c>
      <c r="U89" s="5">
        <v>569</v>
      </c>
      <c r="V89" s="5">
        <v>507</v>
      </c>
      <c r="W89">
        <f t="shared" si="23"/>
        <v>250</v>
      </c>
      <c r="X89">
        <f t="shared" si="24"/>
        <v>250</v>
      </c>
      <c r="Y89">
        <f t="shared" si="25"/>
        <v>0.94339622641509435</v>
      </c>
      <c r="Z89" s="5">
        <v>710</v>
      </c>
      <c r="AA89" s="5">
        <v>709</v>
      </c>
      <c r="AB89" s="5">
        <v>536</v>
      </c>
      <c r="AC89">
        <v>1</v>
      </c>
      <c r="AD89" s="37">
        <f t="shared" si="26"/>
        <v>256.32</v>
      </c>
      <c r="AE89" s="37">
        <f t="shared" si="27"/>
        <v>5.1264000000000003</v>
      </c>
      <c r="AF89" s="37">
        <f t="shared" si="28"/>
        <v>4.8362264150943393</v>
      </c>
      <c r="AG89" s="37">
        <f t="shared" si="29"/>
        <v>0.38306828811973809</v>
      </c>
      <c r="AH89" s="37">
        <f t="shared" si="30"/>
        <v>0.11988774555659494</v>
      </c>
    </row>
    <row r="90" spans="1:34" x14ac:dyDescent="0.25">
      <c r="A90" s="4">
        <v>45370</v>
      </c>
      <c r="B90" s="5">
        <v>2024</v>
      </c>
      <c r="C90" s="5" t="s">
        <v>23</v>
      </c>
      <c r="D90" s="5">
        <v>19</v>
      </c>
      <c r="E90" s="32">
        <v>800</v>
      </c>
      <c r="F90" s="33">
        <v>111.95</v>
      </c>
      <c r="G90" s="33">
        <v>45.68</v>
      </c>
      <c r="H90" s="32">
        <f t="shared" si="20"/>
        <v>27.99</v>
      </c>
      <c r="I90" s="32">
        <f t="shared" si="20"/>
        <v>11.42</v>
      </c>
      <c r="J90" s="32">
        <v>29.79</v>
      </c>
      <c r="K90" s="32">
        <v>89.36</v>
      </c>
      <c r="L90" s="32">
        <f t="shared" si="21"/>
        <v>316.19</v>
      </c>
      <c r="M90" s="32">
        <v>103.75</v>
      </c>
      <c r="N90" s="32">
        <v>119.54</v>
      </c>
      <c r="O90" s="32">
        <f t="shared" si="22"/>
        <v>260.52</v>
      </c>
      <c r="P90" s="5">
        <v>47</v>
      </c>
      <c r="Q90" s="5">
        <v>3841</v>
      </c>
      <c r="R90" s="5">
        <v>2092</v>
      </c>
      <c r="S90" s="5">
        <v>38</v>
      </c>
      <c r="T90" s="5">
        <v>822</v>
      </c>
      <c r="U90" s="5">
        <v>546</v>
      </c>
      <c r="V90" s="5">
        <v>511</v>
      </c>
      <c r="W90">
        <f t="shared" si="23"/>
        <v>276</v>
      </c>
      <c r="X90">
        <f t="shared" si="24"/>
        <v>276</v>
      </c>
      <c r="Y90">
        <f t="shared" si="25"/>
        <v>0.80851063829787229</v>
      </c>
      <c r="Z90" s="5">
        <v>710</v>
      </c>
      <c r="AA90" s="5">
        <v>738</v>
      </c>
      <c r="AB90" s="5">
        <v>536</v>
      </c>
      <c r="AC90" t="e">
        <v>#N/A</v>
      </c>
      <c r="AD90" s="37">
        <f t="shared" si="26"/>
        <v>316.19</v>
      </c>
      <c r="AE90" s="37">
        <f t="shared" si="27"/>
        <v>8.3207894736842096</v>
      </c>
      <c r="AF90" s="37">
        <f t="shared" si="28"/>
        <v>6.7274468085106385</v>
      </c>
      <c r="AG90" s="37">
        <f t="shared" si="29"/>
        <v>0.39292543021032506</v>
      </c>
      <c r="AH90" s="37">
        <f t="shared" si="30"/>
        <v>0.15114244741873806</v>
      </c>
    </row>
    <row r="91" spans="1:34" x14ac:dyDescent="0.25">
      <c r="A91" s="4">
        <v>45371</v>
      </c>
      <c r="B91" s="5">
        <v>2024</v>
      </c>
      <c r="C91" s="5" t="s">
        <v>23</v>
      </c>
      <c r="D91" s="5">
        <v>20</v>
      </c>
      <c r="E91" s="32">
        <v>800</v>
      </c>
      <c r="F91" s="33">
        <v>98.61</v>
      </c>
      <c r="G91" s="33">
        <v>92.34</v>
      </c>
      <c r="H91" s="32">
        <f t="shared" si="20"/>
        <v>24.65</v>
      </c>
      <c r="I91" s="32">
        <f t="shared" si="20"/>
        <v>23.09</v>
      </c>
      <c r="J91" s="32">
        <v>39.049999999999997</v>
      </c>
      <c r="K91" s="32">
        <v>78.09</v>
      </c>
      <c r="L91" s="32">
        <f t="shared" si="21"/>
        <v>355.83000000000004</v>
      </c>
      <c r="M91" s="32">
        <v>186.25</v>
      </c>
      <c r="N91" s="32">
        <v>78.33</v>
      </c>
      <c r="O91" s="32">
        <f t="shared" si="22"/>
        <v>179.58999999999992</v>
      </c>
      <c r="P91" s="5">
        <v>39</v>
      </c>
      <c r="Q91" s="5">
        <v>3865</v>
      </c>
      <c r="R91" s="5">
        <v>2066</v>
      </c>
      <c r="S91" s="5">
        <v>26</v>
      </c>
      <c r="T91" s="5">
        <v>820</v>
      </c>
      <c r="U91" s="5">
        <v>533</v>
      </c>
      <c r="V91" s="5">
        <v>516</v>
      </c>
      <c r="W91">
        <f t="shared" si="23"/>
        <v>287</v>
      </c>
      <c r="X91">
        <f t="shared" si="24"/>
        <v>287</v>
      </c>
      <c r="Y91">
        <f t="shared" si="25"/>
        <v>0.66666666666666663</v>
      </c>
      <c r="Z91" s="5">
        <v>716</v>
      </c>
      <c r="AA91" s="5">
        <v>759</v>
      </c>
      <c r="AB91" s="5">
        <v>538</v>
      </c>
      <c r="AC91" t="e">
        <v>#N/A</v>
      </c>
      <c r="AD91" s="37">
        <f t="shared" si="26"/>
        <v>355.83000000000004</v>
      </c>
      <c r="AE91" s="37">
        <f t="shared" si="27"/>
        <v>13.685769230769232</v>
      </c>
      <c r="AF91" s="37">
        <f t="shared" si="28"/>
        <v>9.1238461538461557</v>
      </c>
      <c r="AG91" s="37">
        <f t="shared" si="29"/>
        <v>0.39690222652468538</v>
      </c>
      <c r="AH91" s="37">
        <f t="shared" si="30"/>
        <v>0.17223136495643759</v>
      </c>
    </row>
    <row r="92" spans="1:34" x14ac:dyDescent="0.25">
      <c r="A92" s="4">
        <v>45372</v>
      </c>
      <c r="B92" s="5">
        <v>2024</v>
      </c>
      <c r="C92" s="5" t="s">
        <v>23</v>
      </c>
      <c r="D92" s="5">
        <v>21</v>
      </c>
      <c r="E92" s="32">
        <v>800</v>
      </c>
      <c r="F92" s="33">
        <v>120.67</v>
      </c>
      <c r="G92" s="33">
        <v>116.31</v>
      </c>
      <c r="H92" s="32">
        <f t="shared" si="20"/>
        <v>30.17</v>
      </c>
      <c r="I92" s="32">
        <f t="shared" si="20"/>
        <v>29.08</v>
      </c>
      <c r="J92" s="32">
        <v>90.81</v>
      </c>
      <c r="K92" s="32">
        <v>90.81</v>
      </c>
      <c r="L92" s="32">
        <f t="shared" si="21"/>
        <v>477.85</v>
      </c>
      <c r="M92" s="32">
        <v>75</v>
      </c>
      <c r="N92" s="32">
        <v>168.79</v>
      </c>
      <c r="O92" s="32">
        <f t="shared" si="22"/>
        <v>78.360000000000014</v>
      </c>
      <c r="P92" s="5">
        <v>35</v>
      </c>
      <c r="Q92" s="5">
        <v>3889</v>
      </c>
      <c r="R92" s="5">
        <v>2060</v>
      </c>
      <c r="S92" s="5">
        <v>30</v>
      </c>
      <c r="T92" s="5">
        <v>812</v>
      </c>
      <c r="U92" s="5">
        <v>530</v>
      </c>
      <c r="V92" s="5">
        <v>520</v>
      </c>
      <c r="W92">
        <f t="shared" si="23"/>
        <v>282</v>
      </c>
      <c r="X92">
        <f t="shared" si="24"/>
        <v>282</v>
      </c>
      <c r="Y92">
        <f t="shared" si="25"/>
        <v>0.8571428571428571</v>
      </c>
      <c r="Z92" s="5">
        <v>726</v>
      </c>
      <c r="AA92" s="5">
        <v>766</v>
      </c>
      <c r="AB92" s="5">
        <v>538</v>
      </c>
      <c r="AC92" t="e">
        <v>#N/A</v>
      </c>
      <c r="AD92" s="37">
        <f t="shared" si="26"/>
        <v>477.85</v>
      </c>
      <c r="AE92" s="37">
        <f t="shared" si="27"/>
        <v>15.928333333333335</v>
      </c>
      <c r="AF92" s="37">
        <f t="shared" si="28"/>
        <v>13.652857142857144</v>
      </c>
      <c r="AG92" s="37">
        <f t="shared" si="29"/>
        <v>0.39417475728155338</v>
      </c>
      <c r="AH92" s="37">
        <f t="shared" si="30"/>
        <v>0.23196601941747574</v>
      </c>
    </row>
    <row r="93" spans="1:34" x14ac:dyDescent="0.25">
      <c r="A93" s="4">
        <v>45373</v>
      </c>
      <c r="B93" s="5">
        <v>2024</v>
      </c>
      <c r="C93" s="5" t="s">
        <v>23</v>
      </c>
      <c r="D93" s="5">
        <v>22</v>
      </c>
      <c r="E93" s="32">
        <v>800</v>
      </c>
      <c r="F93" s="33">
        <v>93.77</v>
      </c>
      <c r="G93" s="33">
        <v>53.2</v>
      </c>
      <c r="H93" s="32">
        <f t="shared" si="20"/>
        <v>23.44</v>
      </c>
      <c r="I93" s="32">
        <f t="shared" si="20"/>
        <v>13.3</v>
      </c>
      <c r="J93" s="32">
        <v>71.819999999999993</v>
      </c>
      <c r="K93" s="32">
        <v>71.819999999999993</v>
      </c>
      <c r="L93" s="32">
        <f t="shared" si="21"/>
        <v>327.35000000000002</v>
      </c>
      <c r="M93" s="32">
        <v>186.25</v>
      </c>
      <c r="N93" s="32">
        <v>230.26</v>
      </c>
      <c r="O93" s="32">
        <f t="shared" si="22"/>
        <v>56.139999999999986</v>
      </c>
      <c r="P93" s="5">
        <v>33</v>
      </c>
      <c r="Q93" s="5">
        <v>3910</v>
      </c>
      <c r="R93" s="5">
        <v>2066</v>
      </c>
      <c r="S93" s="5">
        <v>24</v>
      </c>
      <c r="T93" s="5">
        <v>794</v>
      </c>
      <c r="U93" s="5">
        <v>533</v>
      </c>
      <c r="V93" s="5">
        <v>524</v>
      </c>
      <c r="W93">
        <f t="shared" si="23"/>
        <v>261</v>
      </c>
      <c r="X93">
        <f t="shared" si="24"/>
        <v>261</v>
      </c>
      <c r="Y93">
        <f t="shared" si="25"/>
        <v>0.72727272727272729</v>
      </c>
      <c r="Z93" s="5">
        <v>739</v>
      </c>
      <c r="AA93" s="5">
        <v>769</v>
      </c>
      <c r="AB93" s="5">
        <v>538</v>
      </c>
      <c r="AC93" t="e">
        <v>#N/A</v>
      </c>
      <c r="AD93" s="37">
        <f t="shared" si="26"/>
        <v>327.35000000000002</v>
      </c>
      <c r="AE93" s="37">
        <f t="shared" si="27"/>
        <v>13.639583333333334</v>
      </c>
      <c r="AF93" s="37">
        <f t="shared" si="28"/>
        <v>9.9196969696969699</v>
      </c>
      <c r="AG93" s="37">
        <f t="shared" si="29"/>
        <v>0.38431752178121975</v>
      </c>
      <c r="AH93" s="37">
        <f t="shared" si="30"/>
        <v>0.15844627299128752</v>
      </c>
    </row>
    <row r="94" spans="1:34" x14ac:dyDescent="0.25">
      <c r="A94" s="4">
        <v>45374</v>
      </c>
      <c r="B94" s="5">
        <v>2024</v>
      </c>
      <c r="C94" s="5" t="s">
        <v>23</v>
      </c>
      <c r="D94" s="5">
        <v>23</v>
      </c>
      <c r="E94" s="32">
        <v>800</v>
      </c>
      <c r="F94" s="33">
        <v>168.92</v>
      </c>
      <c r="G94" s="33">
        <v>93.53</v>
      </c>
      <c r="H94" s="32">
        <f t="shared" si="20"/>
        <v>42.23</v>
      </c>
      <c r="I94" s="32">
        <f t="shared" si="20"/>
        <v>23.38</v>
      </c>
      <c r="J94" s="32">
        <v>56.19</v>
      </c>
      <c r="K94" s="32">
        <v>112.38</v>
      </c>
      <c r="L94" s="32">
        <f t="shared" si="21"/>
        <v>496.63</v>
      </c>
      <c r="M94" s="32">
        <v>57.5</v>
      </c>
      <c r="N94" s="32">
        <v>241.81</v>
      </c>
      <c r="O94" s="32">
        <f t="shared" si="22"/>
        <v>4.0599999999999454</v>
      </c>
      <c r="P94" s="5">
        <v>35</v>
      </c>
      <c r="Q94" s="5">
        <v>3925</v>
      </c>
      <c r="R94" s="5">
        <v>2088</v>
      </c>
      <c r="S94" s="5">
        <v>22</v>
      </c>
      <c r="T94" s="5">
        <v>768</v>
      </c>
      <c r="U94" s="5">
        <v>544</v>
      </c>
      <c r="V94" s="5">
        <v>527</v>
      </c>
      <c r="W94">
        <f t="shared" si="23"/>
        <v>224</v>
      </c>
      <c r="X94">
        <f t="shared" si="24"/>
        <v>224</v>
      </c>
      <c r="Y94">
        <f t="shared" si="25"/>
        <v>0.62857142857142856</v>
      </c>
      <c r="Z94" s="5">
        <v>764</v>
      </c>
      <c r="AA94" s="5">
        <v>764</v>
      </c>
      <c r="AB94" s="5">
        <v>538</v>
      </c>
      <c r="AC94" t="e">
        <v>#N/A</v>
      </c>
      <c r="AD94" s="37">
        <f t="shared" si="26"/>
        <v>496.63</v>
      </c>
      <c r="AE94" s="37">
        <f t="shared" si="27"/>
        <v>22.574090909090909</v>
      </c>
      <c r="AF94" s="37">
        <f t="shared" si="28"/>
        <v>14.189428571428572</v>
      </c>
      <c r="AG94" s="37">
        <f t="shared" si="29"/>
        <v>0.36781609195402298</v>
      </c>
      <c r="AH94" s="37">
        <f t="shared" si="30"/>
        <v>0.23784961685823755</v>
      </c>
    </row>
    <row r="95" spans="1:34" x14ac:dyDescent="0.25">
      <c r="A95" s="4">
        <v>45375</v>
      </c>
      <c r="B95" s="5">
        <v>2024</v>
      </c>
      <c r="C95" s="5" t="s">
        <v>23</v>
      </c>
      <c r="D95" s="5">
        <v>24</v>
      </c>
      <c r="E95" s="32">
        <v>800</v>
      </c>
      <c r="F95" s="33">
        <v>88.45</v>
      </c>
      <c r="G95" s="33">
        <v>176.18</v>
      </c>
      <c r="H95" s="32">
        <f t="shared" si="20"/>
        <v>22.11</v>
      </c>
      <c r="I95" s="32">
        <f t="shared" si="20"/>
        <v>44.05</v>
      </c>
      <c r="J95" s="32">
        <v>69.97</v>
      </c>
      <c r="K95" s="32">
        <v>139.93</v>
      </c>
      <c r="L95" s="32">
        <f t="shared" si="21"/>
        <v>540.69000000000005</v>
      </c>
      <c r="M95" s="32">
        <v>110</v>
      </c>
      <c r="N95" s="32">
        <v>134.30000000000001</v>
      </c>
      <c r="O95" s="32">
        <f t="shared" si="22"/>
        <v>15.009999999999991</v>
      </c>
      <c r="P95" s="5">
        <v>42</v>
      </c>
      <c r="Q95" s="5">
        <v>3943</v>
      </c>
      <c r="R95" s="5">
        <v>2138</v>
      </c>
      <c r="S95" s="5">
        <v>32</v>
      </c>
      <c r="T95" s="5">
        <v>747</v>
      </c>
      <c r="U95" s="5">
        <v>569</v>
      </c>
      <c r="V95" s="5">
        <v>530</v>
      </c>
      <c r="W95">
        <f t="shared" si="23"/>
        <v>178</v>
      </c>
      <c r="X95">
        <f t="shared" si="24"/>
        <v>178</v>
      </c>
      <c r="Y95">
        <f t="shared" si="25"/>
        <v>0.76190476190476186</v>
      </c>
      <c r="Z95" s="5">
        <v>790</v>
      </c>
      <c r="AA95" s="5">
        <v>756</v>
      </c>
      <c r="AB95" s="5">
        <v>537</v>
      </c>
      <c r="AC95">
        <v>34</v>
      </c>
      <c r="AD95" s="37">
        <f t="shared" si="26"/>
        <v>540.69000000000005</v>
      </c>
      <c r="AE95" s="37">
        <f t="shared" si="27"/>
        <v>16.896562500000002</v>
      </c>
      <c r="AF95" s="37">
        <f t="shared" si="28"/>
        <v>12.873571428571429</v>
      </c>
      <c r="AG95" s="37">
        <f t="shared" si="29"/>
        <v>0.34939195509822263</v>
      </c>
      <c r="AH95" s="37">
        <f t="shared" si="30"/>
        <v>0.25289522918615531</v>
      </c>
    </row>
    <row r="96" spans="1:34" x14ac:dyDescent="0.25">
      <c r="A96" s="4">
        <v>45376</v>
      </c>
      <c r="B96" s="5">
        <v>2024</v>
      </c>
      <c r="C96" s="5" t="s">
        <v>23</v>
      </c>
      <c r="D96" s="5">
        <v>25</v>
      </c>
      <c r="E96" s="32">
        <v>800</v>
      </c>
      <c r="F96" s="33">
        <v>61.92</v>
      </c>
      <c r="G96" s="33">
        <v>115.63</v>
      </c>
      <c r="H96" s="32">
        <f t="shared" si="20"/>
        <v>15.48</v>
      </c>
      <c r="I96" s="32">
        <f t="shared" si="20"/>
        <v>28.91</v>
      </c>
      <c r="J96" s="32">
        <v>31.33</v>
      </c>
      <c r="K96" s="32">
        <v>62.66</v>
      </c>
      <c r="L96" s="32">
        <f t="shared" si="21"/>
        <v>315.92999999999995</v>
      </c>
      <c r="M96" s="32">
        <v>343.75</v>
      </c>
      <c r="N96" s="32">
        <v>199.66</v>
      </c>
      <c r="O96" s="32">
        <f t="shared" si="22"/>
        <v>-59.339999999999918</v>
      </c>
      <c r="P96" s="5">
        <v>51</v>
      </c>
      <c r="Q96" s="5">
        <v>3955</v>
      </c>
      <c r="R96" s="5">
        <v>2218</v>
      </c>
      <c r="S96" s="5">
        <v>39</v>
      </c>
      <c r="T96" s="5">
        <v>725</v>
      </c>
      <c r="U96" s="5">
        <v>609</v>
      </c>
      <c r="V96" s="5">
        <v>532</v>
      </c>
      <c r="W96">
        <f t="shared" si="23"/>
        <v>116</v>
      </c>
      <c r="X96">
        <f t="shared" si="24"/>
        <v>116</v>
      </c>
      <c r="Y96">
        <f t="shared" si="25"/>
        <v>0.76470588235294112</v>
      </c>
      <c r="Z96" s="5">
        <v>811</v>
      </c>
      <c r="AA96" s="5">
        <v>741</v>
      </c>
      <c r="AB96" s="5">
        <v>536</v>
      </c>
      <c r="AC96">
        <v>70</v>
      </c>
      <c r="AD96" s="37">
        <f t="shared" si="26"/>
        <v>315.92999999999995</v>
      </c>
      <c r="AE96" s="37">
        <f t="shared" si="27"/>
        <v>8.1007692307692292</v>
      </c>
      <c r="AF96" s="37">
        <f t="shared" si="28"/>
        <v>6.19470588235294</v>
      </c>
      <c r="AG96" s="37">
        <f t="shared" si="29"/>
        <v>0.32687105500450858</v>
      </c>
      <c r="AH96" s="37">
        <f t="shared" si="30"/>
        <v>0.142439134355275</v>
      </c>
    </row>
    <row r="97" spans="1:34" x14ac:dyDescent="0.25">
      <c r="A97" s="4">
        <v>45377</v>
      </c>
      <c r="B97" s="5">
        <v>2024</v>
      </c>
      <c r="C97" s="5" t="s">
        <v>23</v>
      </c>
      <c r="D97" s="5">
        <v>26</v>
      </c>
      <c r="E97" s="32">
        <v>800</v>
      </c>
      <c r="F97" s="33">
        <v>88.62</v>
      </c>
      <c r="G97" s="33">
        <v>140.58000000000001</v>
      </c>
      <c r="H97" s="32">
        <f t="shared" si="20"/>
        <v>22.16</v>
      </c>
      <c r="I97" s="32">
        <f t="shared" si="20"/>
        <v>35.15</v>
      </c>
      <c r="J97" s="32">
        <v>78.69</v>
      </c>
      <c r="K97" s="32">
        <v>157.38</v>
      </c>
      <c r="L97" s="32">
        <f t="shared" si="21"/>
        <v>522.57999999999993</v>
      </c>
      <c r="M97" s="32">
        <v>73.75</v>
      </c>
      <c r="N97" s="32">
        <v>315.02999999999997</v>
      </c>
      <c r="O97" s="32">
        <f t="shared" si="22"/>
        <v>-111.3599999999999</v>
      </c>
      <c r="P97" s="5">
        <v>64</v>
      </c>
      <c r="Q97" s="5">
        <v>3967</v>
      </c>
      <c r="R97" s="5">
        <v>2328</v>
      </c>
      <c r="S97" s="5">
        <v>47</v>
      </c>
      <c r="T97" s="5">
        <v>713</v>
      </c>
      <c r="U97" s="5">
        <v>664</v>
      </c>
      <c r="V97" s="5">
        <v>534</v>
      </c>
      <c r="W97">
        <f t="shared" si="23"/>
        <v>49</v>
      </c>
      <c r="X97">
        <f t="shared" si="24"/>
        <v>49</v>
      </c>
      <c r="Y97">
        <f t="shared" si="25"/>
        <v>0.734375</v>
      </c>
      <c r="Z97" s="5">
        <v>842</v>
      </c>
      <c r="AA97" s="5">
        <v>716</v>
      </c>
      <c r="AB97" s="5">
        <v>536</v>
      </c>
      <c r="AC97">
        <v>126</v>
      </c>
      <c r="AD97" s="37">
        <f t="shared" si="26"/>
        <v>522.57999999999993</v>
      </c>
      <c r="AE97" s="37">
        <f t="shared" si="27"/>
        <v>11.118723404255318</v>
      </c>
      <c r="AF97" s="37">
        <f t="shared" si="28"/>
        <v>8.1653124999999989</v>
      </c>
      <c r="AG97" s="37">
        <f t="shared" si="29"/>
        <v>0.30627147766323026</v>
      </c>
      <c r="AH97" s="37">
        <f t="shared" si="30"/>
        <v>0.2244759450171821</v>
      </c>
    </row>
    <row r="98" spans="1:34" x14ac:dyDescent="0.25">
      <c r="A98" s="4">
        <v>45378</v>
      </c>
      <c r="B98" s="5">
        <v>2024</v>
      </c>
      <c r="C98" s="5" t="s">
        <v>23</v>
      </c>
      <c r="D98" s="5">
        <v>27</v>
      </c>
      <c r="E98" s="32">
        <v>800</v>
      </c>
      <c r="F98" s="33">
        <v>82.47</v>
      </c>
      <c r="G98" s="33">
        <v>129.93</v>
      </c>
      <c r="H98" s="32">
        <f t="shared" si="20"/>
        <v>20.62</v>
      </c>
      <c r="I98" s="32">
        <f t="shared" si="20"/>
        <v>32.479999999999997</v>
      </c>
      <c r="J98" s="32">
        <v>163.38</v>
      </c>
      <c r="K98" s="32">
        <v>163.38</v>
      </c>
      <c r="L98" s="32">
        <f t="shared" si="21"/>
        <v>592.26</v>
      </c>
      <c r="M98" s="32">
        <v>183.75</v>
      </c>
      <c r="N98" s="32">
        <v>174.95</v>
      </c>
      <c r="O98" s="32">
        <f t="shared" si="22"/>
        <v>-150.96000000000004</v>
      </c>
      <c r="P98" s="5">
        <v>80</v>
      </c>
      <c r="Q98" s="5">
        <v>3976</v>
      </c>
      <c r="R98" s="5">
        <v>2418</v>
      </c>
      <c r="S98" s="5">
        <v>60</v>
      </c>
      <c r="T98" s="5">
        <v>710</v>
      </c>
      <c r="U98" s="5">
        <v>709</v>
      </c>
      <c r="V98" s="5">
        <v>536</v>
      </c>
      <c r="W98">
        <f t="shared" si="23"/>
        <v>1</v>
      </c>
      <c r="X98">
        <f t="shared" si="24"/>
        <v>1</v>
      </c>
      <c r="Y98">
        <f t="shared" si="25"/>
        <v>0.75</v>
      </c>
      <c r="Z98" s="5">
        <v>863</v>
      </c>
      <c r="AA98" s="5">
        <v>691</v>
      </c>
      <c r="AB98" s="5">
        <v>535</v>
      </c>
      <c r="AC98">
        <v>172</v>
      </c>
      <c r="AD98" s="37">
        <f t="shared" si="26"/>
        <v>592.26</v>
      </c>
      <c r="AE98" s="37">
        <f t="shared" si="27"/>
        <v>9.8710000000000004</v>
      </c>
      <c r="AF98" s="37">
        <f t="shared" si="28"/>
        <v>7.4032499999999999</v>
      </c>
      <c r="AG98" s="37">
        <f t="shared" si="29"/>
        <v>0.29363110008271298</v>
      </c>
      <c r="AH98" s="37">
        <f t="shared" si="30"/>
        <v>0.2449379652605459</v>
      </c>
    </row>
    <row r="99" spans="1:34" x14ac:dyDescent="0.25">
      <c r="A99" s="4">
        <v>45379</v>
      </c>
      <c r="B99" s="5">
        <v>2024</v>
      </c>
      <c r="C99" s="5" t="s">
        <v>23</v>
      </c>
      <c r="D99" s="5">
        <v>28</v>
      </c>
      <c r="E99" s="32">
        <v>800</v>
      </c>
      <c r="F99" s="33">
        <v>155.43</v>
      </c>
      <c r="G99" s="33">
        <v>132.55000000000001</v>
      </c>
      <c r="H99" s="32">
        <f t="shared" si="20"/>
        <v>38.86</v>
      </c>
      <c r="I99" s="32">
        <f t="shared" si="20"/>
        <v>33.14</v>
      </c>
      <c r="J99" s="32">
        <v>39.71</v>
      </c>
      <c r="K99" s="32">
        <v>119.14</v>
      </c>
      <c r="L99" s="32">
        <f t="shared" si="21"/>
        <v>518.83000000000004</v>
      </c>
      <c r="M99" s="32">
        <v>202.5</v>
      </c>
      <c r="N99" s="32">
        <v>111.21</v>
      </c>
      <c r="O99" s="32">
        <f t="shared" si="22"/>
        <v>-32.540000000000077</v>
      </c>
      <c r="P99" s="5">
        <v>95</v>
      </c>
      <c r="Q99" s="5">
        <v>3982</v>
      </c>
      <c r="R99" s="5">
        <v>2476</v>
      </c>
      <c r="S99" s="5">
        <v>90</v>
      </c>
      <c r="T99" s="5">
        <v>710</v>
      </c>
      <c r="U99" s="5">
        <v>738</v>
      </c>
      <c r="V99" s="5">
        <v>536</v>
      </c>
      <c r="W99" t="e">
        <f t="shared" si="23"/>
        <v>#N/A</v>
      </c>
      <c r="X99" t="str">
        <f t="shared" si="24"/>
        <v>0</v>
      </c>
      <c r="Y99">
        <f t="shared" si="25"/>
        <v>0.94736842105263153</v>
      </c>
      <c r="Z99" s="5">
        <v>878</v>
      </c>
      <c r="AA99" s="5">
        <v>659</v>
      </c>
      <c r="AB99" s="5">
        <v>533</v>
      </c>
      <c r="AC99">
        <v>219</v>
      </c>
      <c r="AD99" s="37">
        <f t="shared" si="26"/>
        <v>518.83000000000004</v>
      </c>
      <c r="AE99" s="37">
        <f t="shared" si="27"/>
        <v>5.7647777777777787</v>
      </c>
      <c r="AF99" s="37">
        <f t="shared" si="28"/>
        <v>5.4613684210526321</v>
      </c>
      <c r="AG99" s="37">
        <f t="shared" si="29"/>
        <v>0.28675282714054928</v>
      </c>
      <c r="AH99" s="37">
        <f t="shared" si="30"/>
        <v>0.2095436187399031</v>
      </c>
    </row>
    <row r="100" spans="1:34" x14ac:dyDescent="0.25">
      <c r="A100" s="4">
        <v>45380</v>
      </c>
      <c r="B100" s="5">
        <v>2024</v>
      </c>
      <c r="C100" s="5" t="s">
        <v>23</v>
      </c>
      <c r="D100" s="5">
        <v>29</v>
      </c>
      <c r="E100" s="32">
        <v>800</v>
      </c>
      <c r="F100" s="33">
        <v>161.59</v>
      </c>
      <c r="G100" s="33">
        <v>68.459999999999994</v>
      </c>
      <c r="H100" s="32">
        <f t="shared" si="20"/>
        <v>40.4</v>
      </c>
      <c r="I100" s="32">
        <f t="shared" si="20"/>
        <v>17.12</v>
      </c>
      <c r="J100" s="32">
        <v>29.45</v>
      </c>
      <c r="K100" s="32">
        <v>88.36</v>
      </c>
      <c r="L100" s="32">
        <f t="shared" si="21"/>
        <v>405.38</v>
      </c>
      <c r="M100" s="32">
        <v>117.5</v>
      </c>
      <c r="N100" s="32">
        <v>427.29</v>
      </c>
      <c r="O100" s="32">
        <f t="shared" si="22"/>
        <v>-150.17000000000007</v>
      </c>
      <c r="P100" s="5">
        <v>111</v>
      </c>
      <c r="Q100" s="5">
        <v>3988</v>
      </c>
      <c r="R100" s="5">
        <v>2518</v>
      </c>
      <c r="S100" s="5">
        <v>100</v>
      </c>
      <c r="T100" s="5">
        <v>716</v>
      </c>
      <c r="U100" s="5">
        <v>759</v>
      </c>
      <c r="V100" s="5">
        <v>538</v>
      </c>
      <c r="W100" t="e">
        <f t="shared" si="23"/>
        <v>#N/A</v>
      </c>
      <c r="X100" t="str">
        <f t="shared" si="24"/>
        <v>0</v>
      </c>
      <c r="Y100">
        <f t="shared" si="25"/>
        <v>0.90090090090090091</v>
      </c>
      <c r="Z100" s="5">
        <v>886</v>
      </c>
      <c r="AA100" s="5">
        <v>629</v>
      </c>
      <c r="AB100" s="5">
        <v>531</v>
      </c>
      <c r="AC100">
        <v>257</v>
      </c>
      <c r="AD100" s="37">
        <f t="shared" si="26"/>
        <v>405.38</v>
      </c>
      <c r="AE100" s="37">
        <f t="shared" si="27"/>
        <v>4.0537999999999998</v>
      </c>
      <c r="AF100" s="37">
        <f t="shared" si="28"/>
        <v>3.6520720720720719</v>
      </c>
      <c r="AG100" s="37">
        <f t="shared" si="29"/>
        <v>0.28435266084193805</v>
      </c>
      <c r="AH100" s="37">
        <f t="shared" si="30"/>
        <v>0.16099285146942016</v>
      </c>
    </row>
    <row r="101" spans="1:34" x14ac:dyDescent="0.25">
      <c r="A101" s="4">
        <v>45381</v>
      </c>
      <c r="B101" s="5">
        <v>2024</v>
      </c>
      <c r="C101" s="5" t="s">
        <v>23</v>
      </c>
      <c r="D101" s="5">
        <v>30</v>
      </c>
      <c r="E101" s="32">
        <v>800</v>
      </c>
      <c r="F101" s="33">
        <v>203.45</v>
      </c>
      <c r="G101" s="33">
        <v>203.45</v>
      </c>
      <c r="H101" s="32">
        <f t="shared" si="20"/>
        <v>50.86</v>
      </c>
      <c r="I101" s="32">
        <f t="shared" si="20"/>
        <v>50.86</v>
      </c>
      <c r="J101" s="32">
        <v>123.35</v>
      </c>
      <c r="K101" s="32">
        <v>123.35</v>
      </c>
      <c r="L101" s="32">
        <f t="shared" si="21"/>
        <v>755.32</v>
      </c>
      <c r="M101" s="32">
        <v>125</v>
      </c>
      <c r="N101" s="32">
        <v>108.29</v>
      </c>
      <c r="O101" s="32">
        <f t="shared" si="22"/>
        <v>-188.61</v>
      </c>
      <c r="P101" s="5">
        <v>125</v>
      </c>
      <c r="Q101" s="5">
        <v>3988</v>
      </c>
      <c r="R101" s="5">
        <v>2532</v>
      </c>
      <c r="S101" s="5">
        <v>120</v>
      </c>
      <c r="T101" s="5">
        <v>726</v>
      </c>
      <c r="U101" s="5">
        <v>766</v>
      </c>
      <c r="V101" s="5">
        <v>538</v>
      </c>
      <c r="W101" t="e">
        <f t="shared" si="23"/>
        <v>#N/A</v>
      </c>
      <c r="X101" t="str">
        <f t="shared" si="24"/>
        <v>0</v>
      </c>
      <c r="Y101">
        <f t="shared" si="25"/>
        <v>0.96</v>
      </c>
      <c r="Z101" s="5">
        <v>892</v>
      </c>
      <c r="AA101" s="5">
        <v>597</v>
      </c>
      <c r="AB101" s="5">
        <v>529</v>
      </c>
      <c r="AC101">
        <v>295</v>
      </c>
      <c r="AD101" s="37">
        <f t="shared" si="26"/>
        <v>755.32</v>
      </c>
      <c r="AE101" s="37">
        <f t="shared" si="27"/>
        <v>6.2943333333333333</v>
      </c>
      <c r="AF101" s="37">
        <f t="shared" si="28"/>
        <v>6.0425600000000008</v>
      </c>
      <c r="AG101" s="37">
        <f t="shared" si="29"/>
        <v>0.28672985781990523</v>
      </c>
      <c r="AH101" s="37">
        <f t="shared" si="30"/>
        <v>0.2983096366508689</v>
      </c>
    </row>
    <row r="102" spans="1:34" x14ac:dyDescent="0.25">
      <c r="A102" s="4">
        <v>45382</v>
      </c>
      <c r="B102" s="5">
        <v>2024</v>
      </c>
      <c r="C102" s="5" t="s">
        <v>23</v>
      </c>
      <c r="D102" s="5">
        <v>31</v>
      </c>
      <c r="E102" s="32">
        <v>800</v>
      </c>
      <c r="F102" s="33">
        <v>190.64</v>
      </c>
      <c r="G102" s="33">
        <v>80.900000000000006</v>
      </c>
      <c r="H102" s="32">
        <f t="shared" si="20"/>
        <v>47.66</v>
      </c>
      <c r="I102" s="32">
        <f t="shared" si="20"/>
        <v>20.23</v>
      </c>
      <c r="J102" s="32">
        <v>40.049999999999997</v>
      </c>
      <c r="K102" s="32">
        <v>120.15</v>
      </c>
      <c r="L102" s="32">
        <f t="shared" si="21"/>
        <v>499.63</v>
      </c>
      <c r="M102" s="32">
        <v>86.25</v>
      </c>
      <c r="N102" s="32">
        <v>302.70999999999998</v>
      </c>
      <c r="O102" s="32">
        <f t="shared" si="22"/>
        <v>-88.589999999999918</v>
      </c>
      <c r="P102" s="5">
        <v>134</v>
      </c>
      <c r="Q102" s="5">
        <v>3991</v>
      </c>
      <c r="R102" s="5">
        <v>2538</v>
      </c>
      <c r="S102" s="5">
        <v>109</v>
      </c>
      <c r="T102" s="5">
        <v>739</v>
      </c>
      <c r="U102" s="5">
        <v>769</v>
      </c>
      <c r="V102" s="5">
        <v>538</v>
      </c>
      <c r="W102" t="e">
        <f t="shared" si="23"/>
        <v>#N/A</v>
      </c>
      <c r="X102" t="str">
        <f t="shared" si="24"/>
        <v>0</v>
      </c>
      <c r="Y102">
        <f t="shared" si="25"/>
        <v>0.81343283582089554</v>
      </c>
      <c r="Z102" s="5">
        <v>893</v>
      </c>
      <c r="AA102" s="5">
        <v>573</v>
      </c>
      <c r="AB102" s="5">
        <v>527</v>
      </c>
      <c r="AC102">
        <v>320</v>
      </c>
      <c r="AD102" s="37">
        <f t="shared" si="26"/>
        <v>499.63</v>
      </c>
      <c r="AE102" s="37">
        <f t="shared" si="27"/>
        <v>4.5837614678899081</v>
      </c>
      <c r="AF102" s="37">
        <f t="shared" si="28"/>
        <v>3.7285820895522388</v>
      </c>
      <c r="AG102" s="37">
        <f t="shared" si="29"/>
        <v>0.29117415287628051</v>
      </c>
      <c r="AH102" s="37">
        <f t="shared" si="30"/>
        <v>0.19685973207249802</v>
      </c>
    </row>
    <row r="103" spans="1:34" hidden="1" x14ac:dyDescent="0.25">
      <c r="B103" s="5">
        <v>2024</v>
      </c>
      <c r="C103" s="5" t="s">
        <v>24</v>
      </c>
      <c r="D103" s="5">
        <v>0.01</v>
      </c>
      <c r="E103" s="5">
        <v>0</v>
      </c>
      <c r="F103" s="5">
        <v>0</v>
      </c>
      <c r="G103" s="5">
        <v>0</v>
      </c>
      <c r="H103" s="5">
        <f t="shared" si="20"/>
        <v>0</v>
      </c>
      <c r="I103" s="5">
        <f t="shared" si="20"/>
        <v>0</v>
      </c>
      <c r="J103" s="5">
        <v>0</v>
      </c>
      <c r="K103" s="5">
        <v>0</v>
      </c>
      <c r="L103" s="5">
        <f t="shared" si="21"/>
        <v>0</v>
      </c>
      <c r="M103" s="5">
        <v>0</v>
      </c>
      <c r="N103" s="5">
        <v>0</v>
      </c>
      <c r="O103" s="5"/>
      <c r="P103" s="5">
        <v>0</v>
      </c>
      <c r="Q103" s="5">
        <v>0</v>
      </c>
      <c r="R103" s="5">
        <v>0</v>
      </c>
      <c r="S103" s="5">
        <v>0</v>
      </c>
      <c r="T103" s="5">
        <v>0</v>
      </c>
      <c r="U103" s="5">
        <v>0</v>
      </c>
      <c r="V103" s="5">
        <v>0</v>
      </c>
      <c r="Z103" s="5">
        <v>892</v>
      </c>
      <c r="AA103" s="5">
        <v>556</v>
      </c>
      <c r="AB103" s="5">
        <v>525</v>
      </c>
      <c r="AC103">
        <v>336</v>
      </c>
    </row>
    <row r="104" spans="1:34" x14ac:dyDescent="0.25">
      <c r="A104" s="4">
        <v>45383</v>
      </c>
      <c r="B104" s="5">
        <v>2024</v>
      </c>
      <c r="C104" s="5" t="s">
        <v>24</v>
      </c>
      <c r="D104" s="5">
        <v>1</v>
      </c>
      <c r="E104" s="32">
        <v>770</v>
      </c>
      <c r="F104" s="33">
        <v>14</v>
      </c>
      <c r="G104" s="32">
        <v>131.91999999999999</v>
      </c>
      <c r="H104" s="33">
        <v>55.99</v>
      </c>
      <c r="I104" s="32">
        <f t="shared" si="20"/>
        <v>32.979999999999997</v>
      </c>
      <c r="J104" s="32">
        <v>65.2</v>
      </c>
      <c r="K104" s="32">
        <v>130.38999999999999</v>
      </c>
      <c r="L104" s="32">
        <f t="shared" si="21"/>
        <v>430.47999999999996</v>
      </c>
      <c r="M104" s="32">
        <v>127.5</v>
      </c>
      <c r="N104" s="32">
        <v>224.94</v>
      </c>
      <c r="O104" s="32">
        <f t="shared" ref="O104:O133" si="31">E104-SUM(L104:N104)</f>
        <v>-12.920000000000073</v>
      </c>
      <c r="P104" s="5">
        <v>139</v>
      </c>
      <c r="Q104" s="5">
        <v>3988</v>
      </c>
      <c r="R104" s="5">
        <v>2528</v>
      </c>
      <c r="S104" s="5">
        <v>79</v>
      </c>
      <c r="T104" s="5">
        <v>764</v>
      </c>
      <c r="U104" s="5">
        <v>764</v>
      </c>
      <c r="V104" s="5">
        <v>538</v>
      </c>
      <c r="W104" t="e">
        <f t="shared" ref="W104:W133" si="32">IF(T104-U104&lt;=0,NA(),T104-U104)</f>
        <v>#N/A</v>
      </c>
      <c r="X104" t="str">
        <f t="shared" ref="X104:X133" si="33">IF(T104-U104&lt;=0,"0",T104-U104)</f>
        <v>0</v>
      </c>
      <c r="Y104">
        <f t="shared" ref="Y104:Y133" si="34">S104/P104</f>
        <v>0.56834532374100721</v>
      </c>
      <c r="Z104" s="5">
        <v>881</v>
      </c>
      <c r="AA104" s="5">
        <v>549</v>
      </c>
      <c r="AB104" s="5">
        <v>523</v>
      </c>
      <c r="AC104">
        <v>332</v>
      </c>
      <c r="AD104" s="37">
        <f t="shared" ref="AD104:AD133" si="35">SUM(F104:K104)</f>
        <v>430.47999999999996</v>
      </c>
      <c r="AE104" s="37">
        <f t="shared" ref="AE104:AE133" si="36">L104/S104</f>
        <v>5.4491139240506321</v>
      </c>
      <c r="AF104" s="37">
        <f t="shared" ref="AF104:AF133" si="37">L104/P104</f>
        <v>3.0969784172661869</v>
      </c>
      <c r="AG104" s="37">
        <f t="shared" ref="AG104:AG133" si="38">T104/R104</f>
        <v>0.30221518987341772</v>
      </c>
      <c r="AH104" s="37">
        <f t="shared" ref="AH104:AH133" si="39">L104/R104</f>
        <v>0.17028481012658225</v>
      </c>
    </row>
    <row r="105" spans="1:34" x14ac:dyDescent="0.25">
      <c r="A105" s="4">
        <v>45384</v>
      </c>
      <c r="B105" s="5">
        <v>2024</v>
      </c>
      <c r="C105" s="5" t="s">
        <v>24</v>
      </c>
      <c r="D105" s="5">
        <v>2</v>
      </c>
      <c r="E105" s="32">
        <v>770</v>
      </c>
      <c r="F105" s="33">
        <v>43.15</v>
      </c>
      <c r="G105" s="32">
        <v>196.35</v>
      </c>
      <c r="H105" s="33">
        <v>172.58</v>
      </c>
      <c r="I105" s="32">
        <f t="shared" si="20"/>
        <v>49.09</v>
      </c>
      <c r="J105" s="32">
        <v>75.930000000000007</v>
      </c>
      <c r="K105" s="32">
        <v>75.930000000000007</v>
      </c>
      <c r="L105" s="32">
        <f t="shared" si="21"/>
        <v>613.0300000000002</v>
      </c>
      <c r="M105" s="32">
        <v>67.5</v>
      </c>
      <c r="N105" s="32">
        <v>151.75</v>
      </c>
      <c r="O105" s="32">
        <f t="shared" si="31"/>
        <v>-62.2800000000002</v>
      </c>
      <c r="P105" s="5">
        <v>139</v>
      </c>
      <c r="Q105" s="5">
        <v>3985</v>
      </c>
      <c r="R105" s="5">
        <v>2512</v>
      </c>
      <c r="S105" s="5">
        <v>131</v>
      </c>
      <c r="T105" s="5">
        <v>790</v>
      </c>
      <c r="U105" s="5">
        <v>756</v>
      </c>
      <c r="V105" s="5">
        <v>537</v>
      </c>
      <c r="W105">
        <f t="shared" si="32"/>
        <v>34</v>
      </c>
      <c r="X105">
        <f t="shared" si="33"/>
        <v>34</v>
      </c>
      <c r="Y105">
        <f t="shared" si="34"/>
        <v>0.94244604316546765</v>
      </c>
      <c r="Z105" s="5">
        <v>863</v>
      </c>
      <c r="AA105" s="5">
        <v>547</v>
      </c>
      <c r="AB105" s="5">
        <v>522</v>
      </c>
      <c r="AC105">
        <v>316</v>
      </c>
      <c r="AD105" s="37">
        <f t="shared" si="35"/>
        <v>613.0300000000002</v>
      </c>
      <c r="AE105" s="37">
        <f t="shared" si="36"/>
        <v>4.6796183206106887</v>
      </c>
      <c r="AF105" s="37">
        <f t="shared" si="37"/>
        <v>4.4102877697841745</v>
      </c>
      <c r="AG105" s="37">
        <f t="shared" si="38"/>
        <v>0.31449044585987262</v>
      </c>
      <c r="AH105" s="37">
        <f t="shared" si="39"/>
        <v>0.24404060509554149</v>
      </c>
    </row>
    <row r="106" spans="1:34" x14ac:dyDescent="0.25">
      <c r="A106" s="4">
        <v>45385</v>
      </c>
      <c r="B106" s="5">
        <v>2024</v>
      </c>
      <c r="C106" s="5" t="s">
        <v>24</v>
      </c>
      <c r="D106" s="5">
        <v>3</v>
      </c>
      <c r="E106" s="32">
        <v>770</v>
      </c>
      <c r="F106" s="33">
        <v>31.05</v>
      </c>
      <c r="G106" s="32">
        <v>88.39</v>
      </c>
      <c r="H106" s="33">
        <v>124.21</v>
      </c>
      <c r="I106" s="32">
        <f t="shared" si="20"/>
        <v>22.1</v>
      </c>
      <c r="J106" s="32">
        <v>34.29</v>
      </c>
      <c r="K106" s="32">
        <v>102.87</v>
      </c>
      <c r="L106" s="32">
        <f t="shared" si="21"/>
        <v>402.91</v>
      </c>
      <c r="M106" s="32">
        <v>280</v>
      </c>
      <c r="N106" s="32">
        <v>154.04</v>
      </c>
      <c r="O106" s="32">
        <f t="shared" si="31"/>
        <v>-66.950000000000045</v>
      </c>
      <c r="P106" s="5">
        <v>137</v>
      </c>
      <c r="Q106" s="5">
        <v>3982</v>
      </c>
      <c r="R106" s="5">
        <v>2482</v>
      </c>
      <c r="S106" s="5">
        <v>92</v>
      </c>
      <c r="T106" s="5">
        <v>811</v>
      </c>
      <c r="U106" s="5">
        <v>741</v>
      </c>
      <c r="V106" s="5">
        <v>536</v>
      </c>
      <c r="W106">
        <f t="shared" si="32"/>
        <v>70</v>
      </c>
      <c r="X106">
        <f t="shared" si="33"/>
        <v>70</v>
      </c>
      <c r="Y106">
        <f t="shared" si="34"/>
        <v>0.67153284671532842</v>
      </c>
      <c r="Z106" s="5">
        <v>837</v>
      </c>
      <c r="AA106" s="5">
        <v>547</v>
      </c>
      <c r="AB106" s="5">
        <v>519</v>
      </c>
      <c r="AC106">
        <v>290</v>
      </c>
      <c r="AD106" s="37">
        <f t="shared" si="35"/>
        <v>402.91</v>
      </c>
      <c r="AE106" s="37">
        <f t="shared" si="36"/>
        <v>4.3794565217391304</v>
      </c>
      <c r="AF106" s="37">
        <f t="shared" si="37"/>
        <v>2.9409489051094893</v>
      </c>
      <c r="AG106" s="37">
        <f t="shared" si="38"/>
        <v>0.32675261885576146</v>
      </c>
      <c r="AH106" s="37">
        <f t="shared" si="39"/>
        <v>0.16233279613215151</v>
      </c>
    </row>
    <row r="107" spans="1:34" x14ac:dyDescent="0.25">
      <c r="A107" s="4">
        <v>45386</v>
      </c>
      <c r="B107" s="5">
        <v>2024</v>
      </c>
      <c r="C107" s="5" t="s">
        <v>24</v>
      </c>
      <c r="D107" s="5">
        <v>4</v>
      </c>
      <c r="E107" s="32">
        <v>770</v>
      </c>
      <c r="F107" s="33">
        <v>48.51</v>
      </c>
      <c r="G107" s="32">
        <v>80.03</v>
      </c>
      <c r="H107" s="33">
        <v>194.04</v>
      </c>
      <c r="I107" s="32">
        <f t="shared" si="20"/>
        <v>20.010000000000002</v>
      </c>
      <c r="J107" s="32">
        <v>38.130000000000003</v>
      </c>
      <c r="K107" s="32">
        <v>76.260000000000005</v>
      </c>
      <c r="L107" s="32">
        <f t="shared" si="21"/>
        <v>456.97999999999996</v>
      </c>
      <c r="M107" s="32">
        <v>177.5</v>
      </c>
      <c r="N107" s="32">
        <v>180.96</v>
      </c>
      <c r="O107" s="32">
        <f t="shared" si="31"/>
        <v>-45.440000000000055</v>
      </c>
      <c r="P107" s="5">
        <v>128</v>
      </c>
      <c r="Q107" s="5">
        <v>3976</v>
      </c>
      <c r="R107" s="5">
        <v>2432</v>
      </c>
      <c r="S107" s="5">
        <v>125</v>
      </c>
      <c r="T107" s="5">
        <v>842</v>
      </c>
      <c r="U107" s="5">
        <v>716</v>
      </c>
      <c r="V107" s="5">
        <v>536</v>
      </c>
      <c r="W107">
        <f t="shared" si="32"/>
        <v>126</v>
      </c>
      <c r="X107">
        <f t="shared" si="33"/>
        <v>126</v>
      </c>
      <c r="Y107">
        <f t="shared" si="34"/>
        <v>0.9765625</v>
      </c>
      <c r="Z107" s="5">
        <v>813</v>
      </c>
      <c r="AA107" s="5">
        <v>553</v>
      </c>
      <c r="AB107" s="5">
        <v>516</v>
      </c>
      <c r="AC107">
        <v>260</v>
      </c>
      <c r="AD107" s="37">
        <f t="shared" si="35"/>
        <v>456.97999999999996</v>
      </c>
      <c r="AE107" s="37">
        <f t="shared" si="36"/>
        <v>3.6558399999999995</v>
      </c>
      <c r="AF107" s="37">
        <f t="shared" si="37"/>
        <v>3.5701562499999997</v>
      </c>
      <c r="AG107" s="37">
        <f t="shared" si="38"/>
        <v>0.34621710526315791</v>
      </c>
      <c r="AH107" s="37">
        <f t="shared" si="39"/>
        <v>0.18790296052631578</v>
      </c>
    </row>
    <row r="108" spans="1:34" x14ac:dyDescent="0.25">
      <c r="A108" s="4">
        <v>45387</v>
      </c>
      <c r="B108" s="5">
        <v>2024</v>
      </c>
      <c r="C108" s="5" t="s">
        <v>24</v>
      </c>
      <c r="D108" s="5">
        <v>5</v>
      </c>
      <c r="E108" s="32">
        <v>770</v>
      </c>
      <c r="F108" s="33">
        <v>37.950000000000003</v>
      </c>
      <c r="G108" s="32">
        <v>71.42</v>
      </c>
      <c r="H108" s="33">
        <v>151.78</v>
      </c>
      <c r="I108" s="32">
        <f t="shared" si="20"/>
        <v>17.86</v>
      </c>
      <c r="J108" s="32">
        <v>28.52</v>
      </c>
      <c r="K108" s="32">
        <v>85.56</v>
      </c>
      <c r="L108" s="32">
        <f t="shared" si="21"/>
        <v>393.09</v>
      </c>
      <c r="M108" s="32">
        <v>225</v>
      </c>
      <c r="N108" s="32">
        <v>198.3</v>
      </c>
      <c r="O108" s="32">
        <f t="shared" si="31"/>
        <v>-46.389999999999873</v>
      </c>
      <c r="P108" s="5">
        <v>118</v>
      </c>
      <c r="Q108" s="5">
        <v>3970</v>
      </c>
      <c r="R108" s="5">
        <v>2382</v>
      </c>
      <c r="S108" s="5">
        <v>104</v>
      </c>
      <c r="T108" s="5">
        <v>863</v>
      </c>
      <c r="U108" s="5">
        <v>691</v>
      </c>
      <c r="V108" s="5">
        <v>535</v>
      </c>
      <c r="W108">
        <f t="shared" si="32"/>
        <v>172</v>
      </c>
      <c r="X108">
        <f t="shared" si="33"/>
        <v>172</v>
      </c>
      <c r="Y108">
        <f t="shared" si="34"/>
        <v>0.88135593220338981</v>
      </c>
      <c r="Z108" s="5">
        <v>790</v>
      </c>
      <c r="AA108" s="5">
        <v>561</v>
      </c>
      <c r="AB108" s="5">
        <v>514</v>
      </c>
      <c r="AC108">
        <v>229</v>
      </c>
      <c r="AD108" s="37">
        <f t="shared" si="35"/>
        <v>393.09</v>
      </c>
      <c r="AE108" s="37">
        <f t="shared" si="36"/>
        <v>3.7797115384615383</v>
      </c>
      <c r="AF108" s="37">
        <f t="shared" si="37"/>
        <v>3.3312711864406777</v>
      </c>
      <c r="AG108" s="37">
        <f t="shared" si="38"/>
        <v>0.36230058774139379</v>
      </c>
      <c r="AH108" s="37">
        <f t="shared" si="39"/>
        <v>0.16502518891687656</v>
      </c>
    </row>
    <row r="109" spans="1:34" x14ac:dyDescent="0.25">
      <c r="A109" s="4">
        <v>45388</v>
      </c>
      <c r="B109" s="5">
        <v>2024</v>
      </c>
      <c r="C109" s="5" t="s">
        <v>24</v>
      </c>
      <c r="D109" s="5">
        <v>6</v>
      </c>
      <c r="E109" s="32">
        <v>770</v>
      </c>
      <c r="F109" s="33">
        <v>35.590000000000003</v>
      </c>
      <c r="G109" s="32">
        <v>132.13</v>
      </c>
      <c r="H109" s="33">
        <v>142.35</v>
      </c>
      <c r="I109" s="32">
        <f t="shared" si="20"/>
        <v>33.03</v>
      </c>
      <c r="J109" s="32">
        <v>30.42</v>
      </c>
      <c r="K109" s="32">
        <v>91.25</v>
      </c>
      <c r="L109" s="32">
        <f t="shared" si="21"/>
        <v>464.77000000000004</v>
      </c>
      <c r="M109" s="32">
        <v>82.5</v>
      </c>
      <c r="N109" s="32">
        <v>199.59</v>
      </c>
      <c r="O109" s="32">
        <f t="shared" si="31"/>
        <v>23.139999999999986</v>
      </c>
      <c r="P109" s="5">
        <v>102</v>
      </c>
      <c r="Q109" s="5">
        <v>3958</v>
      </c>
      <c r="R109" s="5">
        <v>2318</v>
      </c>
      <c r="S109" s="5">
        <v>61</v>
      </c>
      <c r="T109" s="5">
        <v>878</v>
      </c>
      <c r="U109" s="5">
        <v>659</v>
      </c>
      <c r="V109" s="5">
        <v>533</v>
      </c>
      <c r="W109">
        <f t="shared" si="32"/>
        <v>219</v>
      </c>
      <c r="X109">
        <f t="shared" si="33"/>
        <v>219</v>
      </c>
      <c r="Y109">
        <f t="shared" si="34"/>
        <v>0.59803921568627449</v>
      </c>
      <c r="Z109" s="5">
        <v>779</v>
      </c>
      <c r="AA109" s="5">
        <v>575</v>
      </c>
      <c r="AB109" s="5">
        <v>510</v>
      </c>
      <c r="AC109">
        <v>204</v>
      </c>
      <c r="AD109" s="37">
        <f t="shared" si="35"/>
        <v>464.77000000000004</v>
      </c>
      <c r="AE109" s="37">
        <f t="shared" si="36"/>
        <v>7.619180327868853</v>
      </c>
      <c r="AF109" s="37">
        <f t="shared" si="37"/>
        <v>4.5565686274509805</v>
      </c>
      <c r="AG109" s="37">
        <f t="shared" si="38"/>
        <v>0.37877480586712681</v>
      </c>
      <c r="AH109" s="37">
        <f t="shared" si="39"/>
        <v>0.20050474547023298</v>
      </c>
    </row>
    <row r="110" spans="1:34" x14ac:dyDescent="0.25">
      <c r="A110" s="4">
        <v>45389</v>
      </c>
      <c r="B110" s="5">
        <v>2024</v>
      </c>
      <c r="C110" s="5" t="s">
        <v>24</v>
      </c>
      <c r="D110" s="5">
        <v>7</v>
      </c>
      <c r="E110" s="32">
        <v>770</v>
      </c>
      <c r="F110" s="33">
        <v>20.83</v>
      </c>
      <c r="G110" s="32">
        <v>132.43</v>
      </c>
      <c r="H110" s="33">
        <v>83.3</v>
      </c>
      <c r="I110" s="32">
        <f t="shared" si="20"/>
        <v>33.11</v>
      </c>
      <c r="J110" s="32">
        <v>106.09</v>
      </c>
      <c r="K110" s="32">
        <v>106.09</v>
      </c>
      <c r="L110" s="32">
        <f t="shared" si="21"/>
        <v>481.85</v>
      </c>
      <c r="M110" s="32">
        <v>256.25</v>
      </c>
      <c r="N110" s="32">
        <v>147.33000000000001</v>
      </c>
      <c r="O110" s="32">
        <f t="shared" si="31"/>
        <v>-115.43000000000006</v>
      </c>
      <c r="P110" s="5">
        <v>89</v>
      </c>
      <c r="Q110" s="5">
        <v>3952</v>
      </c>
      <c r="R110" s="5">
        <v>2258</v>
      </c>
      <c r="S110" s="5">
        <v>86</v>
      </c>
      <c r="T110" s="5">
        <v>886</v>
      </c>
      <c r="U110" s="5">
        <v>629</v>
      </c>
      <c r="V110" s="5">
        <v>531</v>
      </c>
      <c r="W110">
        <f t="shared" si="32"/>
        <v>257</v>
      </c>
      <c r="X110">
        <f t="shared" si="33"/>
        <v>257</v>
      </c>
      <c r="Y110">
        <f t="shared" si="34"/>
        <v>0.9662921348314607</v>
      </c>
      <c r="Z110" s="5">
        <v>775</v>
      </c>
      <c r="AA110" s="5">
        <v>594</v>
      </c>
      <c r="AB110" s="5">
        <v>509</v>
      </c>
      <c r="AC110">
        <v>181</v>
      </c>
      <c r="AD110" s="37">
        <f t="shared" si="35"/>
        <v>481.85</v>
      </c>
      <c r="AE110" s="37">
        <f t="shared" si="36"/>
        <v>5.6029069767441859</v>
      </c>
      <c r="AF110" s="37">
        <f t="shared" si="37"/>
        <v>5.4140449438202252</v>
      </c>
      <c r="AG110" s="37">
        <f t="shared" si="38"/>
        <v>0.39238263950398583</v>
      </c>
      <c r="AH110" s="37">
        <f t="shared" si="39"/>
        <v>0.2133968113374668</v>
      </c>
    </row>
    <row r="111" spans="1:34" x14ac:dyDescent="0.25">
      <c r="A111" s="4">
        <v>45390</v>
      </c>
      <c r="B111" s="5">
        <v>2024</v>
      </c>
      <c r="C111" s="5" t="s">
        <v>24</v>
      </c>
      <c r="D111" s="5">
        <v>8</v>
      </c>
      <c r="E111" s="32">
        <v>770</v>
      </c>
      <c r="F111" s="33">
        <v>25.57</v>
      </c>
      <c r="G111" s="32">
        <v>131.97999999999999</v>
      </c>
      <c r="H111" s="33">
        <v>102.27</v>
      </c>
      <c r="I111" s="32">
        <f t="shared" si="20"/>
        <v>33</v>
      </c>
      <c r="J111" s="32">
        <v>54.59</v>
      </c>
      <c r="K111" s="32">
        <v>54.59</v>
      </c>
      <c r="L111" s="32">
        <f t="shared" si="21"/>
        <v>402</v>
      </c>
      <c r="M111" s="32">
        <v>203.75</v>
      </c>
      <c r="N111" s="32">
        <v>158.59</v>
      </c>
      <c r="O111" s="32">
        <f t="shared" si="31"/>
        <v>5.6599999999999682</v>
      </c>
      <c r="P111" s="5">
        <v>78</v>
      </c>
      <c r="Q111" s="5">
        <v>3940</v>
      </c>
      <c r="R111" s="5">
        <v>2194</v>
      </c>
      <c r="S111" s="5">
        <v>64</v>
      </c>
      <c r="T111" s="5">
        <v>892</v>
      </c>
      <c r="U111" s="5">
        <v>597</v>
      </c>
      <c r="V111" s="5">
        <v>529</v>
      </c>
      <c r="W111">
        <f t="shared" si="32"/>
        <v>295</v>
      </c>
      <c r="X111">
        <f t="shared" si="33"/>
        <v>295</v>
      </c>
      <c r="Y111">
        <f t="shared" si="34"/>
        <v>0.82051282051282048</v>
      </c>
      <c r="Z111" s="5">
        <v>776</v>
      </c>
      <c r="AA111" s="5">
        <v>622</v>
      </c>
      <c r="AB111" s="5">
        <v>504</v>
      </c>
      <c r="AC111">
        <v>154</v>
      </c>
      <c r="AD111" s="37">
        <f t="shared" si="35"/>
        <v>402</v>
      </c>
      <c r="AE111" s="37">
        <f t="shared" si="36"/>
        <v>6.28125</v>
      </c>
      <c r="AF111" s="37">
        <f t="shared" si="37"/>
        <v>5.1538461538461542</v>
      </c>
      <c r="AG111" s="37">
        <f t="shared" si="38"/>
        <v>0.40656335460346399</v>
      </c>
      <c r="AH111" s="37">
        <f t="shared" si="39"/>
        <v>0.18322698268003645</v>
      </c>
    </row>
    <row r="112" spans="1:34" x14ac:dyDescent="0.25">
      <c r="A112" s="4">
        <v>45391</v>
      </c>
      <c r="B112" s="5">
        <v>2024</v>
      </c>
      <c r="C112" s="5" t="s">
        <v>24</v>
      </c>
      <c r="D112" s="5">
        <v>9</v>
      </c>
      <c r="E112" s="32">
        <v>770</v>
      </c>
      <c r="F112" s="33">
        <v>17.100000000000001</v>
      </c>
      <c r="G112" s="32">
        <v>166.66</v>
      </c>
      <c r="H112" s="33">
        <v>68.39</v>
      </c>
      <c r="I112" s="32">
        <f t="shared" ref="H112:I175" si="40">ROUND(G112*0.25,2)</f>
        <v>41.67</v>
      </c>
      <c r="J112" s="32">
        <v>103.58</v>
      </c>
      <c r="K112" s="32">
        <v>103.58</v>
      </c>
      <c r="L112" s="32">
        <f t="shared" si="21"/>
        <v>500.97999999999996</v>
      </c>
      <c r="M112" s="32">
        <v>133.75</v>
      </c>
      <c r="N112" s="32">
        <v>202.46</v>
      </c>
      <c r="O112" s="32">
        <f t="shared" si="31"/>
        <v>-67.190000000000055</v>
      </c>
      <c r="P112" s="5">
        <v>71</v>
      </c>
      <c r="Q112" s="5">
        <v>3931</v>
      </c>
      <c r="R112" s="5">
        <v>2146</v>
      </c>
      <c r="S112" s="5">
        <v>50</v>
      </c>
      <c r="T112" s="5">
        <v>893</v>
      </c>
      <c r="U112" s="5">
        <v>573</v>
      </c>
      <c r="V112" s="5">
        <v>527</v>
      </c>
      <c r="W112">
        <f t="shared" si="32"/>
        <v>320</v>
      </c>
      <c r="X112">
        <f t="shared" si="33"/>
        <v>320</v>
      </c>
      <c r="Y112">
        <f t="shared" si="34"/>
        <v>0.70422535211267601</v>
      </c>
      <c r="Z112" s="5">
        <v>781</v>
      </c>
      <c r="AA112" s="5">
        <v>653</v>
      </c>
      <c r="AB112" s="5">
        <v>501</v>
      </c>
      <c r="AC112">
        <v>128</v>
      </c>
      <c r="AD112" s="37">
        <f t="shared" si="35"/>
        <v>500.97999999999996</v>
      </c>
      <c r="AE112" s="37">
        <f t="shared" si="36"/>
        <v>10.019599999999999</v>
      </c>
      <c r="AF112" s="37">
        <f t="shared" si="37"/>
        <v>7.0560563380281689</v>
      </c>
      <c r="AG112" s="37">
        <f t="shared" si="38"/>
        <v>0.41612301957129544</v>
      </c>
      <c r="AH112" s="37">
        <f t="shared" si="39"/>
        <v>0.23344827586206895</v>
      </c>
    </row>
    <row r="113" spans="1:34" x14ac:dyDescent="0.25">
      <c r="A113" s="4">
        <v>45392</v>
      </c>
      <c r="B113" s="5">
        <v>2024</v>
      </c>
      <c r="C113" s="5" t="s">
        <v>24</v>
      </c>
      <c r="D113" s="5">
        <v>10</v>
      </c>
      <c r="E113" s="32">
        <v>770</v>
      </c>
      <c r="F113" s="33">
        <v>35.81</v>
      </c>
      <c r="G113" s="32">
        <v>107.9</v>
      </c>
      <c r="H113" s="33">
        <v>143.24</v>
      </c>
      <c r="I113" s="32">
        <f t="shared" si="40"/>
        <v>26.98</v>
      </c>
      <c r="J113" s="32">
        <v>38.28</v>
      </c>
      <c r="K113" s="32">
        <v>114.84</v>
      </c>
      <c r="L113" s="32">
        <f t="shared" si="21"/>
        <v>467.05000000000007</v>
      </c>
      <c r="M113" s="32">
        <v>90</v>
      </c>
      <c r="N113" s="32">
        <v>88.61</v>
      </c>
      <c r="O113" s="32">
        <f t="shared" si="31"/>
        <v>124.33999999999992</v>
      </c>
      <c r="P113" s="5">
        <v>69</v>
      </c>
      <c r="Q113" s="5">
        <v>3916</v>
      </c>
      <c r="R113" s="5">
        <v>2112</v>
      </c>
      <c r="S113" s="5">
        <v>63</v>
      </c>
      <c r="T113" s="5">
        <v>892</v>
      </c>
      <c r="U113" s="5">
        <v>556</v>
      </c>
      <c r="V113" s="5">
        <v>525</v>
      </c>
      <c r="W113">
        <f t="shared" si="32"/>
        <v>336</v>
      </c>
      <c r="X113">
        <f t="shared" si="33"/>
        <v>336</v>
      </c>
      <c r="Y113">
        <f t="shared" si="34"/>
        <v>0.91304347826086951</v>
      </c>
      <c r="Z113" s="5">
        <v>788</v>
      </c>
      <c r="AA113" s="5">
        <v>690</v>
      </c>
      <c r="AB113" s="5">
        <v>499</v>
      </c>
      <c r="AC113">
        <v>98</v>
      </c>
      <c r="AD113" s="37">
        <f t="shared" si="35"/>
        <v>467.05000000000007</v>
      </c>
      <c r="AE113" s="37">
        <f t="shared" si="36"/>
        <v>7.4134920634920647</v>
      </c>
      <c r="AF113" s="37">
        <f t="shared" si="37"/>
        <v>6.7688405797101456</v>
      </c>
      <c r="AG113" s="37">
        <f t="shared" si="38"/>
        <v>0.42234848484848486</v>
      </c>
      <c r="AH113" s="37">
        <f t="shared" si="39"/>
        <v>0.22114109848484853</v>
      </c>
    </row>
    <row r="114" spans="1:34" x14ac:dyDescent="0.25">
      <c r="A114" s="4">
        <v>45393</v>
      </c>
      <c r="B114" s="5">
        <v>2024</v>
      </c>
      <c r="C114" s="5" t="s">
        <v>24</v>
      </c>
      <c r="D114" s="5">
        <v>11</v>
      </c>
      <c r="E114" s="32">
        <v>770</v>
      </c>
      <c r="F114" s="33">
        <v>32.19</v>
      </c>
      <c r="G114" s="32">
        <v>122.89</v>
      </c>
      <c r="H114" s="33">
        <v>128.77000000000001</v>
      </c>
      <c r="I114" s="32">
        <f t="shared" si="40"/>
        <v>30.72</v>
      </c>
      <c r="J114" s="32">
        <v>38.520000000000003</v>
      </c>
      <c r="K114" s="32">
        <v>77.03</v>
      </c>
      <c r="L114" s="32">
        <f t="shared" si="21"/>
        <v>430.12</v>
      </c>
      <c r="M114" s="32">
        <v>140</v>
      </c>
      <c r="N114" s="32">
        <v>147.54</v>
      </c>
      <c r="O114" s="32">
        <f t="shared" si="31"/>
        <v>52.340000000000032</v>
      </c>
      <c r="P114" s="5">
        <v>73</v>
      </c>
      <c r="Q114" s="5">
        <v>3907</v>
      </c>
      <c r="R114" s="5">
        <v>2098</v>
      </c>
      <c r="S114" s="5">
        <v>42</v>
      </c>
      <c r="T114" s="5">
        <v>881</v>
      </c>
      <c r="U114" s="5">
        <v>549</v>
      </c>
      <c r="V114" s="5">
        <v>523</v>
      </c>
      <c r="W114">
        <f t="shared" si="32"/>
        <v>332</v>
      </c>
      <c r="X114">
        <f t="shared" si="33"/>
        <v>332</v>
      </c>
      <c r="Y114">
        <f t="shared" si="34"/>
        <v>0.57534246575342463</v>
      </c>
      <c r="Z114" s="5">
        <v>800</v>
      </c>
      <c r="AA114" s="5">
        <v>732</v>
      </c>
      <c r="AB114" s="5">
        <v>495</v>
      </c>
      <c r="AC114">
        <v>68</v>
      </c>
      <c r="AD114" s="37">
        <f t="shared" si="35"/>
        <v>430.12</v>
      </c>
      <c r="AE114" s="37">
        <f t="shared" si="36"/>
        <v>10.240952380952381</v>
      </c>
      <c r="AF114" s="37">
        <f t="shared" si="37"/>
        <v>5.8920547945205479</v>
      </c>
      <c r="AG114" s="37">
        <f t="shared" si="38"/>
        <v>0.41992373689227835</v>
      </c>
      <c r="AH114" s="37">
        <f t="shared" si="39"/>
        <v>0.2050142993326978</v>
      </c>
    </row>
    <row r="115" spans="1:34" x14ac:dyDescent="0.25">
      <c r="A115" s="4">
        <v>45394</v>
      </c>
      <c r="B115" s="5">
        <v>2024</v>
      </c>
      <c r="C115" s="5" t="s">
        <v>24</v>
      </c>
      <c r="D115" s="5">
        <v>12</v>
      </c>
      <c r="E115" s="32">
        <v>770</v>
      </c>
      <c r="F115" s="33">
        <v>9.92</v>
      </c>
      <c r="G115" s="32">
        <v>58.42</v>
      </c>
      <c r="H115" s="33">
        <v>39.659999999999997</v>
      </c>
      <c r="I115" s="32">
        <f t="shared" si="40"/>
        <v>14.61</v>
      </c>
      <c r="J115" s="32">
        <v>105.59</v>
      </c>
      <c r="K115" s="32">
        <v>105.59</v>
      </c>
      <c r="L115" s="32">
        <f t="shared" si="21"/>
        <v>333.78999999999996</v>
      </c>
      <c r="M115" s="32">
        <v>91.25</v>
      </c>
      <c r="N115" s="32">
        <v>187.91</v>
      </c>
      <c r="O115" s="32">
        <f t="shared" si="31"/>
        <v>157.05000000000007</v>
      </c>
      <c r="P115" s="5">
        <v>81</v>
      </c>
      <c r="Q115" s="5">
        <v>3898</v>
      </c>
      <c r="R115" s="5">
        <v>2094</v>
      </c>
      <c r="S115" s="5">
        <v>66</v>
      </c>
      <c r="T115" s="5">
        <v>863</v>
      </c>
      <c r="U115" s="5">
        <v>547</v>
      </c>
      <c r="V115" s="5">
        <v>522</v>
      </c>
      <c r="W115">
        <f t="shared" si="32"/>
        <v>316</v>
      </c>
      <c r="X115">
        <f t="shared" si="33"/>
        <v>316</v>
      </c>
      <c r="Y115">
        <f t="shared" si="34"/>
        <v>0.81481481481481477</v>
      </c>
      <c r="Z115" s="5">
        <v>815</v>
      </c>
      <c r="AA115" s="5">
        <v>777</v>
      </c>
      <c r="AB115" s="5">
        <v>492</v>
      </c>
      <c r="AC115">
        <v>38</v>
      </c>
      <c r="AD115" s="37">
        <f t="shared" si="35"/>
        <v>333.78999999999996</v>
      </c>
      <c r="AE115" s="37">
        <f t="shared" si="36"/>
        <v>5.0574242424242417</v>
      </c>
      <c r="AF115" s="37">
        <f t="shared" si="37"/>
        <v>4.1208641975308637</v>
      </c>
      <c r="AG115" s="37">
        <f t="shared" si="38"/>
        <v>0.41212989493791785</v>
      </c>
      <c r="AH115" s="37">
        <f t="shared" si="39"/>
        <v>0.15940305635148042</v>
      </c>
    </row>
    <row r="116" spans="1:34" x14ac:dyDescent="0.25">
      <c r="A116" s="4">
        <v>45395</v>
      </c>
      <c r="B116" s="5">
        <v>2024</v>
      </c>
      <c r="C116" s="5" t="s">
        <v>24</v>
      </c>
      <c r="D116" s="5">
        <v>13</v>
      </c>
      <c r="E116" s="32">
        <v>770</v>
      </c>
      <c r="F116" s="33">
        <v>16.03</v>
      </c>
      <c r="G116" s="32">
        <v>36.97</v>
      </c>
      <c r="H116" s="33">
        <v>64.12</v>
      </c>
      <c r="I116" s="32">
        <f t="shared" si="40"/>
        <v>9.24</v>
      </c>
      <c r="J116" s="32">
        <v>18.41</v>
      </c>
      <c r="K116" s="32">
        <v>55.22</v>
      </c>
      <c r="L116" s="32">
        <f t="shared" si="21"/>
        <v>199.99</v>
      </c>
      <c r="M116" s="32">
        <v>232.5</v>
      </c>
      <c r="N116" s="32">
        <v>78.91</v>
      </c>
      <c r="O116" s="32">
        <f t="shared" si="31"/>
        <v>258.60000000000002</v>
      </c>
      <c r="P116" s="5">
        <v>91</v>
      </c>
      <c r="Q116" s="5">
        <v>3883</v>
      </c>
      <c r="R116" s="5">
        <v>2094</v>
      </c>
      <c r="S116" s="5">
        <v>76</v>
      </c>
      <c r="T116" s="5">
        <v>837</v>
      </c>
      <c r="U116" s="5">
        <v>547</v>
      </c>
      <c r="V116" s="5">
        <v>519</v>
      </c>
      <c r="W116">
        <f t="shared" si="32"/>
        <v>290</v>
      </c>
      <c r="X116">
        <f t="shared" si="33"/>
        <v>290</v>
      </c>
      <c r="Y116">
        <f t="shared" si="34"/>
        <v>0.8351648351648352</v>
      </c>
      <c r="Z116" s="5">
        <v>833</v>
      </c>
      <c r="AA116" s="5">
        <v>813</v>
      </c>
      <c r="AB116" s="5">
        <v>489</v>
      </c>
      <c r="AC116">
        <v>20</v>
      </c>
      <c r="AD116" s="37">
        <f t="shared" si="35"/>
        <v>199.99</v>
      </c>
      <c r="AE116" s="37">
        <f t="shared" si="36"/>
        <v>2.6314473684210529</v>
      </c>
      <c r="AF116" s="37">
        <f t="shared" si="37"/>
        <v>2.1976923076923076</v>
      </c>
      <c r="AG116" s="37">
        <f t="shared" si="38"/>
        <v>0.39971346704871058</v>
      </c>
      <c r="AH116" s="37">
        <f t="shared" si="39"/>
        <v>9.5506208213944607E-2</v>
      </c>
    </row>
    <row r="117" spans="1:34" x14ac:dyDescent="0.25">
      <c r="A117" s="4">
        <v>45396</v>
      </c>
      <c r="B117" s="5">
        <v>2024</v>
      </c>
      <c r="C117" s="5" t="s">
        <v>24</v>
      </c>
      <c r="D117" s="5">
        <v>14</v>
      </c>
      <c r="E117" s="32">
        <v>770</v>
      </c>
      <c r="F117" s="33">
        <v>8.4</v>
      </c>
      <c r="G117" s="32">
        <v>99.6</v>
      </c>
      <c r="H117" s="33">
        <v>33.6</v>
      </c>
      <c r="I117" s="32">
        <f t="shared" si="40"/>
        <v>24.9</v>
      </c>
      <c r="J117" s="32">
        <v>22.67</v>
      </c>
      <c r="K117" s="32">
        <v>68</v>
      </c>
      <c r="L117" s="32">
        <f t="shared" si="21"/>
        <v>257.17</v>
      </c>
      <c r="M117" s="32">
        <v>151.25</v>
      </c>
      <c r="N117" s="32">
        <v>67.25</v>
      </c>
      <c r="O117" s="32">
        <f t="shared" si="31"/>
        <v>294.33</v>
      </c>
      <c r="P117" s="5">
        <v>96</v>
      </c>
      <c r="Q117" s="5">
        <v>3865</v>
      </c>
      <c r="R117" s="5">
        <v>2106</v>
      </c>
      <c r="S117" s="5">
        <v>58</v>
      </c>
      <c r="T117" s="5">
        <v>813</v>
      </c>
      <c r="U117" s="5">
        <v>553</v>
      </c>
      <c r="V117" s="5">
        <v>516</v>
      </c>
      <c r="W117">
        <f t="shared" si="32"/>
        <v>260</v>
      </c>
      <c r="X117">
        <f t="shared" si="33"/>
        <v>260</v>
      </c>
      <c r="Y117">
        <f t="shared" si="34"/>
        <v>0.60416666666666663</v>
      </c>
      <c r="Z117" s="5">
        <v>860</v>
      </c>
      <c r="AA117" s="5">
        <v>846</v>
      </c>
      <c r="AB117" s="5">
        <v>486</v>
      </c>
      <c r="AC117">
        <v>14</v>
      </c>
      <c r="AD117" s="37">
        <f t="shared" si="35"/>
        <v>257.17</v>
      </c>
      <c r="AE117" s="37">
        <f t="shared" si="36"/>
        <v>4.4339655172413792</v>
      </c>
      <c r="AF117" s="37">
        <f t="shared" si="37"/>
        <v>2.678854166666667</v>
      </c>
      <c r="AG117" s="37">
        <f t="shared" si="38"/>
        <v>0.38603988603988604</v>
      </c>
      <c r="AH117" s="37">
        <f t="shared" si="39"/>
        <v>0.12211301044634379</v>
      </c>
    </row>
    <row r="118" spans="1:34" x14ac:dyDescent="0.25">
      <c r="A118" s="4">
        <v>45397</v>
      </c>
      <c r="B118" s="5">
        <v>2024</v>
      </c>
      <c r="C118" s="5" t="s">
        <v>24</v>
      </c>
      <c r="D118" s="5">
        <v>15</v>
      </c>
      <c r="E118" s="32">
        <v>770</v>
      </c>
      <c r="F118" s="33">
        <v>11.88</v>
      </c>
      <c r="G118" s="32">
        <v>75.239999999999995</v>
      </c>
      <c r="H118" s="33">
        <v>47.52</v>
      </c>
      <c r="I118" s="32">
        <f t="shared" si="40"/>
        <v>18.809999999999999</v>
      </c>
      <c r="J118" s="32">
        <v>47.85</v>
      </c>
      <c r="K118" s="32">
        <v>47.85</v>
      </c>
      <c r="L118" s="32">
        <f t="shared" si="21"/>
        <v>249.14999999999998</v>
      </c>
      <c r="M118" s="32">
        <v>95</v>
      </c>
      <c r="N118" s="32">
        <v>84.11</v>
      </c>
      <c r="O118" s="32">
        <f t="shared" si="31"/>
        <v>341.74</v>
      </c>
      <c r="P118" s="5">
        <v>101</v>
      </c>
      <c r="Q118" s="5">
        <v>3853</v>
      </c>
      <c r="R118" s="5">
        <v>2122</v>
      </c>
      <c r="S118" s="5">
        <v>64</v>
      </c>
      <c r="T118" s="5">
        <v>790</v>
      </c>
      <c r="U118" s="5">
        <v>561</v>
      </c>
      <c r="V118" s="5">
        <v>514</v>
      </c>
      <c r="W118">
        <f t="shared" si="32"/>
        <v>229</v>
      </c>
      <c r="X118">
        <f t="shared" si="33"/>
        <v>229</v>
      </c>
      <c r="Y118">
        <f t="shared" si="34"/>
        <v>0.63366336633663367</v>
      </c>
      <c r="Z118" s="5">
        <v>886</v>
      </c>
      <c r="AA118" s="5">
        <v>869</v>
      </c>
      <c r="AB118" s="5">
        <v>482</v>
      </c>
      <c r="AC118">
        <v>17</v>
      </c>
      <c r="AD118" s="37">
        <f t="shared" si="35"/>
        <v>249.14999999999998</v>
      </c>
      <c r="AE118" s="37">
        <f t="shared" si="36"/>
        <v>3.8929687499999996</v>
      </c>
      <c r="AF118" s="37">
        <f t="shared" si="37"/>
        <v>2.4668316831683166</v>
      </c>
      <c r="AG118" s="37">
        <f t="shared" si="38"/>
        <v>0.37229029217719134</v>
      </c>
      <c r="AH118" s="37">
        <f t="shared" si="39"/>
        <v>0.11741281809613571</v>
      </c>
    </row>
    <row r="119" spans="1:34" x14ac:dyDescent="0.25">
      <c r="A119" s="4">
        <v>45398</v>
      </c>
      <c r="B119" s="5">
        <v>2024</v>
      </c>
      <c r="C119" s="5" t="s">
        <v>24</v>
      </c>
      <c r="D119" s="5">
        <v>16</v>
      </c>
      <c r="E119" s="32">
        <v>770</v>
      </c>
      <c r="F119" s="33">
        <v>11.95</v>
      </c>
      <c r="G119" s="32">
        <v>40.5</v>
      </c>
      <c r="H119" s="33">
        <v>47.79</v>
      </c>
      <c r="I119" s="32">
        <f t="shared" si="40"/>
        <v>10.130000000000001</v>
      </c>
      <c r="J119" s="32">
        <v>9.27</v>
      </c>
      <c r="K119" s="32">
        <v>27.81</v>
      </c>
      <c r="L119" s="32">
        <f t="shared" si="21"/>
        <v>147.44999999999999</v>
      </c>
      <c r="M119" s="32">
        <v>115</v>
      </c>
      <c r="N119" s="32">
        <v>56.13</v>
      </c>
      <c r="O119" s="32">
        <f t="shared" si="31"/>
        <v>451.42</v>
      </c>
      <c r="P119" s="5">
        <v>99</v>
      </c>
      <c r="Q119" s="5">
        <v>3835</v>
      </c>
      <c r="R119" s="5">
        <v>2150</v>
      </c>
      <c r="S119" s="5">
        <v>83</v>
      </c>
      <c r="T119" s="5">
        <v>779</v>
      </c>
      <c r="U119" s="5">
        <v>575</v>
      </c>
      <c r="V119" s="5">
        <v>510</v>
      </c>
      <c r="W119">
        <f t="shared" si="32"/>
        <v>204</v>
      </c>
      <c r="X119">
        <f t="shared" si="33"/>
        <v>204</v>
      </c>
      <c r="Y119">
        <f t="shared" si="34"/>
        <v>0.83838383838383834</v>
      </c>
      <c r="Z119" s="5">
        <v>912</v>
      </c>
      <c r="AA119" s="5">
        <v>888</v>
      </c>
      <c r="AB119" s="5">
        <v>480</v>
      </c>
      <c r="AC119">
        <v>24</v>
      </c>
      <c r="AD119" s="37">
        <f t="shared" si="35"/>
        <v>147.44999999999999</v>
      </c>
      <c r="AE119" s="37">
        <f t="shared" si="36"/>
        <v>1.7765060240963855</v>
      </c>
      <c r="AF119" s="37">
        <f t="shared" si="37"/>
        <v>1.4893939393939393</v>
      </c>
      <c r="AG119" s="37">
        <f t="shared" si="38"/>
        <v>0.36232558139534882</v>
      </c>
      <c r="AH119" s="37">
        <f t="shared" si="39"/>
        <v>6.8581395348837199E-2</v>
      </c>
    </row>
    <row r="120" spans="1:34" x14ac:dyDescent="0.25">
      <c r="A120" s="4">
        <v>45399</v>
      </c>
      <c r="B120" s="5">
        <v>2024</v>
      </c>
      <c r="C120" s="5" t="s">
        <v>24</v>
      </c>
      <c r="D120" s="5">
        <v>17</v>
      </c>
      <c r="E120" s="32">
        <v>770</v>
      </c>
      <c r="F120" s="33">
        <v>5.05</v>
      </c>
      <c r="G120" s="32">
        <v>49.59</v>
      </c>
      <c r="H120" s="33">
        <v>20.21</v>
      </c>
      <c r="I120" s="32">
        <f t="shared" si="40"/>
        <v>12.4</v>
      </c>
      <c r="J120" s="32">
        <v>26.32</v>
      </c>
      <c r="K120" s="32">
        <v>26.32</v>
      </c>
      <c r="L120" s="32">
        <f t="shared" si="21"/>
        <v>139.88999999999999</v>
      </c>
      <c r="M120" s="32">
        <v>47.5</v>
      </c>
      <c r="N120" s="32">
        <v>92.35</v>
      </c>
      <c r="O120" s="32">
        <f t="shared" si="31"/>
        <v>490.26</v>
      </c>
      <c r="P120" s="5">
        <v>94</v>
      </c>
      <c r="Q120" s="5">
        <v>3823</v>
      </c>
      <c r="R120" s="5">
        <v>2188</v>
      </c>
      <c r="S120" s="5">
        <v>92</v>
      </c>
      <c r="T120" s="5">
        <v>775</v>
      </c>
      <c r="U120" s="5">
        <v>594</v>
      </c>
      <c r="V120" s="5">
        <v>509</v>
      </c>
      <c r="W120">
        <f t="shared" si="32"/>
        <v>181</v>
      </c>
      <c r="X120">
        <f t="shared" si="33"/>
        <v>181</v>
      </c>
      <c r="Y120">
        <f t="shared" si="34"/>
        <v>0.97872340425531912</v>
      </c>
      <c r="Z120" s="5">
        <v>936</v>
      </c>
      <c r="AA120" s="5">
        <v>899</v>
      </c>
      <c r="AB120" s="5">
        <v>477</v>
      </c>
      <c r="AC120">
        <v>37</v>
      </c>
      <c r="AD120" s="37">
        <f t="shared" si="35"/>
        <v>139.88999999999999</v>
      </c>
      <c r="AE120" s="37">
        <f t="shared" si="36"/>
        <v>1.5205434782608693</v>
      </c>
      <c r="AF120" s="37">
        <f t="shared" si="37"/>
        <v>1.4881914893617021</v>
      </c>
      <c r="AG120" s="37">
        <f t="shared" si="38"/>
        <v>0.35420475319926875</v>
      </c>
      <c r="AH120" s="37">
        <f t="shared" si="39"/>
        <v>6.3935100548446061E-2</v>
      </c>
    </row>
    <row r="121" spans="1:34" x14ac:dyDescent="0.25">
      <c r="A121" s="4">
        <v>45400</v>
      </c>
      <c r="B121" s="5">
        <v>2024</v>
      </c>
      <c r="C121" s="5" t="s">
        <v>24</v>
      </c>
      <c r="D121" s="5">
        <v>18</v>
      </c>
      <c r="E121" s="32">
        <v>770</v>
      </c>
      <c r="F121" s="33">
        <v>10.050000000000001</v>
      </c>
      <c r="G121" s="32">
        <v>35.479999999999997</v>
      </c>
      <c r="H121" s="33">
        <v>40.21</v>
      </c>
      <c r="I121" s="32">
        <f t="shared" si="40"/>
        <v>8.8699999999999992</v>
      </c>
      <c r="J121" s="32">
        <v>19.46</v>
      </c>
      <c r="K121" s="32">
        <v>38.92</v>
      </c>
      <c r="L121" s="32">
        <f t="shared" si="21"/>
        <v>152.99</v>
      </c>
      <c r="M121" s="32">
        <v>66.25</v>
      </c>
      <c r="N121" s="32">
        <v>43.43</v>
      </c>
      <c r="O121" s="32">
        <f t="shared" si="31"/>
        <v>507.33</v>
      </c>
      <c r="P121" s="5">
        <v>83</v>
      </c>
      <c r="Q121" s="5">
        <v>3802</v>
      </c>
      <c r="R121" s="5">
        <v>2244</v>
      </c>
      <c r="S121" s="5">
        <v>56</v>
      </c>
      <c r="T121" s="5">
        <v>776</v>
      </c>
      <c r="U121" s="5">
        <v>622</v>
      </c>
      <c r="V121" s="5">
        <v>504</v>
      </c>
      <c r="W121">
        <f t="shared" si="32"/>
        <v>154</v>
      </c>
      <c r="X121">
        <f t="shared" si="33"/>
        <v>154</v>
      </c>
      <c r="Y121">
        <f t="shared" si="34"/>
        <v>0.67469879518072284</v>
      </c>
      <c r="Z121" s="5">
        <v>958</v>
      </c>
      <c r="AA121" s="5">
        <v>905</v>
      </c>
      <c r="AB121" s="5">
        <v>474</v>
      </c>
      <c r="AC121">
        <v>53</v>
      </c>
      <c r="AD121" s="37">
        <f t="shared" si="35"/>
        <v>152.99</v>
      </c>
      <c r="AE121" s="37">
        <f t="shared" si="36"/>
        <v>2.7319642857142861</v>
      </c>
      <c r="AF121" s="37">
        <f t="shared" si="37"/>
        <v>1.8432530120481929</v>
      </c>
      <c r="AG121" s="37">
        <f t="shared" si="38"/>
        <v>0.34581105169340465</v>
      </c>
      <c r="AH121" s="37">
        <f t="shared" si="39"/>
        <v>6.8177361853832441E-2</v>
      </c>
    </row>
    <row r="122" spans="1:34" x14ac:dyDescent="0.25">
      <c r="A122" s="4">
        <v>45401</v>
      </c>
      <c r="B122" s="5">
        <v>2024</v>
      </c>
      <c r="C122" s="5" t="s">
        <v>24</v>
      </c>
      <c r="D122" s="5">
        <v>19</v>
      </c>
      <c r="E122" s="32">
        <v>770</v>
      </c>
      <c r="F122" s="33">
        <v>11.97</v>
      </c>
      <c r="G122" s="32">
        <v>43.68</v>
      </c>
      <c r="H122" s="33">
        <v>47.88</v>
      </c>
      <c r="I122" s="32">
        <f t="shared" si="40"/>
        <v>10.92</v>
      </c>
      <c r="J122" s="32">
        <v>20.27</v>
      </c>
      <c r="K122" s="32">
        <v>40.53</v>
      </c>
      <c r="L122" s="32">
        <f t="shared" si="21"/>
        <v>175.25</v>
      </c>
      <c r="M122" s="32">
        <v>17.5</v>
      </c>
      <c r="N122" s="32">
        <v>73.010000000000005</v>
      </c>
      <c r="O122" s="32">
        <f t="shared" si="31"/>
        <v>504.24</v>
      </c>
      <c r="P122" s="5">
        <v>74</v>
      </c>
      <c r="Q122" s="5">
        <v>3787</v>
      </c>
      <c r="R122" s="5">
        <v>2306</v>
      </c>
      <c r="S122" s="5">
        <v>71</v>
      </c>
      <c r="T122" s="5">
        <v>781</v>
      </c>
      <c r="U122" s="5">
        <v>653</v>
      </c>
      <c r="V122" s="5">
        <v>501</v>
      </c>
      <c r="W122">
        <f t="shared" si="32"/>
        <v>128</v>
      </c>
      <c r="X122">
        <f t="shared" si="33"/>
        <v>128</v>
      </c>
      <c r="Y122">
        <f t="shared" si="34"/>
        <v>0.95945945945945943</v>
      </c>
      <c r="Z122" s="5">
        <v>977</v>
      </c>
      <c r="AA122" s="5">
        <v>907</v>
      </c>
      <c r="AB122" s="5">
        <v>471</v>
      </c>
      <c r="AC122">
        <v>70</v>
      </c>
      <c r="AD122" s="37">
        <f t="shared" si="35"/>
        <v>175.25</v>
      </c>
      <c r="AE122" s="37">
        <f t="shared" si="36"/>
        <v>2.4683098591549295</v>
      </c>
      <c r="AF122" s="37">
        <f t="shared" si="37"/>
        <v>2.3682432432432434</v>
      </c>
      <c r="AG122" s="37">
        <f t="shared" si="38"/>
        <v>0.33868169991326974</v>
      </c>
      <c r="AH122" s="37">
        <f t="shared" si="39"/>
        <v>7.5997398091934079E-2</v>
      </c>
    </row>
    <row r="123" spans="1:34" x14ac:dyDescent="0.25">
      <c r="A123" s="4">
        <v>45402</v>
      </c>
      <c r="B123" s="5">
        <v>2024</v>
      </c>
      <c r="C123" s="5" t="s">
        <v>24</v>
      </c>
      <c r="D123" s="5">
        <v>20</v>
      </c>
      <c r="E123" s="32">
        <v>770</v>
      </c>
      <c r="F123" s="33">
        <v>12.13</v>
      </c>
      <c r="G123" s="32">
        <v>39.880000000000003</v>
      </c>
      <c r="H123" s="33">
        <v>48.53</v>
      </c>
      <c r="I123" s="32">
        <f t="shared" si="40"/>
        <v>9.9700000000000006</v>
      </c>
      <c r="J123" s="32">
        <v>10.45</v>
      </c>
      <c r="K123" s="32">
        <v>20.89</v>
      </c>
      <c r="L123" s="32">
        <f t="shared" si="21"/>
        <v>141.85000000000002</v>
      </c>
      <c r="M123" s="32">
        <v>23.75</v>
      </c>
      <c r="N123" s="32">
        <v>93.66</v>
      </c>
      <c r="O123" s="32">
        <f t="shared" si="31"/>
        <v>510.74</v>
      </c>
      <c r="P123" s="5">
        <v>66</v>
      </c>
      <c r="Q123" s="5">
        <v>3772</v>
      </c>
      <c r="R123" s="5">
        <v>2380</v>
      </c>
      <c r="S123" s="5">
        <v>45</v>
      </c>
      <c r="T123" s="5">
        <v>788</v>
      </c>
      <c r="U123" s="5">
        <v>690</v>
      </c>
      <c r="V123" s="5">
        <v>499</v>
      </c>
      <c r="W123">
        <f t="shared" si="32"/>
        <v>98</v>
      </c>
      <c r="X123">
        <f t="shared" si="33"/>
        <v>98</v>
      </c>
      <c r="Y123">
        <f t="shared" si="34"/>
        <v>0.68181818181818177</v>
      </c>
      <c r="Z123" s="5">
        <v>987</v>
      </c>
      <c r="AA123" s="5">
        <v>905</v>
      </c>
      <c r="AB123" s="5">
        <v>468</v>
      </c>
      <c r="AC123">
        <v>82</v>
      </c>
      <c r="AD123" s="37">
        <f t="shared" si="35"/>
        <v>141.85000000000002</v>
      </c>
      <c r="AE123" s="37">
        <f t="shared" si="36"/>
        <v>3.1522222222222229</v>
      </c>
      <c r="AF123" s="37">
        <f t="shared" si="37"/>
        <v>2.1492424242424244</v>
      </c>
      <c r="AG123" s="37">
        <f t="shared" si="38"/>
        <v>0.33109243697478991</v>
      </c>
      <c r="AH123" s="37">
        <f t="shared" si="39"/>
        <v>5.9600840336134463E-2</v>
      </c>
    </row>
    <row r="124" spans="1:34" x14ac:dyDescent="0.25">
      <c r="A124" s="4">
        <v>45403</v>
      </c>
      <c r="B124" s="5">
        <v>2024</v>
      </c>
      <c r="C124" s="5" t="s">
        <v>24</v>
      </c>
      <c r="D124" s="5">
        <v>21</v>
      </c>
      <c r="E124" s="32">
        <v>770</v>
      </c>
      <c r="F124" s="33">
        <v>12.3</v>
      </c>
      <c r="G124" s="32">
        <v>29.61</v>
      </c>
      <c r="H124" s="33">
        <v>49.2</v>
      </c>
      <c r="I124" s="32">
        <f t="shared" si="40"/>
        <v>7.4</v>
      </c>
      <c r="J124" s="32">
        <v>5.47</v>
      </c>
      <c r="K124" s="32">
        <v>16.399999999999999</v>
      </c>
      <c r="L124" s="32">
        <f t="shared" si="21"/>
        <v>120.38</v>
      </c>
      <c r="M124" s="32">
        <v>52.5</v>
      </c>
      <c r="N124" s="32">
        <v>73.55</v>
      </c>
      <c r="O124" s="32">
        <f t="shared" si="31"/>
        <v>523.56999999999994</v>
      </c>
      <c r="P124" s="5">
        <v>63</v>
      </c>
      <c r="Q124" s="5">
        <v>3751</v>
      </c>
      <c r="R124" s="5">
        <v>2464</v>
      </c>
      <c r="S124" s="5">
        <v>41</v>
      </c>
      <c r="T124" s="5">
        <v>800</v>
      </c>
      <c r="U124" s="5">
        <v>732</v>
      </c>
      <c r="V124" s="5">
        <v>495</v>
      </c>
      <c r="W124">
        <f t="shared" si="32"/>
        <v>68</v>
      </c>
      <c r="X124">
        <f t="shared" si="33"/>
        <v>68</v>
      </c>
      <c r="Y124">
        <f t="shared" si="34"/>
        <v>0.65079365079365081</v>
      </c>
      <c r="Z124" s="5">
        <v>994</v>
      </c>
      <c r="AA124" s="5">
        <v>902</v>
      </c>
      <c r="AB124" s="5">
        <v>465</v>
      </c>
      <c r="AC124">
        <v>92</v>
      </c>
      <c r="AD124" s="37">
        <f t="shared" si="35"/>
        <v>120.38</v>
      </c>
      <c r="AE124" s="37">
        <f t="shared" si="36"/>
        <v>2.9360975609756097</v>
      </c>
      <c r="AF124" s="37">
        <f t="shared" si="37"/>
        <v>1.9107936507936507</v>
      </c>
      <c r="AG124" s="37">
        <f t="shared" si="38"/>
        <v>0.32467532467532467</v>
      </c>
      <c r="AH124" s="37">
        <f t="shared" si="39"/>
        <v>4.8855519480519478E-2</v>
      </c>
    </row>
    <row r="125" spans="1:34" x14ac:dyDescent="0.25">
      <c r="A125" s="4">
        <v>45404</v>
      </c>
      <c r="B125" s="5">
        <v>2024</v>
      </c>
      <c r="C125" s="5" t="s">
        <v>24</v>
      </c>
      <c r="D125" s="5">
        <v>22</v>
      </c>
      <c r="E125" s="32">
        <v>770</v>
      </c>
      <c r="F125" s="33">
        <v>5.67</v>
      </c>
      <c r="G125" s="32">
        <v>23.11</v>
      </c>
      <c r="H125" s="33">
        <v>22.67</v>
      </c>
      <c r="I125" s="32">
        <f t="shared" si="40"/>
        <v>5.78</v>
      </c>
      <c r="J125" s="32">
        <v>23.55</v>
      </c>
      <c r="K125" s="32">
        <v>47.09</v>
      </c>
      <c r="L125" s="32">
        <f t="shared" si="21"/>
        <v>127.87</v>
      </c>
      <c r="M125" s="32">
        <v>47.5</v>
      </c>
      <c r="N125" s="32">
        <v>73.510000000000005</v>
      </c>
      <c r="O125" s="32">
        <f t="shared" si="31"/>
        <v>521.12</v>
      </c>
      <c r="P125" s="5">
        <v>67</v>
      </c>
      <c r="Q125" s="5">
        <v>3733</v>
      </c>
      <c r="R125" s="5">
        <v>2554</v>
      </c>
      <c r="S125" s="5">
        <v>62</v>
      </c>
      <c r="T125" s="5">
        <v>815</v>
      </c>
      <c r="U125" s="5">
        <v>777</v>
      </c>
      <c r="V125" s="5">
        <v>492</v>
      </c>
      <c r="W125">
        <f t="shared" si="32"/>
        <v>38</v>
      </c>
      <c r="X125">
        <f t="shared" si="33"/>
        <v>38</v>
      </c>
      <c r="Y125">
        <f t="shared" si="34"/>
        <v>0.92537313432835822</v>
      </c>
      <c r="Z125" s="5">
        <v>999</v>
      </c>
      <c r="AA125" s="5">
        <v>895</v>
      </c>
      <c r="AB125" s="5">
        <v>463</v>
      </c>
      <c r="AC125">
        <v>104</v>
      </c>
      <c r="AD125" s="37">
        <f t="shared" si="35"/>
        <v>127.87</v>
      </c>
      <c r="AE125" s="37">
        <f t="shared" si="36"/>
        <v>2.0624193548387098</v>
      </c>
      <c r="AF125" s="37">
        <f t="shared" si="37"/>
        <v>1.9085074626865672</v>
      </c>
      <c r="AG125" s="37">
        <f t="shared" si="38"/>
        <v>0.31910728269381361</v>
      </c>
      <c r="AH125" s="37">
        <f t="shared" si="39"/>
        <v>5.0066562255285829E-2</v>
      </c>
    </row>
    <row r="126" spans="1:34" x14ac:dyDescent="0.25">
      <c r="A126" s="4">
        <v>45405</v>
      </c>
      <c r="B126" s="5">
        <v>2024</v>
      </c>
      <c r="C126" s="5" t="s">
        <v>24</v>
      </c>
      <c r="D126" s="5">
        <v>23</v>
      </c>
      <c r="E126" s="32">
        <v>770</v>
      </c>
      <c r="F126" s="33">
        <v>8.93</v>
      </c>
      <c r="G126" s="32">
        <v>59.46</v>
      </c>
      <c r="H126" s="33">
        <v>35.72</v>
      </c>
      <c r="I126" s="32">
        <f t="shared" si="40"/>
        <v>14.87</v>
      </c>
      <c r="J126" s="32">
        <v>17.39</v>
      </c>
      <c r="K126" s="32">
        <v>52.17</v>
      </c>
      <c r="L126" s="32">
        <f t="shared" si="21"/>
        <v>188.54000000000002</v>
      </c>
      <c r="M126" s="32">
        <v>68.75</v>
      </c>
      <c r="N126" s="32">
        <v>30.69</v>
      </c>
      <c r="O126" s="32">
        <f t="shared" si="31"/>
        <v>482.02</v>
      </c>
      <c r="P126" s="5">
        <v>74</v>
      </c>
      <c r="Q126" s="5">
        <v>3715</v>
      </c>
      <c r="R126" s="5">
        <v>2626</v>
      </c>
      <c r="S126" s="5">
        <v>63</v>
      </c>
      <c r="T126" s="5">
        <v>833</v>
      </c>
      <c r="U126" s="5">
        <v>813</v>
      </c>
      <c r="V126" s="5">
        <v>489</v>
      </c>
      <c r="W126">
        <f t="shared" si="32"/>
        <v>20</v>
      </c>
      <c r="X126">
        <f t="shared" si="33"/>
        <v>20</v>
      </c>
      <c r="Y126">
        <f t="shared" si="34"/>
        <v>0.85135135135135132</v>
      </c>
      <c r="Z126" s="5">
        <v>1000</v>
      </c>
      <c r="AA126" s="5">
        <v>885</v>
      </c>
      <c r="AB126" s="5">
        <v>460</v>
      </c>
      <c r="AC126">
        <v>115</v>
      </c>
      <c r="AD126" s="37">
        <f t="shared" si="35"/>
        <v>188.54000000000002</v>
      </c>
      <c r="AE126" s="37">
        <f t="shared" si="36"/>
        <v>2.9926984126984131</v>
      </c>
      <c r="AF126" s="37">
        <f t="shared" si="37"/>
        <v>2.5478378378378381</v>
      </c>
      <c r="AG126" s="37">
        <f t="shared" si="38"/>
        <v>0.3172124904798172</v>
      </c>
      <c r="AH126" s="37">
        <f t="shared" si="39"/>
        <v>7.1797410510281809E-2</v>
      </c>
    </row>
    <row r="127" spans="1:34" x14ac:dyDescent="0.25">
      <c r="A127" s="4">
        <v>45406</v>
      </c>
      <c r="B127" s="5">
        <v>2024</v>
      </c>
      <c r="C127" s="5" t="s">
        <v>24</v>
      </c>
      <c r="D127" s="5">
        <v>24</v>
      </c>
      <c r="E127" s="32">
        <v>770</v>
      </c>
      <c r="F127" s="33">
        <v>7.09</v>
      </c>
      <c r="G127" s="32">
        <v>19.829999999999998</v>
      </c>
      <c r="H127" s="33">
        <v>28.36</v>
      </c>
      <c r="I127" s="32">
        <f t="shared" si="40"/>
        <v>4.96</v>
      </c>
      <c r="J127" s="32">
        <v>8.5299999999999994</v>
      </c>
      <c r="K127" s="32">
        <v>25.6</v>
      </c>
      <c r="L127" s="32">
        <f t="shared" si="21"/>
        <v>94.37</v>
      </c>
      <c r="M127" s="32">
        <v>81.25</v>
      </c>
      <c r="N127" s="32">
        <v>102.51</v>
      </c>
      <c r="O127" s="32">
        <f t="shared" si="31"/>
        <v>491.87</v>
      </c>
      <c r="P127" s="5">
        <v>80</v>
      </c>
      <c r="Q127" s="5">
        <v>3700</v>
      </c>
      <c r="R127" s="5">
        <v>2692</v>
      </c>
      <c r="S127" s="5">
        <v>55</v>
      </c>
      <c r="T127" s="5">
        <v>860</v>
      </c>
      <c r="U127" s="5">
        <v>846</v>
      </c>
      <c r="V127" s="5">
        <v>486</v>
      </c>
      <c r="W127">
        <f t="shared" si="32"/>
        <v>14</v>
      </c>
      <c r="X127">
        <f t="shared" si="33"/>
        <v>14</v>
      </c>
      <c r="Y127">
        <f t="shared" si="34"/>
        <v>0.6875</v>
      </c>
      <c r="Z127" s="5">
        <v>999</v>
      </c>
      <c r="AA127" s="5">
        <v>872</v>
      </c>
      <c r="AB127" s="5">
        <v>457</v>
      </c>
      <c r="AC127">
        <v>127</v>
      </c>
      <c r="AD127" s="37">
        <f t="shared" si="35"/>
        <v>94.37</v>
      </c>
      <c r="AE127" s="37">
        <f t="shared" si="36"/>
        <v>1.7158181818181819</v>
      </c>
      <c r="AF127" s="37">
        <f t="shared" si="37"/>
        <v>1.1796250000000001</v>
      </c>
      <c r="AG127" s="37">
        <f t="shared" si="38"/>
        <v>0.31946508172362553</v>
      </c>
      <c r="AH127" s="37">
        <f t="shared" si="39"/>
        <v>3.5055720653789008E-2</v>
      </c>
    </row>
    <row r="128" spans="1:34" x14ac:dyDescent="0.25">
      <c r="A128" s="4">
        <v>45407</v>
      </c>
      <c r="B128" s="5">
        <v>2024</v>
      </c>
      <c r="C128" s="5" t="s">
        <v>24</v>
      </c>
      <c r="D128" s="5">
        <v>25</v>
      </c>
      <c r="E128" s="32">
        <v>770</v>
      </c>
      <c r="F128" s="33">
        <v>6.79</v>
      </c>
      <c r="G128" s="32">
        <v>39.61</v>
      </c>
      <c r="H128" s="33">
        <v>27.15</v>
      </c>
      <c r="I128" s="32">
        <f t="shared" si="40"/>
        <v>9.9</v>
      </c>
      <c r="J128" s="32">
        <v>6.74</v>
      </c>
      <c r="K128" s="32">
        <v>20.22</v>
      </c>
      <c r="L128" s="32">
        <f t="shared" si="21"/>
        <v>110.41</v>
      </c>
      <c r="M128" s="32">
        <v>158.75</v>
      </c>
      <c r="N128" s="32">
        <v>65.5</v>
      </c>
      <c r="O128" s="32">
        <f t="shared" si="31"/>
        <v>435.34000000000003</v>
      </c>
      <c r="P128" s="5">
        <v>78</v>
      </c>
      <c r="Q128" s="5">
        <v>3679</v>
      </c>
      <c r="R128" s="5">
        <v>2738</v>
      </c>
      <c r="S128" s="5">
        <v>69</v>
      </c>
      <c r="T128" s="5">
        <v>886</v>
      </c>
      <c r="U128" s="5">
        <v>869</v>
      </c>
      <c r="V128" s="5">
        <v>482</v>
      </c>
      <c r="W128">
        <f t="shared" si="32"/>
        <v>17</v>
      </c>
      <c r="X128">
        <f t="shared" si="33"/>
        <v>17</v>
      </c>
      <c r="Y128">
        <f t="shared" si="34"/>
        <v>0.88461538461538458</v>
      </c>
      <c r="Z128" s="5">
        <v>987</v>
      </c>
      <c r="AA128" s="5">
        <v>852</v>
      </c>
      <c r="AB128" s="5">
        <v>455</v>
      </c>
      <c r="AC128">
        <v>135</v>
      </c>
      <c r="AD128" s="37">
        <f t="shared" si="35"/>
        <v>110.41</v>
      </c>
      <c r="AE128" s="37">
        <f t="shared" si="36"/>
        <v>1.6001449275362318</v>
      </c>
      <c r="AF128" s="37">
        <f t="shared" si="37"/>
        <v>1.4155128205128205</v>
      </c>
      <c r="AG128" s="37">
        <f t="shared" si="38"/>
        <v>0.32359386413440466</v>
      </c>
      <c r="AH128" s="37">
        <f t="shared" si="39"/>
        <v>4.0325054784514244E-2</v>
      </c>
    </row>
    <row r="129" spans="1:34" x14ac:dyDescent="0.25">
      <c r="A129" s="4">
        <v>45408</v>
      </c>
      <c r="B129" s="5">
        <v>2024</v>
      </c>
      <c r="C129" s="5" t="s">
        <v>24</v>
      </c>
      <c r="D129" s="5">
        <v>26</v>
      </c>
      <c r="E129" s="32">
        <v>770</v>
      </c>
      <c r="F129" s="33">
        <v>7.98</v>
      </c>
      <c r="G129" s="32">
        <v>77.5</v>
      </c>
      <c r="H129" s="33">
        <v>31.93</v>
      </c>
      <c r="I129" s="32">
        <f t="shared" si="40"/>
        <v>19.38</v>
      </c>
      <c r="J129" s="32">
        <v>10.44</v>
      </c>
      <c r="K129" s="32">
        <v>31.31</v>
      </c>
      <c r="L129" s="32">
        <f t="shared" si="21"/>
        <v>178.54</v>
      </c>
      <c r="M129" s="32">
        <v>86.25</v>
      </c>
      <c r="N129" s="32">
        <v>109.58</v>
      </c>
      <c r="O129" s="32">
        <f t="shared" si="31"/>
        <v>395.63000000000005</v>
      </c>
      <c r="P129" s="5">
        <v>73</v>
      </c>
      <c r="Q129" s="5">
        <v>3667</v>
      </c>
      <c r="R129" s="5">
        <v>2776</v>
      </c>
      <c r="S129" s="5">
        <v>47</v>
      </c>
      <c r="T129" s="5">
        <v>912</v>
      </c>
      <c r="U129" s="5">
        <v>888</v>
      </c>
      <c r="V129" s="5">
        <v>480</v>
      </c>
      <c r="W129">
        <f t="shared" si="32"/>
        <v>24</v>
      </c>
      <c r="X129">
        <f t="shared" si="33"/>
        <v>24</v>
      </c>
      <c r="Y129">
        <f t="shared" si="34"/>
        <v>0.64383561643835618</v>
      </c>
      <c r="Z129" s="5">
        <v>971</v>
      </c>
      <c r="AA129" s="5">
        <v>827</v>
      </c>
      <c r="AB129" s="5">
        <v>453</v>
      </c>
      <c r="AC129">
        <v>144</v>
      </c>
      <c r="AD129" s="37">
        <f t="shared" si="35"/>
        <v>178.54</v>
      </c>
      <c r="AE129" s="37">
        <f t="shared" si="36"/>
        <v>3.7987234042553188</v>
      </c>
      <c r="AF129" s="37">
        <f t="shared" si="37"/>
        <v>2.4457534246575343</v>
      </c>
      <c r="AG129" s="37">
        <f t="shared" si="38"/>
        <v>0.32853025936599423</v>
      </c>
      <c r="AH129" s="37">
        <f t="shared" si="39"/>
        <v>6.4315561959654169E-2</v>
      </c>
    </row>
    <row r="130" spans="1:34" x14ac:dyDescent="0.25">
      <c r="A130" s="4">
        <v>45409</v>
      </c>
      <c r="B130" s="5">
        <v>2024</v>
      </c>
      <c r="C130" s="5" t="s">
        <v>24</v>
      </c>
      <c r="D130" s="5">
        <v>27</v>
      </c>
      <c r="E130" s="32">
        <v>770</v>
      </c>
      <c r="F130" s="33">
        <v>14.09</v>
      </c>
      <c r="G130" s="32">
        <v>59.15</v>
      </c>
      <c r="H130" s="33">
        <v>56.35</v>
      </c>
      <c r="I130" s="32">
        <f t="shared" si="40"/>
        <v>14.79</v>
      </c>
      <c r="J130" s="32">
        <v>20.65</v>
      </c>
      <c r="K130" s="32">
        <v>20.65</v>
      </c>
      <c r="L130" s="32">
        <f t="shared" ref="L130:L193" si="41">SUM(F130:K130)</f>
        <v>185.68</v>
      </c>
      <c r="M130" s="32">
        <v>152.5</v>
      </c>
      <c r="N130" s="32">
        <v>80.44</v>
      </c>
      <c r="O130" s="32">
        <f t="shared" si="31"/>
        <v>351.38</v>
      </c>
      <c r="P130" s="5">
        <v>65</v>
      </c>
      <c r="Q130" s="5">
        <v>3649</v>
      </c>
      <c r="R130" s="5">
        <v>2798</v>
      </c>
      <c r="S130" s="5">
        <v>50</v>
      </c>
      <c r="T130" s="5">
        <v>936</v>
      </c>
      <c r="U130" s="5">
        <v>899</v>
      </c>
      <c r="V130" s="5">
        <v>477</v>
      </c>
      <c r="W130">
        <f t="shared" si="32"/>
        <v>37</v>
      </c>
      <c r="X130">
        <f t="shared" si="33"/>
        <v>37</v>
      </c>
      <c r="Y130">
        <f t="shared" si="34"/>
        <v>0.76923076923076927</v>
      </c>
      <c r="Z130" s="5">
        <v>946</v>
      </c>
      <c r="AA130" s="5">
        <v>800</v>
      </c>
      <c r="AB130" s="5">
        <v>452</v>
      </c>
      <c r="AC130">
        <v>146</v>
      </c>
      <c r="AD130" s="37">
        <f t="shared" si="35"/>
        <v>185.68</v>
      </c>
      <c r="AE130" s="37">
        <f t="shared" si="36"/>
        <v>3.7136</v>
      </c>
      <c r="AF130" s="37">
        <f t="shared" si="37"/>
        <v>2.8566153846153846</v>
      </c>
      <c r="AG130" s="37">
        <f t="shared" si="38"/>
        <v>0.33452466047176554</v>
      </c>
      <c r="AH130" s="37">
        <f t="shared" si="39"/>
        <v>6.6361686919228016E-2</v>
      </c>
    </row>
    <row r="131" spans="1:34" x14ac:dyDescent="0.25">
      <c r="A131" s="4">
        <v>45410</v>
      </c>
      <c r="B131" s="5">
        <v>2024</v>
      </c>
      <c r="C131" s="5" t="s">
        <v>24</v>
      </c>
      <c r="D131" s="5">
        <v>28</v>
      </c>
      <c r="E131" s="32">
        <v>770</v>
      </c>
      <c r="F131" s="33">
        <v>20.3</v>
      </c>
      <c r="G131" s="32">
        <v>90</v>
      </c>
      <c r="H131" s="33">
        <v>81.2</v>
      </c>
      <c r="I131" s="32">
        <f t="shared" si="40"/>
        <v>22.5</v>
      </c>
      <c r="J131" s="32">
        <v>21.4</v>
      </c>
      <c r="K131" s="32">
        <v>42.8</v>
      </c>
      <c r="L131" s="32">
        <f t="shared" si="41"/>
        <v>278.2</v>
      </c>
      <c r="M131" s="32">
        <v>125</v>
      </c>
      <c r="N131" s="32">
        <v>58.75</v>
      </c>
      <c r="O131" s="32">
        <f t="shared" si="31"/>
        <v>308.05</v>
      </c>
      <c r="P131" s="5">
        <v>59</v>
      </c>
      <c r="Q131" s="5">
        <v>3634</v>
      </c>
      <c r="R131" s="5">
        <v>2810</v>
      </c>
      <c r="S131" s="5">
        <v>54</v>
      </c>
      <c r="T131" s="5">
        <v>958</v>
      </c>
      <c r="U131" s="5">
        <v>905</v>
      </c>
      <c r="V131" s="5">
        <v>474</v>
      </c>
      <c r="W131">
        <f t="shared" si="32"/>
        <v>53</v>
      </c>
      <c r="X131">
        <f t="shared" si="33"/>
        <v>53</v>
      </c>
      <c r="Y131">
        <f t="shared" si="34"/>
        <v>0.9152542372881356</v>
      </c>
      <c r="Z131" s="5">
        <v>920</v>
      </c>
      <c r="AA131" s="5">
        <v>769</v>
      </c>
      <c r="AB131" s="5">
        <v>449</v>
      </c>
      <c r="AC131">
        <v>151</v>
      </c>
      <c r="AD131" s="37">
        <f t="shared" si="35"/>
        <v>278.2</v>
      </c>
      <c r="AE131" s="37">
        <f t="shared" si="36"/>
        <v>5.1518518518518519</v>
      </c>
      <c r="AF131" s="37">
        <f t="shared" si="37"/>
        <v>4.7152542372881356</v>
      </c>
      <c r="AG131" s="37">
        <f t="shared" si="38"/>
        <v>0.34092526690391461</v>
      </c>
      <c r="AH131" s="37">
        <f t="shared" si="39"/>
        <v>9.9003558718861212E-2</v>
      </c>
    </row>
    <row r="132" spans="1:34" x14ac:dyDescent="0.25">
      <c r="A132" s="4">
        <v>45411</v>
      </c>
      <c r="B132" s="5">
        <v>2024</v>
      </c>
      <c r="C132" s="5" t="s">
        <v>24</v>
      </c>
      <c r="D132" s="5">
        <v>29</v>
      </c>
      <c r="E132" s="32">
        <v>770</v>
      </c>
      <c r="F132" s="33">
        <v>30.25</v>
      </c>
      <c r="G132" s="32">
        <v>61.64</v>
      </c>
      <c r="H132" s="33">
        <v>120.98</v>
      </c>
      <c r="I132" s="32">
        <f t="shared" si="40"/>
        <v>15.41</v>
      </c>
      <c r="J132" s="32">
        <v>97.52</v>
      </c>
      <c r="K132" s="32">
        <v>97.52</v>
      </c>
      <c r="L132" s="32">
        <f t="shared" si="41"/>
        <v>423.32</v>
      </c>
      <c r="M132" s="32">
        <v>121.25</v>
      </c>
      <c r="N132" s="32">
        <v>40.58</v>
      </c>
      <c r="O132" s="32">
        <f t="shared" si="31"/>
        <v>184.85000000000002</v>
      </c>
      <c r="P132" s="5">
        <v>50</v>
      </c>
      <c r="Q132" s="5">
        <v>3613</v>
      </c>
      <c r="R132" s="5">
        <v>2814</v>
      </c>
      <c r="S132" s="5">
        <v>33</v>
      </c>
      <c r="T132" s="5">
        <v>977</v>
      </c>
      <c r="U132" s="5">
        <v>907</v>
      </c>
      <c r="V132" s="5">
        <v>471</v>
      </c>
      <c r="W132">
        <f t="shared" si="32"/>
        <v>70</v>
      </c>
      <c r="X132">
        <f t="shared" si="33"/>
        <v>70</v>
      </c>
      <c r="Y132">
        <f t="shared" si="34"/>
        <v>0.66</v>
      </c>
      <c r="Z132" s="5">
        <v>900</v>
      </c>
      <c r="AA132" s="5">
        <v>736</v>
      </c>
      <c r="AB132" s="5">
        <v>447</v>
      </c>
      <c r="AC132">
        <v>164</v>
      </c>
      <c r="AD132" s="37">
        <f t="shared" si="35"/>
        <v>423.32</v>
      </c>
      <c r="AE132" s="37">
        <f t="shared" si="36"/>
        <v>12.827878787878788</v>
      </c>
      <c r="AF132" s="37">
        <f t="shared" si="37"/>
        <v>8.4664000000000001</v>
      </c>
      <c r="AG132" s="37">
        <f t="shared" si="38"/>
        <v>0.34719260838663824</v>
      </c>
      <c r="AH132" s="37">
        <f t="shared" si="39"/>
        <v>0.15043354655294955</v>
      </c>
    </row>
    <row r="133" spans="1:34" x14ac:dyDescent="0.25">
      <c r="A133" s="4">
        <v>45412</v>
      </c>
      <c r="B133" s="5">
        <v>2024</v>
      </c>
      <c r="C133" s="5" t="s">
        <v>24</v>
      </c>
      <c r="D133" s="5">
        <v>30</v>
      </c>
      <c r="E133" s="32">
        <v>770</v>
      </c>
      <c r="F133" s="33">
        <v>31.08</v>
      </c>
      <c r="G133" s="32">
        <v>87.29</v>
      </c>
      <c r="H133" s="33">
        <v>124.32</v>
      </c>
      <c r="I133" s="32">
        <f t="shared" si="40"/>
        <v>21.82</v>
      </c>
      <c r="J133" s="32">
        <v>36.5</v>
      </c>
      <c r="K133" s="32">
        <v>73</v>
      </c>
      <c r="L133" s="32">
        <f t="shared" si="41"/>
        <v>374.01</v>
      </c>
      <c r="M133" s="32">
        <v>92.5</v>
      </c>
      <c r="N133" s="32">
        <v>105.74</v>
      </c>
      <c r="O133" s="32">
        <f t="shared" si="31"/>
        <v>197.75</v>
      </c>
      <c r="P133" s="5">
        <v>42</v>
      </c>
      <c r="Q133" s="5">
        <v>3598</v>
      </c>
      <c r="R133" s="5">
        <v>2810</v>
      </c>
      <c r="S133" s="5">
        <v>36</v>
      </c>
      <c r="T133" s="5">
        <v>987</v>
      </c>
      <c r="U133" s="5">
        <v>905</v>
      </c>
      <c r="V133" s="5">
        <v>468</v>
      </c>
      <c r="W133">
        <f t="shared" si="32"/>
        <v>82</v>
      </c>
      <c r="X133">
        <f t="shared" si="33"/>
        <v>82</v>
      </c>
      <c r="Y133">
        <f t="shared" si="34"/>
        <v>0.8571428571428571</v>
      </c>
      <c r="Z133" s="5">
        <v>886</v>
      </c>
      <c r="AA133" s="5">
        <v>701</v>
      </c>
      <c r="AB133" s="5">
        <v>447</v>
      </c>
      <c r="AC133">
        <v>185</v>
      </c>
      <c r="AD133" s="37">
        <f t="shared" si="35"/>
        <v>374.01</v>
      </c>
      <c r="AE133" s="37">
        <f t="shared" si="36"/>
        <v>10.389166666666666</v>
      </c>
      <c r="AF133" s="37">
        <f t="shared" si="37"/>
        <v>8.9049999999999994</v>
      </c>
      <c r="AG133" s="37">
        <f t="shared" si="38"/>
        <v>0.35124555160142351</v>
      </c>
      <c r="AH133" s="37">
        <f t="shared" si="39"/>
        <v>0.13309964412811387</v>
      </c>
    </row>
    <row r="134" spans="1:34" hidden="1" x14ac:dyDescent="0.25">
      <c r="A134" s="4"/>
      <c r="B134" s="5">
        <v>2024</v>
      </c>
      <c r="C134" s="5" t="s">
        <v>25</v>
      </c>
      <c r="D134" s="5">
        <v>0.01</v>
      </c>
      <c r="E134" s="5">
        <v>0</v>
      </c>
      <c r="F134" s="5">
        <v>0</v>
      </c>
      <c r="G134" s="5">
        <v>0</v>
      </c>
      <c r="H134" s="5">
        <f t="shared" si="40"/>
        <v>0</v>
      </c>
      <c r="I134" s="5">
        <f t="shared" si="40"/>
        <v>0</v>
      </c>
      <c r="J134" s="5">
        <v>0</v>
      </c>
      <c r="K134" s="5">
        <v>0</v>
      </c>
      <c r="L134" s="5">
        <f t="shared" si="41"/>
        <v>0</v>
      </c>
      <c r="M134" s="5">
        <v>0</v>
      </c>
      <c r="N134" s="5">
        <v>0</v>
      </c>
      <c r="O134" s="5"/>
      <c r="P134" s="5">
        <v>0</v>
      </c>
      <c r="Q134" s="5">
        <v>0</v>
      </c>
      <c r="R134" s="5">
        <v>0</v>
      </c>
      <c r="S134" s="5">
        <v>0</v>
      </c>
      <c r="T134" s="5">
        <v>0</v>
      </c>
      <c r="U134" s="5">
        <v>0</v>
      </c>
      <c r="V134" s="5">
        <v>0</v>
      </c>
      <c r="Z134" s="5">
        <v>883</v>
      </c>
      <c r="AA134" s="5">
        <v>670</v>
      </c>
      <c r="AB134" s="5">
        <v>446</v>
      </c>
      <c r="AC134">
        <v>213</v>
      </c>
    </row>
    <row r="135" spans="1:34" hidden="1" x14ac:dyDescent="0.25">
      <c r="A135" s="4"/>
      <c r="B135" s="5">
        <v>2024</v>
      </c>
      <c r="C135" s="5" t="s">
        <v>25</v>
      </c>
      <c r="D135" s="5">
        <v>0.02</v>
      </c>
      <c r="E135" s="5">
        <v>0</v>
      </c>
      <c r="F135" s="5">
        <v>0</v>
      </c>
      <c r="G135" s="5">
        <v>0</v>
      </c>
      <c r="H135" s="5">
        <f t="shared" si="40"/>
        <v>0</v>
      </c>
      <c r="I135" s="5">
        <f t="shared" si="40"/>
        <v>0</v>
      </c>
      <c r="J135" s="5">
        <v>0</v>
      </c>
      <c r="K135" s="5">
        <v>0</v>
      </c>
      <c r="L135" s="5">
        <f t="shared" si="41"/>
        <v>0</v>
      </c>
      <c r="M135" s="5">
        <v>0</v>
      </c>
      <c r="N135" s="5">
        <v>0</v>
      </c>
      <c r="O135" s="5"/>
      <c r="P135" s="5">
        <v>0</v>
      </c>
      <c r="Q135" s="5">
        <v>0</v>
      </c>
      <c r="R135" s="5">
        <v>0</v>
      </c>
      <c r="S135" s="5">
        <v>0</v>
      </c>
      <c r="T135" s="5">
        <v>0</v>
      </c>
      <c r="U135" s="5">
        <v>0</v>
      </c>
      <c r="V135" s="5">
        <v>0</v>
      </c>
      <c r="Z135" s="5">
        <v>882</v>
      </c>
      <c r="AA135" s="5">
        <v>637</v>
      </c>
      <c r="AB135" s="5">
        <v>445</v>
      </c>
      <c r="AC135">
        <v>245</v>
      </c>
    </row>
    <row r="136" spans="1:34" hidden="1" x14ac:dyDescent="0.25">
      <c r="B136" s="5">
        <v>2024</v>
      </c>
      <c r="C136" s="5" t="s">
        <v>25</v>
      </c>
      <c r="D136" s="5">
        <v>0.03</v>
      </c>
      <c r="E136" s="5">
        <v>0</v>
      </c>
      <c r="F136" s="5">
        <v>0</v>
      </c>
      <c r="G136" s="5">
        <v>0</v>
      </c>
      <c r="H136" s="5">
        <f t="shared" si="40"/>
        <v>0</v>
      </c>
      <c r="I136" s="5">
        <f t="shared" si="40"/>
        <v>0</v>
      </c>
      <c r="J136" s="5">
        <v>0</v>
      </c>
      <c r="K136" s="5">
        <v>0</v>
      </c>
      <c r="L136" s="5">
        <f t="shared" si="41"/>
        <v>0</v>
      </c>
      <c r="M136" s="5">
        <v>0</v>
      </c>
      <c r="N136" s="5">
        <v>0</v>
      </c>
      <c r="O136" s="5"/>
      <c r="P136" s="5">
        <v>0</v>
      </c>
      <c r="Q136" s="5">
        <v>0</v>
      </c>
      <c r="R136" s="5">
        <v>0</v>
      </c>
      <c r="S136" s="5">
        <v>0</v>
      </c>
      <c r="T136" s="5">
        <v>0</v>
      </c>
      <c r="U136" s="5">
        <v>0</v>
      </c>
      <c r="V136" s="5">
        <v>0</v>
      </c>
      <c r="Z136" s="5">
        <v>886</v>
      </c>
      <c r="AA136" s="5">
        <v>616</v>
      </c>
      <c r="AB136" s="5">
        <v>444</v>
      </c>
      <c r="AC136">
        <v>270</v>
      </c>
    </row>
    <row r="137" spans="1:34" x14ac:dyDescent="0.25">
      <c r="A137" s="4">
        <v>45413</v>
      </c>
      <c r="B137" s="5">
        <v>2024</v>
      </c>
      <c r="C137" s="5" t="s">
        <v>25</v>
      </c>
      <c r="D137" s="5">
        <v>1</v>
      </c>
      <c r="E137" s="32">
        <v>740</v>
      </c>
      <c r="F137" s="33">
        <v>16.61</v>
      </c>
      <c r="G137" s="32">
        <v>66.44</v>
      </c>
      <c r="H137" s="32">
        <f t="shared" si="40"/>
        <v>4.1500000000000004</v>
      </c>
      <c r="I137" s="33">
        <v>62.42</v>
      </c>
      <c r="J137" s="32">
        <v>20.190000000000001</v>
      </c>
      <c r="K137" s="32">
        <v>60.56</v>
      </c>
      <c r="L137" s="32">
        <f t="shared" si="41"/>
        <v>230.37</v>
      </c>
      <c r="M137" s="32">
        <v>56.25</v>
      </c>
      <c r="N137" s="32">
        <v>56.65</v>
      </c>
      <c r="O137" s="32">
        <f t="shared" ref="O137:O167" si="42">E137-SUM(L137:N137)</f>
        <v>396.73</v>
      </c>
      <c r="P137" s="5">
        <v>38</v>
      </c>
      <c r="Q137" s="5">
        <v>3583</v>
      </c>
      <c r="R137" s="5">
        <v>2804</v>
      </c>
      <c r="S137" s="5">
        <v>26</v>
      </c>
      <c r="T137" s="5">
        <v>994</v>
      </c>
      <c r="U137" s="5">
        <v>902</v>
      </c>
      <c r="V137" s="5">
        <v>465</v>
      </c>
      <c r="W137">
        <f t="shared" ref="W137:W167" si="43">IF(T137-U137&lt;=0,NA(),T137-U137)</f>
        <v>92</v>
      </c>
      <c r="X137">
        <f t="shared" ref="X137:X167" si="44">IF(T137-U137&lt;=0,"0",T137-U137)</f>
        <v>92</v>
      </c>
      <c r="Y137">
        <f t="shared" ref="Y137:Y167" si="45">S137/P137</f>
        <v>0.68421052631578949</v>
      </c>
      <c r="Z137" s="5">
        <v>893</v>
      </c>
      <c r="AA137" s="5">
        <v>594</v>
      </c>
      <c r="AB137" s="5">
        <v>443</v>
      </c>
      <c r="AC137">
        <v>299</v>
      </c>
      <c r="AD137" s="37">
        <f t="shared" ref="AD137:AD167" si="46">SUM(F137:K137)</f>
        <v>230.37</v>
      </c>
      <c r="AE137" s="37">
        <f t="shared" ref="AE137:AE167" si="47">L137/S137</f>
        <v>8.860384615384616</v>
      </c>
      <c r="AF137" s="37">
        <f t="shared" ref="AF137:AF167" si="48">L137/P137</f>
        <v>6.0623684210526321</v>
      </c>
      <c r="AG137" s="37">
        <f t="shared" ref="AG137:AG167" si="49">T137/R137</f>
        <v>0.3544935805991441</v>
      </c>
      <c r="AH137" s="37">
        <f t="shared" ref="AH137:AH167" si="50">L137/R137</f>
        <v>8.2157631954350926E-2</v>
      </c>
    </row>
    <row r="138" spans="1:34" x14ac:dyDescent="0.25">
      <c r="A138" s="4">
        <v>45414</v>
      </c>
      <c r="B138" s="5">
        <v>2024</v>
      </c>
      <c r="C138" s="5" t="s">
        <v>25</v>
      </c>
      <c r="D138" s="5">
        <v>2</v>
      </c>
      <c r="E138" s="32">
        <v>740</v>
      </c>
      <c r="F138" s="33">
        <v>9.86</v>
      </c>
      <c r="G138" s="32">
        <v>39.44</v>
      </c>
      <c r="H138" s="32">
        <f t="shared" si="40"/>
        <v>2.4700000000000002</v>
      </c>
      <c r="I138" s="33">
        <v>87.38</v>
      </c>
      <c r="J138" s="32">
        <v>61.2</v>
      </c>
      <c r="K138" s="32">
        <v>61.2</v>
      </c>
      <c r="L138" s="32">
        <f t="shared" si="41"/>
        <v>261.54999999999995</v>
      </c>
      <c r="M138" s="32">
        <v>56.25</v>
      </c>
      <c r="N138" s="32">
        <v>88.73</v>
      </c>
      <c r="O138" s="32">
        <f t="shared" si="42"/>
        <v>333.47</v>
      </c>
      <c r="P138" s="5">
        <v>34</v>
      </c>
      <c r="Q138" s="5">
        <v>3571</v>
      </c>
      <c r="R138" s="5">
        <v>2790</v>
      </c>
      <c r="S138" s="5">
        <v>30</v>
      </c>
      <c r="T138" s="5">
        <v>999</v>
      </c>
      <c r="U138" s="5">
        <v>895</v>
      </c>
      <c r="V138" s="5">
        <v>463</v>
      </c>
      <c r="W138">
        <f t="shared" si="43"/>
        <v>104</v>
      </c>
      <c r="X138">
        <f t="shared" si="44"/>
        <v>104</v>
      </c>
      <c r="Y138">
        <f t="shared" si="45"/>
        <v>0.88235294117647056</v>
      </c>
      <c r="Z138" s="5">
        <v>903</v>
      </c>
      <c r="AA138" s="5">
        <v>575</v>
      </c>
      <c r="AB138" s="5">
        <v>442</v>
      </c>
      <c r="AC138">
        <v>328</v>
      </c>
      <c r="AD138" s="37">
        <f t="shared" si="46"/>
        <v>261.54999999999995</v>
      </c>
      <c r="AE138" s="37">
        <f t="shared" si="47"/>
        <v>8.7183333333333319</v>
      </c>
      <c r="AF138" s="37">
        <f t="shared" si="48"/>
        <v>7.6926470588235283</v>
      </c>
      <c r="AG138" s="37">
        <f t="shared" si="49"/>
        <v>0.35806451612903228</v>
      </c>
      <c r="AH138" s="37">
        <f t="shared" si="50"/>
        <v>9.374551971326163E-2</v>
      </c>
    </row>
    <row r="139" spans="1:34" x14ac:dyDescent="0.25">
      <c r="A139" s="4">
        <v>45415</v>
      </c>
      <c r="B139" s="5">
        <v>2024</v>
      </c>
      <c r="C139" s="5" t="s">
        <v>25</v>
      </c>
      <c r="D139" s="5">
        <v>3</v>
      </c>
      <c r="E139" s="32">
        <v>740</v>
      </c>
      <c r="F139" s="33">
        <v>6.56</v>
      </c>
      <c r="G139" s="32">
        <v>26.25</v>
      </c>
      <c r="H139" s="32">
        <f t="shared" si="40"/>
        <v>1.64</v>
      </c>
      <c r="I139" s="33">
        <v>40.880000000000003</v>
      </c>
      <c r="J139" s="32">
        <v>25.13</v>
      </c>
      <c r="K139" s="32">
        <v>50.25</v>
      </c>
      <c r="L139" s="32">
        <f t="shared" si="41"/>
        <v>150.71</v>
      </c>
      <c r="M139" s="32">
        <v>140</v>
      </c>
      <c r="N139" s="32">
        <v>133.9</v>
      </c>
      <c r="O139" s="32">
        <f t="shared" si="42"/>
        <v>315.39</v>
      </c>
      <c r="P139" s="5">
        <v>36</v>
      </c>
      <c r="Q139" s="5">
        <v>3556</v>
      </c>
      <c r="R139" s="5">
        <v>2770</v>
      </c>
      <c r="S139" s="5">
        <v>24</v>
      </c>
      <c r="T139" s="5">
        <v>1000</v>
      </c>
      <c r="U139" s="5">
        <v>885</v>
      </c>
      <c r="V139" s="5">
        <v>460</v>
      </c>
      <c r="W139">
        <f t="shared" si="43"/>
        <v>115</v>
      </c>
      <c r="X139">
        <f t="shared" si="44"/>
        <v>115</v>
      </c>
      <c r="Y139">
        <f t="shared" si="45"/>
        <v>0.66666666666666663</v>
      </c>
      <c r="Z139" s="5">
        <v>917</v>
      </c>
      <c r="AA139" s="5">
        <v>563</v>
      </c>
      <c r="AB139" s="5">
        <v>442</v>
      </c>
      <c r="AC139">
        <v>354</v>
      </c>
      <c r="AD139" s="37">
        <f t="shared" si="46"/>
        <v>150.71</v>
      </c>
      <c r="AE139" s="37">
        <f t="shared" si="47"/>
        <v>6.279583333333334</v>
      </c>
      <c r="AF139" s="37">
        <f t="shared" si="48"/>
        <v>4.1863888888888887</v>
      </c>
      <c r="AG139" s="37">
        <f t="shared" si="49"/>
        <v>0.36101083032490977</v>
      </c>
      <c r="AH139" s="37">
        <f t="shared" si="50"/>
        <v>5.440794223826715E-2</v>
      </c>
    </row>
    <row r="140" spans="1:34" x14ac:dyDescent="0.25">
      <c r="A140" s="4">
        <v>45416</v>
      </c>
      <c r="B140" s="5">
        <v>2024</v>
      </c>
      <c r="C140" s="5" t="s">
        <v>25</v>
      </c>
      <c r="D140" s="5">
        <v>4</v>
      </c>
      <c r="E140" s="32">
        <v>740</v>
      </c>
      <c r="F140" s="33">
        <v>19.260000000000002</v>
      </c>
      <c r="G140" s="32">
        <v>77.040000000000006</v>
      </c>
      <c r="H140" s="32">
        <f t="shared" si="40"/>
        <v>4.82</v>
      </c>
      <c r="I140" s="33">
        <v>106.93</v>
      </c>
      <c r="J140" s="32">
        <v>23.16</v>
      </c>
      <c r="K140" s="32">
        <v>46.31</v>
      </c>
      <c r="L140" s="32">
        <f t="shared" si="41"/>
        <v>277.52</v>
      </c>
      <c r="M140" s="32">
        <v>68.75</v>
      </c>
      <c r="N140" s="32">
        <v>89.4</v>
      </c>
      <c r="O140" s="32">
        <f t="shared" si="42"/>
        <v>304.33000000000004</v>
      </c>
      <c r="P140" s="5">
        <v>39</v>
      </c>
      <c r="Q140" s="5">
        <v>3541</v>
      </c>
      <c r="R140" s="5">
        <v>2744</v>
      </c>
      <c r="S140" s="5">
        <v>37</v>
      </c>
      <c r="T140" s="5">
        <v>999</v>
      </c>
      <c r="U140" s="5">
        <v>872</v>
      </c>
      <c r="V140" s="5">
        <v>457</v>
      </c>
      <c r="W140">
        <f t="shared" si="43"/>
        <v>127</v>
      </c>
      <c r="X140">
        <f t="shared" si="44"/>
        <v>127</v>
      </c>
      <c r="Y140">
        <f t="shared" si="45"/>
        <v>0.94871794871794868</v>
      </c>
      <c r="Z140" s="5">
        <v>937</v>
      </c>
      <c r="AA140" s="5">
        <v>553</v>
      </c>
      <c r="AB140" s="5">
        <v>442</v>
      </c>
      <c r="AC140">
        <v>384</v>
      </c>
      <c r="AD140" s="37">
        <f t="shared" si="46"/>
        <v>277.52</v>
      </c>
      <c r="AE140" s="37">
        <f t="shared" si="47"/>
        <v>7.5005405405405403</v>
      </c>
      <c r="AF140" s="37">
        <f t="shared" si="48"/>
        <v>7.1158974358974358</v>
      </c>
      <c r="AG140" s="37">
        <f t="shared" si="49"/>
        <v>0.36406705539358603</v>
      </c>
      <c r="AH140" s="37">
        <f t="shared" si="50"/>
        <v>0.10113702623906705</v>
      </c>
    </row>
    <row r="141" spans="1:34" x14ac:dyDescent="0.25">
      <c r="A141" s="4">
        <v>45417</v>
      </c>
      <c r="B141" s="5">
        <v>2024</v>
      </c>
      <c r="C141" s="5" t="s">
        <v>25</v>
      </c>
      <c r="D141" s="5">
        <v>5</v>
      </c>
      <c r="E141" s="32">
        <v>740</v>
      </c>
      <c r="F141" s="33">
        <v>13.69</v>
      </c>
      <c r="G141" s="32">
        <v>54.75</v>
      </c>
      <c r="H141" s="32">
        <f t="shared" si="40"/>
        <v>3.42</v>
      </c>
      <c r="I141" s="33">
        <v>84.02</v>
      </c>
      <c r="J141" s="32">
        <v>92.98</v>
      </c>
      <c r="K141" s="32">
        <v>92.98</v>
      </c>
      <c r="L141" s="32">
        <f t="shared" si="41"/>
        <v>341.84000000000003</v>
      </c>
      <c r="M141" s="32">
        <v>116.25</v>
      </c>
      <c r="N141" s="32">
        <v>86.41</v>
      </c>
      <c r="O141" s="32">
        <f t="shared" si="42"/>
        <v>195.5</v>
      </c>
      <c r="P141" s="5">
        <v>44</v>
      </c>
      <c r="Q141" s="5">
        <v>3532</v>
      </c>
      <c r="R141" s="5">
        <v>2704</v>
      </c>
      <c r="S141" s="5">
        <v>40</v>
      </c>
      <c r="T141" s="5">
        <v>987</v>
      </c>
      <c r="U141" s="5">
        <v>852</v>
      </c>
      <c r="V141" s="5">
        <v>455</v>
      </c>
      <c r="W141">
        <f t="shared" si="43"/>
        <v>135</v>
      </c>
      <c r="X141">
        <f t="shared" si="44"/>
        <v>135</v>
      </c>
      <c r="Y141">
        <f t="shared" si="45"/>
        <v>0.90909090909090906</v>
      </c>
      <c r="Z141" s="5">
        <v>957</v>
      </c>
      <c r="AA141" s="5">
        <v>549</v>
      </c>
      <c r="AB141" s="5">
        <v>442</v>
      </c>
      <c r="AC141">
        <v>408</v>
      </c>
      <c r="AD141" s="37">
        <f t="shared" si="46"/>
        <v>341.84000000000003</v>
      </c>
      <c r="AE141" s="37">
        <f t="shared" si="47"/>
        <v>8.5460000000000012</v>
      </c>
      <c r="AF141" s="37">
        <f t="shared" si="48"/>
        <v>7.7690909090909095</v>
      </c>
      <c r="AG141" s="37">
        <f t="shared" si="49"/>
        <v>0.3650147928994083</v>
      </c>
      <c r="AH141" s="37">
        <f t="shared" si="50"/>
        <v>0.12642011834319528</v>
      </c>
    </row>
    <row r="142" spans="1:34" x14ac:dyDescent="0.25">
      <c r="A142" s="4">
        <v>45418</v>
      </c>
      <c r="B142" s="5">
        <v>2024</v>
      </c>
      <c r="C142" s="5" t="s">
        <v>25</v>
      </c>
      <c r="D142" s="5">
        <v>6</v>
      </c>
      <c r="E142" s="32">
        <v>740</v>
      </c>
      <c r="F142" s="33">
        <v>19.670000000000002</v>
      </c>
      <c r="G142" s="32">
        <v>78.67</v>
      </c>
      <c r="H142" s="32">
        <f t="shared" si="40"/>
        <v>4.92</v>
      </c>
      <c r="I142" s="33">
        <v>135.46</v>
      </c>
      <c r="J142" s="32">
        <v>41.16</v>
      </c>
      <c r="K142" s="32">
        <v>41.16</v>
      </c>
      <c r="L142" s="32">
        <f t="shared" si="41"/>
        <v>321.03999999999996</v>
      </c>
      <c r="M142" s="32">
        <v>143.75</v>
      </c>
      <c r="N142" s="32">
        <v>77.88</v>
      </c>
      <c r="O142" s="32">
        <f t="shared" si="42"/>
        <v>197.33000000000004</v>
      </c>
      <c r="P142" s="5">
        <v>51</v>
      </c>
      <c r="Q142" s="5">
        <v>3517</v>
      </c>
      <c r="R142" s="5">
        <v>2654</v>
      </c>
      <c r="S142" s="5">
        <v>29</v>
      </c>
      <c r="T142" s="5">
        <v>971</v>
      </c>
      <c r="U142" s="5">
        <v>827</v>
      </c>
      <c r="V142" s="5">
        <v>453</v>
      </c>
      <c r="W142">
        <f t="shared" si="43"/>
        <v>144</v>
      </c>
      <c r="X142">
        <f t="shared" si="44"/>
        <v>144</v>
      </c>
      <c r="Y142">
        <f t="shared" si="45"/>
        <v>0.56862745098039214</v>
      </c>
      <c r="Z142" s="5">
        <v>982</v>
      </c>
      <c r="AA142" s="5">
        <v>545</v>
      </c>
      <c r="AB142" s="5">
        <v>443</v>
      </c>
      <c r="AC142">
        <v>437</v>
      </c>
      <c r="AD142" s="37">
        <f t="shared" si="46"/>
        <v>321.03999999999996</v>
      </c>
      <c r="AE142" s="37">
        <f t="shared" si="47"/>
        <v>11.070344827586206</v>
      </c>
      <c r="AF142" s="37">
        <f t="shared" si="48"/>
        <v>6.2949019607843129</v>
      </c>
      <c r="AG142" s="37">
        <f t="shared" si="49"/>
        <v>0.36586284853051998</v>
      </c>
      <c r="AH142" s="37">
        <f t="shared" si="50"/>
        <v>0.12096458176337602</v>
      </c>
    </row>
    <row r="143" spans="1:34" x14ac:dyDescent="0.25">
      <c r="A143" s="4">
        <v>45419</v>
      </c>
      <c r="B143" s="5">
        <v>2024</v>
      </c>
      <c r="C143" s="5" t="s">
        <v>25</v>
      </c>
      <c r="D143" s="5">
        <v>7</v>
      </c>
      <c r="E143" s="32">
        <v>740</v>
      </c>
      <c r="F143" s="33">
        <v>35.42</v>
      </c>
      <c r="G143" s="32">
        <v>141.68</v>
      </c>
      <c r="H143" s="32">
        <f t="shared" si="40"/>
        <v>8.86</v>
      </c>
      <c r="I143" s="33">
        <v>124.88</v>
      </c>
      <c r="J143" s="32">
        <v>61.6</v>
      </c>
      <c r="K143" s="32">
        <v>61.6</v>
      </c>
      <c r="L143" s="32">
        <f t="shared" si="41"/>
        <v>434.04000000000008</v>
      </c>
      <c r="M143" s="32">
        <v>108.75</v>
      </c>
      <c r="N143" s="32">
        <v>140.80000000000001</v>
      </c>
      <c r="O143" s="32">
        <f t="shared" si="42"/>
        <v>56.409999999999854</v>
      </c>
      <c r="P143" s="5">
        <v>56</v>
      </c>
      <c r="Q143" s="5">
        <v>3508</v>
      </c>
      <c r="R143" s="5">
        <v>2600</v>
      </c>
      <c r="S143" s="5">
        <v>42</v>
      </c>
      <c r="T143" s="5">
        <v>946</v>
      </c>
      <c r="U143" s="5">
        <v>800</v>
      </c>
      <c r="V143" s="5">
        <v>452</v>
      </c>
      <c r="W143">
        <f t="shared" si="43"/>
        <v>146</v>
      </c>
      <c r="X143">
        <f t="shared" si="44"/>
        <v>146</v>
      </c>
      <c r="Y143">
        <f t="shared" si="45"/>
        <v>0.75</v>
      </c>
      <c r="Z143" s="5">
        <v>1007</v>
      </c>
      <c r="AA143" s="5">
        <v>548</v>
      </c>
      <c r="AB143" s="5">
        <v>444</v>
      </c>
      <c r="AC143">
        <v>459</v>
      </c>
      <c r="AD143" s="37">
        <f t="shared" si="46"/>
        <v>434.04000000000008</v>
      </c>
      <c r="AE143" s="37">
        <f t="shared" si="47"/>
        <v>10.334285714285716</v>
      </c>
      <c r="AF143" s="37">
        <f t="shared" si="48"/>
        <v>7.7507142857142872</v>
      </c>
      <c r="AG143" s="37">
        <f t="shared" si="49"/>
        <v>0.36384615384615382</v>
      </c>
      <c r="AH143" s="37">
        <f t="shared" si="50"/>
        <v>0.16693846153846156</v>
      </c>
    </row>
    <row r="144" spans="1:34" x14ac:dyDescent="0.25">
      <c r="A144" s="4">
        <v>45420</v>
      </c>
      <c r="B144" s="5">
        <v>2024</v>
      </c>
      <c r="C144" s="5" t="s">
        <v>25</v>
      </c>
      <c r="D144" s="5">
        <v>8</v>
      </c>
      <c r="E144" s="32">
        <v>740</v>
      </c>
      <c r="F144" s="33">
        <v>19.57</v>
      </c>
      <c r="G144" s="32">
        <v>78.28</v>
      </c>
      <c r="H144" s="32">
        <f t="shared" si="40"/>
        <v>4.8899999999999997</v>
      </c>
      <c r="I144" s="33">
        <v>47.44</v>
      </c>
      <c r="J144" s="32">
        <v>129.87</v>
      </c>
      <c r="K144" s="32">
        <v>129.87</v>
      </c>
      <c r="L144" s="32">
        <f t="shared" si="41"/>
        <v>409.92</v>
      </c>
      <c r="M144" s="32">
        <v>86.25</v>
      </c>
      <c r="N144" s="32">
        <v>292.38</v>
      </c>
      <c r="O144" s="32">
        <f t="shared" si="42"/>
        <v>-48.549999999999955</v>
      </c>
      <c r="P144" s="5">
        <v>63</v>
      </c>
      <c r="Q144" s="5">
        <v>3496</v>
      </c>
      <c r="R144" s="5">
        <v>2538</v>
      </c>
      <c r="S144" s="5">
        <v>60</v>
      </c>
      <c r="T144" s="5">
        <v>920</v>
      </c>
      <c r="U144" s="5">
        <v>769</v>
      </c>
      <c r="V144" s="5">
        <v>449</v>
      </c>
      <c r="W144">
        <f t="shared" si="43"/>
        <v>151</v>
      </c>
      <c r="X144">
        <f t="shared" si="44"/>
        <v>151</v>
      </c>
      <c r="Y144">
        <f t="shared" si="45"/>
        <v>0.95238095238095233</v>
      </c>
      <c r="Z144" s="5">
        <v>1032</v>
      </c>
      <c r="AA144" s="5">
        <v>552</v>
      </c>
      <c r="AB144" s="5">
        <v>445</v>
      </c>
      <c r="AC144">
        <v>480</v>
      </c>
      <c r="AD144" s="37">
        <f t="shared" si="46"/>
        <v>409.92</v>
      </c>
      <c r="AE144" s="37">
        <f t="shared" si="47"/>
        <v>6.8319999999999999</v>
      </c>
      <c r="AF144" s="37">
        <f t="shared" si="48"/>
        <v>6.5066666666666668</v>
      </c>
      <c r="AG144" s="37">
        <f t="shared" si="49"/>
        <v>0.3624901497241923</v>
      </c>
      <c r="AH144" s="37">
        <f t="shared" si="50"/>
        <v>0.16151300236406621</v>
      </c>
    </row>
    <row r="145" spans="1:34" x14ac:dyDescent="0.25">
      <c r="A145" s="4">
        <v>45421</v>
      </c>
      <c r="B145" s="5">
        <v>2024</v>
      </c>
      <c r="C145" s="5" t="s">
        <v>25</v>
      </c>
      <c r="D145" s="5">
        <v>9</v>
      </c>
      <c r="E145" s="32">
        <v>740</v>
      </c>
      <c r="F145" s="33">
        <v>37.75</v>
      </c>
      <c r="G145" s="32">
        <v>151.01</v>
      </c>
      <c r="H145" s="32">
        <f t="shared" si="40"/>
        <v>9.44</v>
      </c>
      <c r="I145" s="33">
        <v>106.08</v>
      </c>
      <c r="J145" s="32">
        <v>107.95</v>
      </c>
      <c r="K145" s="32">
        <v>107.95</v>
      </c>
      <c r="L145" s="32">
        <f t="shared" si="41"/>
        <v>520.17999999999995</v>
      </c>
      <c r="M145" s="32">
        <v>138.75</v>
      </c>
      <c r="N145" s="32">
        <v>126</v>
      </c>
      <c r="O145" s="32">
        <f t="shared" si="42"/>
        <v>-44.92999999999995</v>
      </c>
      <c r="P145" s="5">
        <v>66</v>
      </c>
      <c r="Q145" s="5">
        <v>3487</v>
      </c>
      <c r="R145" s="5">
        <v>2472</v>
      </c>
      <c r="S145" s="5">
        <v>59</v>
      </c>
      <c r="T145" s="5">
        <v>900</v>
      </c>
      <c r="U145" s="5">
        <v>736</v>
      </c>
      <c r="V145" s="5">
        <v>447</v>
      </c>
      <c r="W145">
        <f t="shared" si="43"/>
        <v>164</v>
      </c>
      <c r="X145">
        <f t="shared" si="44"/>
        <v>164</v>
      </c>
      <c r="Y145">
        <f t="shared" si="45"/>
        <v>0.89393939393939392</v>
      </c>
      <c r="Z145" s="5">
        <v>1058</v>
      </c>
      <c r="AA145" s="5">
        <v>565</v>
      </c>
      <c r="AB145" s="5">
        <v>446</v>
      </c>
      <c r="AC145">
        <v>493</v>
      </c>
      <c r="AD145" s="37">
        <f t="shared" si="46"/>
        <v>520.17999999999995</v>
      </c>
      <c r="AE145" s="37">
        <f t="shared" si="47"/>
        <v>8.8166101694915238</v>
      </c>
      <c r="AF145" s="37">
        <f t="shared" si="48"/>
        <v>7.8815151515151509</v>
      </c>
      <c r="AG145" s="37">
        <f t="shared" si="49"/>
        <v>0.36407766990291263</v>
      </c>
      <c r="AH145" s="37">
        <f t="shared" si="50"/>
        <v>0.21042880258899674</v>
      </c>
    </row>
    <row r="146" spans="1:34" x14ac:dyDescent="0.25">
      <c r="A146" s="4">
        <v>45422</v>
      </c>
      <c r="B146" s="5">
        <v>2024</v>
      </c>
      <c r="C146" s="5" t="s">
        <v>25</v>
      </c>
      <c r="D146" s="5">
        <v>10</v>
      </c>
      <c r="E146" s="32">
        <v>740</v>
      </c>
      <c r="F146" s="33">
        <v>32.18</v>
      </c>
      <c r="G146" s="32">
        <v>128.69999999999999</v>
      </c>
      <c r="H146" s="32">
        <f t="shared" si="40"/>
        <v>8.0500000000000007</v>
      </c>
      <c r="I146" s="33">
        <v>153.4</v>
      </c>
      <c r="J146" s="32">
        <v>59.48</v>
      </c>
      <c r="K146" s="32">
        <v>118.95</v>
      </c>
      <c r="L146" s="32">
        <f t="shared" si="41"/>
        <v>500.76000000000005</v>
      </c>
      <c r="M146" s="32">
        <v>57.5</v>
      </c>
      <c r="N146" s="32">
        <v>116.19</v>
      </c>
      <c r="O146" s="32">
        <f t="shared" si="42"/>
        <v>65.549999999999955</v>
      </c>
      <c r="P146" s="5">
        <v>68</v>
      </c>
      <c r="Q146" s="5">
        <v>3484</v>
      </c>
      <c r="R146" s="5">
        <v>2402</v>
      </c>
      <c r="S146" s="5">
        <v>63</v>
      </c>
      <c r="T146" s="5">
        <v>886</v>
      </c>
      <c r="U146" s="5">
        <v>701</v>
      </c>
      <c r="V146" s="5">
        <v>447</v>
      </c>
      <c r="W146">
        <f t="shared" si="43"/>
        <v>185</v>
      </c>
      <c r="X146">
        <f t="shared" si="44"/>
        <v>185</v>
      </c>
      <c r="Y146">
        <f t="shared" si="45"/>
        <v>0.92647058823529416</v>
      </c>
      <c r="Z146" s="5">
        <v>1080</v>
      </c>
      <c r="AA146" s="5">
        <v>578</v>
      </c>
      <c r="AB146" s="5">
        <v>447</v>
      </c>
      <c r="AC146">
        <v>502</v>
      </c>
      <c r="AD146" s="37">
        <f t="shared" si="46"/>
        <v>500.76000000000005</v>
      </c>
      <c r="AE146" s="37">
        <f t="shared" si="47"/>
        <v>7.9485714285714293</v>
      </c>
      <c r="AF146" s="37">
        <f t="shared" si="48"/>
        <v>7.3641176470588245</v>
      </c>
      <c r="AG146" s="37">
        <f t="shared" si="49"/>
        <v>0.36885928393005829</v>
      </c>
      <c r="AH146" s="37">
        <f t="shared" si="50"/>
        <v>0.20847626977518735</v>
      </c>
    </row>
    <row r="147" spans="1:34" x14ac:dyDescent="0.25">
      <c r="A147" s="4">
        <v>45423</v>
      </c>
      <c r="B147" s="5">
        <v>2024</v>
      </c>
      <c r="C147" s="5" t="s">
        <v>25</v>
      </c>
      <c r="D147" s="5">
        <v>11</v>
      </c>
      <c r="E147" s="32">
        <v>740</v>
      </c>
      <c r="F147" s="33">
        <v>38.31</v>
      </c>
      <c r="G147" s="32">
        <v>153.22999999999999</v>
      </c>
      <c r="H147" s="32">
        <f t="shared" si="40"/>
        <v>9.58</v>
      </c>
      <c r="I147" s="33">
        <v>167.4</v>
      </c>
      <c r="J147" s="32">
        <v>38.03</v>
      </c>
      <c r="K147" s="32">
        <v>114.08</v>
      </c>
      <c r="L147" s="32">
        <f t="shared" si="41"/>
        <v>520.63</v>
      </c>
      <c r="M147" s="32">
        <v>131.25</v>
      </c>
      <c r="N147" s="32">
        <v>54.11</v>
      </c>
      <c r="O147" s="32">
        <f t="shared" si="42"/>
        <v>34.009999999999991</v>
      </c>
      <c r="P147" s="5">
        <v>68</v>
      </c>
      <c r="Q147" s="5">
        <v>3475</v>
      </c>
      <c r="R147" s="5">
        <v>2340</v>
      </c>
      <c r="S147" s="5">
        <v>40</v>
      </c>
      <c r="T147" s="5">
        <v>883</v>
      </c>
      <c r="U147" s="5">
        <v>670</v>
      </c>
      <c r="V147" s="5">
        <v>446</v>
      </c>
      <c r="W147">
        <f t="shared" si="43"/>
        <v>213</v>
      </c>
      <c r="X147">
        <f t="shared" si="44"/>
        <v>213</v>
      </c>
      <c r="Y147">
        <f t="shared" si="45"/>
        <v>0.58823529411764708</v>
      </c>
      <c r="Z147" s="5">
        <v>1101</v>
      </c>
      <c r="AA147" s="5">
        <v>596</v>
      </c>
      <c r="AB147" s="5">
        <v>450</v>
      </c>
      <c r="AC147">
        <v>505</v>
      </c>
      <c r="AD147" s="37">
        <f t="shared" si="46"/>
        <v>520.63</v>
      </c>
      <c r="AE147" s="37">
        <f t="shared" si="47"/>
        <v>13.015750000000001</v>
      </c>
      <c r="AF147" s="37">
        <f t="shared" si="48"/>
        <v>7.6563235294117646</v>
      </c>
      <c r="AG147" s="37">
        <f t="shared" si="49"/>
        <v>0.37735042735042734</v>
      </c>
      <c r="AH147" s="37">
        <f t="shared" si="50"/>
        <v>0.22249145299145298</v>
      </c>
    </row>
    <row r="148" spans="1:34" x14ac:dyDescent="0.25">
      <c r="A148" s="4">
        <v>45424</v>
      </c>
      <c r="B148" s="5">
        <v>2024</v>
      </c>
      <c r="C148" s="5" t="s">
        <v>25</v>
      </c>
      <c r="D148" s="5">
        <v>12</v>
      </c>
      <c r="E148" s="32">
        <v>740</v>
      </c>
      <c r="F148" s="33">
        <v>31.93</v>
      </c>
      <c r="G148" s="32">
        <v>127.73</v>
      </c>
      <c r="H148" s="32">
        <f t="shared" si="40"/>
        <v>7.98</v>
      </c>
      <c r="I148" s="33">
        <v>84.46</v>
      </c>
      <c r="J148" s="32">
        <v>115.87</v>
      </c>
      <c r="K148" s="32">
        <v>115.87</v>
      </c>
      <c r="L148" s="32">
        <f t="shared" si="41"/>
        <v>483.84</v>
      </c>
      <c r="M148" s="32">
        <v>121.25</v>
      </c>
      <c r="N148" s="32">
        <v>288.85000000000002</v>
      </c>
      <c r="O148" s="32">
        <f t="shared" si="42"/>
        <v>-153.93999999999994</v>
      </c>
      <c r="P148" s="5">
        <v>68</v>
      </c>
      <c r="Q148" s="5">
        <v>3469</v>
      </c>
      <c r="R148" s="5">
        <v>2274</v>
      </c>
      <c r="S148" s="5">
        <v>60</v>
      </c>
      <c r="T148" s="5">
        <v>882</v>
      </c>
      <c r="U148" s="5">
        <v>637</v>
      </c>
      <c r="V148" s="5">
        <v>445</v>
      </c>
      <c r="W148">
        <f t="shared" si="43"/>
        <v>245</v>
      </c>
      <c r="X148">
        <f t="shared" si="44"/>
        <v>245</v>
      </c>
      <c r="Y148">
        <f t="shared" si="45"/>
        <v>0.88235294117647056</v>
      </c>
      <c r="Z148" s="5">
        <v>1115</v>
      </c>
      <c r="AA148" s="5">
        <v>625</v>
      </c>
      <c r="AB148" s="5">
        <v>453</v>
      </c>
      <c r="AC148">
        <v>490</v>
      </c>
      <c r="AD148" s="37">
        <f t="shared" si="46"/>
        <v>483.84</v>
      </c>
      <c r="AE148" s="37">
        <f t="shared" si="47"/>
        <v>8.0640000000000001</v>
      </c>
      <c r="AF148" s="37">
        <f t="shared" si="48"/>
        <v>7.1152941176470588</v>
      </c>
      <c r="AG148" s="37">
        <f t="shared" si="49"/>
        <v>0.38786279683377306</v>
      </c>
      <c r="AH148" s="37">
        <f t="shared" si="50"/>
        <v>0.21277044854881266</v>
      </c>
    </row>
    <row r="149" spans="1:34" x14ac:dyDescent="0.25">
      <c r="A149" s="4">
        <v>45425</v>
      </c>
      <c r="B149" s="5">
        <v>2024</v>
      </c>
      <c r="C149" s="5" t="s">
        <v>25</v>
      </c>
      <c r="D149" s="5">
        <v>13</v>
      </c>
      <c r="E149" s="32">
        <v>740</v>
      </c>
      <c r="F149" s="33">
        <v>20.68</v>
      </c>
      <c r="G149" s="32">
        <v>82.71</v>
      </c>
      <c r="H149" s="32">
        <f t="shared" si="40"/>
        <v>5.17</v>
      </c>
      <c r="I149" s="33">
        <v>117.65</v>
      </c>
      <c r="J149" s="32">
        <v>49.43</v>
      </c>
      <c r="K149" s="32">
        <v>148.30000000000001</v>
      </c>
      <c r="L149" s="32">
        <f t="shared" si="41"/>
        <v>423.94</v>
      </c>
      <c r="M149" s="32">
        <v>111.25</v>
      </c>
      <c r="N149" s="32">
        <v>152.61000000000001</v>
      </c>
      <c r="O149" s="32">
        <f t="shared" si="42"/>
        <v>52.199999999999932</v>
      </c>
      <c r="P149" s="5">
        <v>63</v>
      </c>
      <c r="Q149" s="5">
        <v>3463</v>
      </c>
      <c r="R149" s="5">
        <v>2232</v>
      </c>
      <c r="S149" s="5">
        <v>35</v>
      </c>
      <c r="T149" s="5">
        <v>886</v>
      </c>
      <c r="U149" s="5">
        <v>616</v>
      </c>
      <c r="V149" s="5">
        <v>444</v>
      </c>
      <c r="W149">
        <f t="shared" si="43"/>
        <v>270</v>
      </c>
      <c r="X149">
        <f t="shared" si="44"/>
        <v>270</v>
      </c>
      <c r="Y149">
        <f t="shared" si="45"/>
        <v>0.55555555555555558</v>
      </c>
      <c r="Z149" s="5">
        <v>1127</v>
      </c>
      <c r="AA149" s="5">
        <v>653</v>
      </c>
      <c r="AB149" s="5">
        <v>455</v>
      </c>
      <c r="AC149">
        <v>474</v>
      </c>
      <c r="AD149" s="37">
        <f t="shared" si="46"/>
        <v>423.94</v>
      </c>
      <c r="AE149" s="37">
        <f t="shared" si="47"/>
        <v>12.112571428571428</v>
      </c>
      <c r="AF149" s="37">
        <f t="shared" si="48"/>
        <v>6.7292063492063487</v>
      </c>
      <c r="AG149" s="37">
        <f t="shared" si="49"/>
        <v>0.39695340501792115</v>
      </c>
      <c r="AH149" s="37">
        <f t="shared" si="50"/>
        <v>0.18993727598566307</v>
      </c>
    </row>
    <row r="150" spans="1:34" x14ac:dyDescent="0.25">
      <c r="A150" s="4">
        <v>45426</v>
      </c>
      <c r="B150" s="5">
        <v>2024</v>
      </c>
      <c r="C150" s="5" t="s">
        <v>25</v>
      </c>
      <c r="D150" s="5">
        <v>14</v>
      </c>
      <c r="E150" s="32">
        <v>740</v>
      </c>
      <c r="F150" s="33">
        <v>14.82</v>
      </c>
      <c r="G150" s="32">
        <v>59.29</v>
      </c>
      <c r="H150" s="32">
        <f t="shared" si="40"/>
        <v>3.71</v>
      </c>
      <c r="I150" s="33">
        <v>75.19</v>
      </c>
      <c r="J150" s="32">
        <v>28.2</v>
      </c>
      <c r="K150" s="32">
        <v>56.39</v>
      </c>
      <c r="L150" s="32">
        <f t="shared" si="41"/>
        <v>237.59999999999997</v>
      </c>
      <c r="M150" s="32">
        <v>346.25</v>
      </c>
      <c r="N150" s="32">
        <v>124.23</v>
      </c>
      <c r="O150" s="32">
        <f t="shared" si="42"/>
        <v>31.920000000000073</v>
      </c>
      <c r="P150" s="5">
        <v>51</v>
      </c>
      <c r="Q150" s="5">
        <v>3460</v>
      </c>
      <c r="R150" s="5">
        <v>2188</v>
      </c>
      <c r="S150" s="5">
        <v>47</v>
      </c>
      <c r="T150" s="5">
        <v>893</v>
      </c>
      <c r="U150" s="5">
        <v>594</v>
      </c>
      <c r="V150" s="5">
        <v>443</v>
      </c>
      <c r="W150">
        <f t="shared" si="43"/>
        <v>299</v>
      </c>
      <c r="X150">
        <f t="shared" si="44"/>
        <v>299</v>
      </c>
      <c r="Y150">
        <f t="shared" si="45"/>
        <v>0.92156862745098034</v>
      </c>
      <c r="Z150" s="5">
        <v>1134</v>
      </c>
      <c r="AA150" s="5">
        <v>685</v>
      </c>
      <c r="AB150" s="5">
        <v>458</v>
      </c>
      <c r="AC150">
        <v>449</v>
      </c>
      <c r="AD150" s="37">
        <f t="shared" si="46"/>
        <v>237.59999999999997</v>
      </c>
      <c r="AE150" s="37">
        <f t="shared" si="47"/>
        <v>5.0553191489361691</v>
      </c>
      <c r="AF150" s="37">
        <f t="shared" si="48"/>
        <v>4.6588235294117641</v>
      </c>
      <c r="AG150" s="37">
        <f t="shared" si="49"/>
        <v>0.40813528336380256</v>
      </c>
      <c r="AH150" s="37">
        <f t="shared" si="50"/>
        <v>0.10859232175502741</v>
      </c>
    </row>
    <row r="151" spans="1:34" x14ac:dyDescent="0.25">
      <c r="A151" s="4">
        <v>45427</v>
      </c>
      <c r="B151" s="5">
        <v>2024</v>
      </c>
      <c r="C151" s="5" t="s">
        <v>25</v>
      </c>
      <c r="D151" s="5">
        <v>15</v>
      </c>
      <c r="E151" s="32">
        <v>740</v>
      </c>
      <c r="F151" s="33">
        <v>41.42</v>
      </c>
      <c r="G151" s="32">
        <v>165.66</v>
      </c>
      <c r="H151" s="32">
        <f t="shared" si="40"/>
        <v>10.36</v>
      </c>
      <c r="I151" s="33">
        <v>151.72999999999999</v>
      </c>
      <c r="J151" s="32">
        <v>18.079999999999998</v>
      </c>
      <c r="K151" s="32">
        <v>54.24</v>
      </c>
      <c r="L151" s="32">
        <f t="shared" si="41"/>
        <v>441.48999999999995</v>
      </c>
      <c r="M151" s="32">
        <v>133.75</v>
      </c>
      <c r="N151" s="32">
        <v>223.01</v>
      </c>
      <c r="O151" s="32">
        <f t="shared" si="42"/>
        <v>-58.25</v>
      </c>
      <c r="P151" s="5">
        <v>38</v>
      </c>
      <c r="Q151" s="5">
        <v>3454</v>
      </c>
      <c r="R151" s="5">
        <v>2150</v>
      </c>
      <c r="S151" s="5">
        <v>32</v>
      </c>
      <c r="T151" s="5">
        <v>903</v>
      </c>
      <c r="U151" s="5">
        <v>575</v>
      </c>
      <c r="V151" s="5">
        <v>442</v>
      </c>
      <c r="W151">
        <f t="shared" si="43"/>
        <v>328</v>
      </c>
      <c r="X151">
        <f t="shared" si="44"/>
        <v>328</v>
      </c>
      <c r="Y151">
        <f t="shared" si="45"/>
        <v>0.84210526315789469</v>
      </c>
      <c r="Z151" s="5">
        <v>1138</v>
      </c>
      <c r="AA151" s="5">
        <v>721</v>
      </c>
      <c r="AB151" s="5">
        <v>461</v>
      </c>
      <c r="AC151">
        <v>417</v>
      </c>
      <c r="AD151" s="37">
        <f t="shared" si="46"/>
        <v>441.48999999999995</v>
      </c>
      <c r="AE151" s="37">
        <f t="shared" si="47"/>
        <v>13.796562499999999</v>
      </c>
      <c r="AF151" s="37">
        <f t="shared" si="48"/>
        <v>11.618157894736841</v>
      </c>
      <c r="AG151" s="37">
        <f t="shared" si="49"/>
        <v>0.42</v>
      </c>
      <c r="AH151" s="37">
        <f t="shared" si="50"/>
        <v>0.20534418604651161</v>
      </c>
    </row>
    <row r="152" spans="1:34" x14ac:dyDescent="0.25">
      <c r="A152" s="4">
        <v>45428</v>
      </c>
      <c r="B152" s="5">
        <v>2024</v>
      </c>
      <c r="C152" s="5" t="s">
        <v>25</v>
      </c>
      <c r="D152" s="5">
        <v>16</v>
      </c>
      <c r="E152" s="32">
        <v>740</v>
      </c>
      <c r="F152" s="33">
        <v>38.799999999999997</v>
      </c>
      <c r="G152" s="32">
        <v>155.19</v>
      </c>
      <c r="H152" s="32">
        <f t="shared" si="40"/>
        <v>9.6999999999999993</v>
      </c>
      <c r="I152" s="33">
        <v>150.02000000000001</v>
      </c>
      <c r="J152" s="32">
        <v>124.89</v>
      </c>
      <c r="K152" s="32">
        <v>124.89</v>
      </c>
      <c r="L152" s="32">
        <f t="shared" si="41"/>
        <v>603.49</v>
      </c>
      <c r="M152" s="32">
        <v>61.25</v>
      </c>
      <c r="N152" s="32">
        <v>197.08</v>
      </c>
      <c r="O152" s="32">
        <f t="shared" si="42"/>
        <v>-121.82000000000005</v>
      </c>
      <c r="P152" s="5">
        <v>20</v>
      </c>
      <c r="Q152" s="5">
        <v>3454</v>
      </c>
      <c r="R152" s="5">
        <v>2126</v>
      </c>
      <c r="S152" s="5">
        <v>20</v>
      </c>
      <c r="T152" s="5">
        <v>917</v>
      </c>
      <c r="U152" s="5">
        <v>563</v>
      </c>
      <c r="V152" s="5">
        <v>442</v>
      </c>
      <c r="W152">
        <f t="shared" si="43"/>
        <v>354</v>
      </c>
      <c r="X152">
        <f t="shared" si="44"/>
        <v>354</v>
      </c>
      <c r="Y152">
        <f t="shared" si="45"/>
        <v>1</v>
      </c>
      <c r="Z152" s="5">
        <v>1139</v>
      </c>
      <c r="AA152" s="5">
        <v>754</v>
      </c>
      <c r="AB152" s="5">
        <v>464</v>
      </c>
      <c r="AC152">
        <v>385</v>
      </c>
      <c r="AD152" s="37">
        <f t="shared" si="46"/>
        <v>603.49</v>
      </c>
      <c r="AE152" s="37">
        <f t="shared" si="47"/>
        <v>30.174500000000002</v>
      </c>
      <c r="AF152" s="37">
        <f t="shared" si="48"/>
        <v>30.174500000000002</v>
      </c>
      <c r="AG152" s="37">
        <f t="shared" si="49"/>
        <v>0.43132643461900283</v>
      </c>
      <c r="AH152" s="37">
        <f t="shared" si="50"/>
        <v>0.28386171213546568</v>
      </c>
    </row>
    <row r="153" spans="1:34" x14ac:dyDescent="0.25">
      <c r="A153" s="4">
        <v>45429</v>
      </c>
      <c r="B153" s="5">
        <v>2024</v>
      </c>
      <c r="C153" s="5" t="s">
        <v>25</v>
      </c>
      <c r="D153" s="5">
        <v>17</v>
      </c>
      <c r="E153" s="32">
        <v>740</v>
      </c>
      <c r="F153" s="33">
        <v>34.729999999999997</v>
      </c>
      <c r="G153" s="32">
        <v>138.93</v>
      </c>
      <c r="H153" s="32">
        <f t="shared" si="40"/>
        <v>8.68</v>
      </c>
      <c r="I153" s="33">
        <v>196.57</v>
      </c>
      <c r="J153" s="32">
        <v>84.99</v>
      </c>
      <c r="K153" s="32">
        <v>84.99</v>
      </c>
      <c r="L153" s="32">
        <f t="shared" si="41"/>
        <v>548.89</v>
      </c>
      <c r="M153" s="32">
        <v>110</v>
      </c>
      <c r="N153" s="32">
        <v>112.41</v>
      </c>
      <c r="O153" s="32">
        <f t="shared" si="42"/>
        <v>-31.299999999999955</v>
      </c>
      <c r="P153" s="5">
        <v>2</v>
      </c>
      <c r="Q153" s="5">
        <v>3454</v>
      </c>
      <c r="R153" s="5">
        <v>2106</v>
      </c>
      <c r="S153" s="5">
        <v>2</v>
      </c>
      <c r="T153" s="5">
        <v>937</v>
      </c>
      <c r="U153" s="5">
        <v>553</v>
      </c>
      <c r="V153" s="5">
        <v>442</v>
      </c>
      <c r="W153">
        <f t="shared" si="43"/>
        <v>384</v>
      </c>
      <c r="X153">
        <f t="shared" si="44"/>
        <v>384</v>
      </c>
      <c r="Y153">
        <f t="shared" si="45"/>
        <v>1</v>
      </c>
      <c r="Z153" s="5">
        <v>1139</v>
      </c>
      <c r="AA153" s="5">
        <v>788</v>
      </c>
      <c r="AB153" s="5">
        <v>467</v>
      </c>
      <c r="AC153">
        <v>351</v>
      </c>
      <c r="AD153" s="37">
        <f t="shared" si="46"/>
        <v>548.89</v>
      </c>
      <c r="AE153" s="37">
        <f t="shared" si="47"/>
        <v>274.44499999999999</v>
      </c>
      <c r="AF153" s="37">
        <f t="shared" si="48"/>
        <v>274.44499999999999</v>
      </c>
      <c r="AG153" s="37">
        <f t="shared" si="49"/>
        <v>0.44491927825261157</v>
      </c>
      <c r="AH153" s="37">
        <f t="shared" si="50"/>
        <v>0.2606315289648623</v>
      </c>
    </row>
    <row r="154" spans="1:34" x14ac:dyDescent="0.25">
      <c r="A154" s="4">
        <v>45430</v>
      </c>
      <c r="B154" s="5">
        <v>2024</v>
      </c>
      <c r="C154" s="5" t="s">
        <v>25</v>
      </c>
      <c r="D154" s="5">
        <v>18</v>
      </c>
      <c r="E154" s="32">
        <v>740</v>
      </c>
      <c r="F154" s="33">
        <v>35.6</v>
      </c>
      <c r="G154" s="32">
        <v>142.4</v>
      </c>
      <c r="H154" s="32">
        <f t="shared" si="40"/>
        <v>8.9</v>
      </c>
      <c r="I154" s="33">
        <v>138.72999999999999</v>
      </c>
      <c r="J154" s="32">
        <v>79.27</v>
      </c>
      <c r="K154" s="32">
        <v>158.54</v>
      </c>
      <c r="L154" s="32">
        <f t="shared" si="41"/>
        <v>563.43999999999994</v>
      </c>
      <c r="M154" s="32">
        <v>145</v>
      </c>
      <c r="N154" s="32">
        <v>88.19</v>
      </c>
      <c r="O154" s="32">
        <f t="shared" si="42"/>
        <v>-56.629999999999882</v>
      </c>
      <c r="P154" s="5">
        <v>1</v>
      </c>
      <c r="Q154" s="5">
        <v>3454</v>
      </c>
      <c r="R154" s="5">
        <v>2098</v>
      </c>
      <c r="S154" s="5">
        <v>1</v>
      </c>
      <c r="T154" s="5">
        <v>957</v>
      </c>
      <c r="U154" s="5">
        <v>549</v>
      </c>
      <c r="V154" s="5">
        <v>442</v>
      </c>
      <c r="W154">
        <f t="shared" si="43"/>
        <v>408</v>
      </c>
      <c r="X154">
        <f t="shared" si="44"/>
        <v>408</v>
      </c>
      <c r="Y154">
        <f t="shared" si="45"/>
        <v>1</v>
      </c>
      <c r="Z154" s="5">
        <v>1131</v>
      </c>
      <c r="AA154" s="5">
        <v>813</v>
      </c>
      <c r="AB154" s="5">
        <v>472</v>
      </c>
      <c r="AC154">
        <v>318</v>
      </c>
      <c r="AD154" s="37">
        <f t="shared" si="46"/>
        <v>563.43999999999994</v>
      </c>
      <c r="AE154" s="37">
        <f t="shared" si="47"/>
        <v>563.43999999999994</v>
      </c>
      <c r="AF154" s="37">
        <f t="shared" si="48"/>
        <v>563.43999999999994</v>
      </c>
      <c r="AG154" s="37">
        <f t="shared" si="49"/>
        <v>0.45614871306005722</v>
      </c>
      <c r="AH154" s="37">
        <f t="shared" si="50"/>
        <v>0.26856053384175405</v>
      </c>
    </row>
    <row r="155" spans="1:34" x14ac:dyDescent="0.25">
      <c r="A155" s="4">
        <v>45431</v>
      </c>
      <c r="B155" s="5">
        <v>2024</v>
      </c>
      <c r="C155" s="5" t="s">
        <v>25</v>
      </c>
      <c r="D155" s="5">
        <v>19</v>
      </c>
      <c r="E155" s="32">
        <v>740</v>
      </c>
      <c r="F155" s="33">
        <v>22.54</v>
      </c>
      <c r="G155" s="32">
        <v>90.15</v>
      </c>
      <c r="H155" s="32">
        <f t="shared" si="40"/>
        <v>5.64</v>
      </c>
      <c r="I155" s="33">
        <v>66.16</v>
      </c>
      <c r="J155" s="32">
        <v>68.7</v>
      </c>
      <c r="K155" s="32">
        <v>137.4</v>
      </c>
      <c r="L155" s="32">
        <f t="shared" si="41"/>
        <v>390.59000000000003</v>
      </c>
      <c r="M155" s="32">
        <v>227.5</v>
      </c>
      <c r="N155" s="32">
        <v>141.69</v>
      </c>
      <c r="O155" s="32">
        <f t="shared" si="42"/>
        <v>-19.779999999999973</v>
      </c>
      <c r="P155" s="5">
        <v>1</v>
      </c>
      <c r="Q155" s="5">
        <v>3460</v>
      </c>
      <c r="R155" s="5">
        <v>2090</v>
      </c>
      <c r="S155" s="5">
        <v>1</v>
      </c>
      <c r="T155" s="5">
        <v>982</v>
      </c>
      <c r="U155" s="5">
        <v>545</v>
      </c>
      <c r="V155" s="5">
        <v>443</v>
      </c>
      <c r="W155">
        <f t="shared" si="43"/>
        <v>437</v>
      </c>
      <c r="X155">
        <f t="shared" si="44"/>
        <v>437</v>
      </c>
      <c r="Y155">
        <f t="shared" si="45"/>
        <v>1</v>
      </c>
      <c r="Z155" s="5">
        <v>1117</v>
      </c>
      <c r="AA155" s="5">
        <v>833</v>
      </c>
      <c r="AB155" s="5">
        <v>476</v>
      </c>
      <c r="AC155">
        <v>284</v>
      </c>
      <c r="AD155" s="37">
        <f t="shared" si="46"/>
        <v>390.59000000000003</v>
      </c>
      <c r="AE155" s="37">
        <f t="shared" si="47"/>
        <v>390.59000000000003</v>
      </c>
      <c r="AF155" s="37">
        <f t="shared" si="48"/>
        <v>390.59000000000003</v>
      </c>
      <c r="AG155" s="37">
        <f t="shared" si="49"/>
        <v>0.46985645933014353</v>
      </c>
      <c r="AH155" s="37">
        <f t="shared" si="50"/>
        <v>0.18688516746411485</v>
      </c>
    </row>
    <row r="156" spans="1:34" x14ac:dyDescent="0.25">
      <c r="A156" s="4">
        <v>45432</v>
      </c>
      <c r="B156" s="5">
        <v>2024</v>
      </c>
      <c r="C156" s="5" t="s">
        <v>25</v>
      </c>
      <c r="D156" s="5">
        <v>20</v>
      </c>
      <c r="E156" s="32">
        <v>740</v>
      </c>
      <c r="F156" s="33">
        <v>18.440000000000001</v>
      </c>
      <c r="G156" s="32">
        <v>73.75</v>
      </c>
      <c r="H156" s="32">
        <f t="shared" si="40"/>
        <v>4.6100000000000003</v>
      </c>
      <c r="I156" s="33">
        <v>179.72</v>
      </c>
      <c r="J156" s="32">
        <v>40.81</v>
      </c>
      <c r="K156" s="32">
        <v>40.81</v>
      </c>
      <c r="L156" s="32">
        <f t="shared" si="41"/>
        <v>358.14</v>
      </c>
      <c r="M156" s="32">
        <v>87.5</v>
      </c>
      <c r="N156" s="32">
        <v>347.25</v>
      </c>
      <c r="O156" s="32">
        <f t="shared" si="42"/>
        <v>-52.889999999999986</v>
      </c>
      <c r="P156" s="5">
        <v>1</v>
      </c>
      <c r="Q156" s="5">
        <v>3466</v>
      </c>
      <c r="R156" s="5">
        <v>2096</v>
      </c>
      <c r="S156" s="5">
        <v>1</v>
      </c>
      <c r="T156" s="5">
        <v>1007</v>
      </c>
      <c r="U156" s="5">
        <v>548</v>
      </c>
      <c r="V156" s="5">
        <v>444</v>
      </c>
      <c r="W156">
        <f t="shared" si="43"/>
        <v>459</v>
      </c>
      <c r="X156">
        <f t="shared" si="44"/>
        <v>459</v>
      </c>
      <c r="Y156">
        <f t="shared" si="45"/>
        <v>1</v>
      </c>
      <c r="Z156" s="5">
        <v>1093</v>
      </c>
      <c r="AA156" s="5">
        <v>846</v>
      </c>
      <c r="AB156" s="5">
        <v>480</v>
      </c>
      <c r="AC156">
        <v>247</v>
      </c>
      <c r="AD156" s="37">
        <f t="shared" si="46"/>
        <v>358.14</v>
      </c>
      <c r="AE156" s="37">
        <f t="shared" si="47"/>
        <v>358.14</v>
      </c>
      <c r="AF156" s="37">
        <f t="shared" si="48"/>
        <v>358.14</v>
      </c>
      <c r="AG156" s="37">
        <f t="shared" si="49"/>
        <v>0.48043893129770993</v>
      </c>
      <c r="AH156" s="37">
        <f t="shared" si="50"/>
        <v>0.17086832061068702</v>
      </c>
    </row>
    <row r="157" spans="1:34" x14ac:dyDescent="0.25">
      <c r="A157" s="4">
        <v>45433</v>
      </c>
      <c r="B157" s="5">
        <v>2024</v>
      </c>
      <c r="C157" s="5" t="s">
        <v>25</v>
      </c>
      <c r="D157" s="5">
        <v>21</v>
      </c>
      <c r="E157" s="32">
        <v>740</v>
      </c>
      <c r="F157" s="33">
        <v>12.29</v>
      </c>
      <c r="G157" s="32">
        <v>49.14</v>
      </c>
      <c r="H157" s="32">
        <f t="shared" si="40"/>
        <v>3.07</v>
      </c>
      <c r="I157" s="33">
        <v>68.09</v>
      </c>
      <c r="J157" s="32">
        <v>63.18</v>
      </c>
      <c r="K157" s="32">
        <v>126.36</v>
      </c>
      <c r="L157" s="32">
        <f t="shared" si="41"/>
        <v>322.13</v>
      </c>
      <c r="M157" s="32">
        <v>310</v>
      </c>
      <c r="N157" s="32">
        <v>157.66</v>
      </c>
      <c r="O157" s="32">
        <f t="shared" si="42"/>
        <v>-49.789999999999964</v>
      </c>
      <c r="P157" s="5">
        <v>1</v>
      </c>
      <c r="Q157" s="5">
        <v>3472</v>
      </c>
      <c r="R157" s="5">
        <v>2104</v>
      </c>
      <c r="S157" s="5">
        <v>1</v>
      </c>
      <c r="T157" s="5">
        <v>1032</v>
      </c>
      <c r="U157" s="5">
        <v>552</v>
      </c>
      <c r="V157" s="5">
        <v>445</v>
      </c>
      <c r="W157">
        <f t="shared" si="43"/>
        <v>480</v>
      </c>
      <c r="X157">
        <f t="shared" si="44"/>
        <v>480</v>
      </c>
      <c r="Y157">
        <f t="shared" si="45"/>
        <v>1</v>
      </c>
      <c r="Z157" s="5">
        <v>1063</v>
      </c>
      <c r="AA157" s="5">
        <v>856</v>
      </c>
      <c r="AB157" s="5">
        <v>485</v>
      </c>
      <c r="AC157">
        <v>207</v>
      </c>
      <c r="AD157" s="37">
        <f t="shared" si="46"/>
        <v>322.13</v>
      </c>
      <c r="AE157" s="37">
        <f t="shared" si="47"/>
        <v>322.13</v>
      </c>
      <c r="AF157" s="37">
        <f t="shared" si="48"/>
        <v>322.13</v>
      </c>
      <c r="AG157" s="37">
        <f t="shared" si="49"/>
        <v>0.49049429657794674</v>
      </c>
      <c r="AH157" s="37">
        <f t="shared" si="50"/>
        <v>0.15310361216730037</v>
      </c>
    </row>
    <row r="158" spans="1:34" x14ac:dyDescent="0.25">
      <c r="A158" s="4">
        <v>45434</v>
      </c>
      <c r="B158" s="5">
        <v>2024</v>
      </c>
      <c r="C158" s="5" t="s">
        <v>25</v>
      </c>
      <c r="D158" s="5">
        <v>22</v>
      </c>
      <c r="E158" s="32">
        <v>740</v>
      </c>
      <c r="F158" s="33">
        <v>31.98</v>
      </c>
      <c r="G158" s="32">
        <v>127.91</v>
      </c>
      <c r="H158" s="32">
        <f t="shared" si="40"/>
        <v>8</v>
      </c>
      <c r="I158" s="33">
        <v>70.45</v>
      </c>
      <c r="J158" s="32">
        <v>27.13</v>
      </c>
      <c r="K158" s="32">
        <v>81.400000000000006</v>
      </c>
      <c r="L158" s="32">
        <f t="shared" si="41"/>
        <v>346.87</v>
      </c>
      <c r="M158" s="32">
        <v>131.25</v>
      </c>
      <c r="N158" s="32">
        <v>198.85</v>
      </c>
      <c r="O158" s="32">
        <f t="shared" si="42"/>
        <v>63.029999999999973</v>
      </c>
      <c r="P158" s="5">
        <v>1</v>
      </c>
      <c r="Q158" s="5">
        <v>3478</v>
      </c>
      <c r="R158" s="5">
        <v>2130</v>
      </c>
      <c r="S158" s="5">
        <v>1</v>
      </c>
      <c r="T158" s="5">
        <v>1058</v>
      </c>
      <c r="U158" s="5">
        <v>565</v>
      </c>
      <c r="V158" s="5">
        <v>446</v>
      </c>
      <c r="W158">
        <f t="shared" si="43"/>
        <v>493</v>
      </c>
      <c r="X158">
        <f t="shared" si="44"/>
        <v>493</v>
      </c>
      <c r="Y158">
        <f t="shared" si="45"/>
        <v>1</v>
      </c>
      <c r="Z158" s="5">
        <v>1045</v>
      </c>
      <c r="AA158" s="5">
        <v>859</v>
      </c>
      <c r="AB158" s="5">
        <v>490</v>
      </c>
      <c r="AC158">
        <v>186</v>
      </c>
      <c r="AD158" s="37">
        <f t="shared" si="46"/>
        <v>346.87</v>
      </c>
      <c r="AE158" s="37">
        <f t="shared" si="47"/>
        <v>346.87</v>
      </c>
      <c r="AF158" s="37">
        <f t="shared" si="48"/>
        <v>346.87</v>
      </c>
      <c r="AG158" s="37">
        <f t="shared" si="49"/>
        <v>0.49671361502347416</v>
      </c>
      <c r="AH158" s="37">
        <f t="shared" si="50"/>
        <v>0.16284976525821596</v>
      </c>
    </row>
    <row r="159" spans="1:34" x14ac:dyDescent="0.25">
      <c r="A159" s="4">
        <v>45435</v>
      </c>
      <c r="B159" s="5">
        <v>2024</v>
      </c>
      <c r="C159" s="5" t="s">
        <v>25</v>
      </c>
      <c r="D159" s="5">
        <v>23</v>
      </c>
      <c r="E159" s="32">
        <v>740</v>
      </c>
      <c r="F159" s="33">
        <v>29.84</v>
      </c>
      <c r="G159" s="32">
        <v>119.34</v>
      </c>
      <c r="H159" s="32">
        <f t="shared" si="40"/>
        <v>7.46</v>
      </c>
      <c r="I159" s="33">
        <v>62.32</v>
      </c>
      <c r="J159" s="32">
        <v>32.049999999999997</v>
      </c>
      <c r="K159" s="32">
        <v>96.14</v>
      </c>
      <c r="L159" s="32">
        <f t="shared" si="41"/>
        <v>347.15</v>
      </c>
      <c r="M159" s="32">
        <v>145</v>
      </c>
      <c r="N159" s="32">
        <v>245.01</v>
      </c>
      <c r="O159" s="32">
        <f t="shared" si="42"/>
        <v>2.8400000000000318</v>
      </c>
      <c r="P159" s="5">
        <v>1</v>
      </c>
      <c r="Q159" s="5">
        <v>3487</v>
      </c>
      <c r="R159" s="5">
        <v>2156</v>
      </c>
      <c r="S159" s="5">
        <v>1</v>
      </c>
      <c r="T159" s="5">
        <v>1080</v>
      </c>
      <c r="U159" s="5">
        <v>578</v>
      </c>
      <c r="V159" s="5">
        <v>447</v>
      </c>
      <c r="W159">
        <f t="shared" si="43"/>
        <v>502</v>
      </c>
      <c r="X159">
        <f t="shared" si="44"/>
        <v>502</v>
      </c>
      <c r="Y159">
        <f t="shared" si="45"/>
        <v>1</v>
      </c>
      <c r="Z159" s="5">
        <v>1035</v>
      </c>
      <c r="AA159" s="5">
        <v>860</v>
      </c>
      <c r="AB159" s="5">
        <v>495</v>
      </c>
      <c r="AC159">
        <v>175</v>
      </c>
      <c r="AD159" s="37">
        <f t="shared" si="46"/>
        <v>347.15</v>
      </c>
      <c r="AE159" s="37">
        <f t="shared" si="47"/>
        <v>347.15</v>
      </c>
      <c r="AF159" s="37">
        <f t="shared" si="48"/>
        <v>347.15</v>
      </c>
      <c r="AG159" s="37">
        <f t="shared" si="49"/>
        <v>0.5009276437847866</v>
      </c>
      <c r="AH159" s="37">
        <f t="shared" si="50"/>
        <v>0.16101576994434136</v>
      </c>
    </row>
    <row r="160" spans="1:34" x14ac:dyDescent="0.25">
      <c r="A160" s="4">
        <v>45436</v>
      </c>
      <c r="B160" s="5">
        <v>2024</v>
      </c>
      <c r="C160" s="5" t="s">
        <v>25</v>
      </c>
      <c r="D160" s="5">
        <v>24</v>
      </c>
      <c r="E160" s="32">
        <v>740</v>
      </c>
      <c r="F160" s="33">
        <v>32.119999999999997</v>
      </c>
      <c r="G160" s="32">
        <v>128.47</v>
      </c>
      <c r="H160" s="32">
        <f t="shared" si="40"/>
        <v>8.0299999999999994</v>
      </c>
      <c r="I160" s="33">
        <v>121.48</v>
      </c>
      <c r="J160" s="32">
        <v>24.17</v>
      </c>
      <c r="K160" s="32">
        <v>48.34</v>
      </c>
      <c r="L160" s="32">
        <f t="shared" si="41"/>
        <v>362.61</v>
      </c>
      <c r="M160" s="32">
        <v>150</v>
      </c>
      <c r="N160" s="32">
        <v>124.74</v>
      </c>
      <c r="O160" s="32">
        <f t="shared" si="42"/>
        <v>102.64999999999998</v>
      </c>
      <c r="P160" s="5">
        <v>1</v>
      </c>
      <c r="Q160" s="5">
        <v>3502</v>
      </c>
      <c r="R160" s="5">
        <v>2192</v>
      </c>
      <c r="S160" s="5">
        <v>1</v>
      </c>
      <c r="T160" s="5">
        <v>1101</v>
      </c>
      <c r="U160" s="5">
        <v>596</v>
      </c>
      <c r="V160" s="5">
        <v>450</v>
      </c>
      <c r="W160">
        <f t="shared" si="43"/>
        <v>505</v>
      </c>
      <c r="X160">
        <f t="shared" si="44"/>
        <v>505</v>
      </c>
      <c r="Y160">
        <f t="shared" si="45"/>
        <v>1</v>
      </c>
      <c r="Z160" s="5">
        <v>1031</v>
      </c>
      <c r="AA160" s="5">
        <v>858</v>
      </c>
      <c r="AB160" s="5">
        <v>501</v>
      </c>
      <c r="AC160">
        <v>173</v>
      </c>
      <c r="AD160" s="37">
        <f t="shared" si="46"/>
        <v>362.61</v>
      </c>
      <c r="AE160" s="37">
        <f t="shared" si="47"/>
        <v>362.61</v>
      </c>
      <c r="AF160" s="37">
        <f t="shared" si="48"/>
        <v>362.61</v>
      </c>
      <c r="AG160" s="37">
        <f t="shared" si="49"/>
        <v>0.50228102189781021</v>
      </c>
      <c r="AH160" s="37">
        <f t="shared" si="50"/>
        <v>0.16542427007299271</v>
      </c>
    </row>
    <row r="161" spans="1:34" x14ac:dyDescent="0.25">
      <c r="A161" s="4">
        <v>45437</v>
      </c>
      <c r="B161" s="5">
        <v>2024</v>
      </c>
      <c r="C161" s="5" t="s">
        <v>25</v>
      </c>
      <c r="D161" s="5">
        <v>25</v>
      </c>
      <c r="E161" s="32">
        <v>740</v>
      </c>
      <c r="F161" s="33">
        <v>21.11</v>
      </c>
      <c r="G161" s="32">
        <v>84.42</v>
      </c>
      <c r="H161" s="32">
        <f t="shared" si="40"/>
        <v>5.28</v>
      </c>
      <c r="I161" s="33">
        <v>42.21</v>
      </c>
      <c r="J161" s="32">
        <v>55.48</v>
      </c>
      <c r="K161" s="32">
        <v>110.95</v>
      </c>
      <c r="L161" s="32">
        <f t="shared" si="41"/>
        <v>319.45</v>
      </c>
      <c r="M161" s="32">
        <v>146.25</v>
      </c>
      <c r="N161" s="32">
        <v>172.2</v>
      </c>
      <c r="O161" s="32">
        <f t="shared" si="42"/>
        <v>102.10000000000002</v>
      </c>
      <c r="P161" s="5">
        <v>1</v>
      </c>
      <c r="Q161" s="5">
        <v>3514</v>
      </c>
      <c r="R161" s="5">
        <v>2250</v>
      </c>
      <c r="S161" s="5">
        <v>1</v>
      </c>
      <c r="T161" s="5">
        <v>1115</v>
      </c>
      <c r="U161" s="5">
        <v>625</v>
      </c>
      <c r="V161" s="5">
        <v>453</v>
      </c>
      <c r="W161">
        <f t="shared" si="43"/>
        <v>490</v>
      </c>
      <c r="X161">
        <f t="shared" si="44"/>
        <v>490</v>
      </c>
      <c r="Y161">
        <f t="shared" si="45"/>
        <v>1</v>
      </c>
      <c r="Z161" s="5">
        <v>1037</v>
      </c>
      <c r="AA161" s="5">
        <v>843</v>
      </c>
      <c r="AB161" s="5">
        <v>505</v>
      </c>
      <c r="AC161">
        <v>194</v>
      </c>
      <c r="AD161" s="37">
        <f t="shared" si="46"/>
        <v>319.45</v>
      </c>
      <c r="AE161" s="37">
        <f t="shared" si="47"/>
        <v>319.45</v>
      </c>
      <c r="AF161" s="37">
        <f t="shared" si="48"/>
        <v>319.45</v>
      </c>
      <c r="AG161" s="37">
        <f t="shared" si="49"/>
        <v>0.49555555555555558</v>
      </c>
      <c r="AH161" s="37">
        <f t="shared" si="50"/>
        <v>0.14197777777777779</v>
      </c>
    </row>
    <row r="162" spans="1:34" x14ac:dyDescent="0.25">
      <c r="A162" s="4">
        <v>45438</v>
      </c>
      <c r="B162" s="5">
        <v>2024</v>
      </c>
      <c r="C162" s="5" t="s">
        <v>25</v>
      </c>
      <c r="D162" s="5">
        <v>26</v>
      </c>
      <c r="E162" s="32">
        <v>740</v>
      </c>
      <c r="F162" s="33">
        <v>25.06</v>
      </c>
      <c r="G162" s="32">
        <v>100.24</v>
      </c>
      <c r="H162" s="32">
        <f t="shared" si="40"/>
        <v>6.27</v>
      </c>
      <c r="I162" s="33">
        <v>62.16</v>
      </c>
      <c r="J162" s="32">
        <v>32.11</v>
      </c>
      <c r="K162" s="32">
        <v>96.32</v>
      </c>
      <c r="L162" s="32">
        <f t="shared" si="41"/>
        <v>322.15999999999997</v>
      </c>
      <c r="M162" s="32">
        <v>193.75</v>
      </c>
      <c r="N162" s="32">
        <v>148.35</v>
      </c>
      <c r="O162" s="32">
        <f t="shared" si="42"/>
        <v>75.740000000000009</v>
      </c>
      <c r="P162" s="5">
        <v>1</v>
      </c>
      <c r="Q162" s="5">
        <v>3526</v>
      </c>
      <c r="R162" s="5">
        <v>2306</v>
      </c>
      <c r="S162" s="5">
        <v>1</v>
      </c>
      <c r="T162" s="5">
        <v>1127</v>
      </c>
      <c r="U162" s="5">
        <v>653</v>
      </c>
      <c r="V162" s="5">
        <v>455</v>
      </c>
      <c r="W162">
        <f t="shared" si="43"/>
        <v>474</v>
      </c>
      <c r="X162">
        <f t="shared" si="44"/>
        <v>474</v>
      </c>
      <c r="Y162">
        <f t="shared" si="45"/>
        <v>1</v>
      </c>
      <c r="Z162" s="5">
        <v>1056</v>
      </c>
      <c r="AA162" s="5">
        <v>826</v>
      </c>
      <c r="AB162" s="5">
        <v>511</v>
      </c>
      <c r="AC162">
        <v>230</v>
      </c>
      <c r="AD162" s="37">
        <f t="shared" si="46"/>
        <v>322.15999999999997</v>
      </c>
      <c r="AE162" s="37">
        <f t="shared" si="47"/>
        <v>322.15999999999997</v>
      </c>
      <c r="AF162" s="37">
        <f t="shared" si="48"/>
        <v>322.15999999999997</v>
      </c>
      <c r="AG162" s="37">
        <f t="shared" si="49"/>
        <v>0.48872506504770163</v>
      </c>
      <c r="AH162" s="37">
        <f t="shared" si="50"/>
        <v>0.13970511708586295</v>
      </c>
    </row>
    <row r="163" spans="1:34" x14ac:dyDescent="0.25">
      <c r="A163" s="4">
        <v>45439</v>
      </c>
      <c r="B163" s="5">
        <v>2024</v>
      </c>
      <c r="C163" s="5" t="s">
        <v>25</v>
      </c>
      <c r="D163" s="5">
        <v>27</v>
      </c>
      <c r="E163" s="32">
        <v>740</v>
      </c>
      <c r="F163" s="33">
        <v>16</v>
      </c>
      <c r="G163" s="32">
        <v>64.010000000000005</v>
      </c>
      <c r="H163" s="32">
        <f t="shared" si="40"/>
        <v>4</v>
      </c>
      <c r="I163" s="33">
        <v>139.19</v>
      </c>
      <c r="J163" s="32">
        <v>54.86</v>
      </c>
      <c r="K163" s="32">
        <v>54.86</v>
      </c>
      <c r="L163" s="32">
        <f t="shared" si="41"/>
        <v>332.92</v>
      </c>
      <c r="M163" s="32">
        <v>90</v>
      </c>
      <c r="N163" s="32">
        <v>105.13</v>
      </c>
      <c r="O163" s="32">
        <f t="shared" si="42"/>
        <v>211.95000000000005</v>
      </c>
      <c r="P163" s="5">
        <v>1</v>
      </c>
      <c r="Q163" s="5">
        <v>3544</v>
      </c>
      <c r="R163" s="5">
        <v>2370</v>
      </c>
      <c r="S163" s="5">
        <v>1</v>
      </c>
      <c r="T163" s="5">
        <v>1134</v>
      </c>
      <c r="U163" s="5">
        <v>685</v>
      </c>
      <c r="V163" s="5">
        <v>458</v>
      </c>
      <c r="W163">
        <f t="shared" si="43"/>
        <v>449</v>
      </c>
      <c r="X163">
        <f t="shared" si="44"/>
        <v>449</v>
      </c>
      <c r="Y163">
        <f t="shared" si="45"/>
        <v>1</v>
      </c>
      <c r="Z163" s="5">
        <v>1082</v>
      </c>
      <c r="AA163" s="5">
        <v>800</v>
      </c>
      <c r="AB163" s="5">
        <v>518</v>
      </c>
      <c r="AC163">
        <v>282</v>
      </c>
      <c r="AD163" s="37">
        <f t="shared" si="46"/>
        <v>332.92</v>
      </c>
      <c r="AE163" s="37">
        <f t="shared" si="47"/>
        <v>332.92</v>
      </c>
      <c r="AF163" s="37">
        <f t="shared" si="48"/>
        <v>332.92</v>
      </c>
      <c r="AG163" s="37">
        <f t="shared" si="49"/>
        <v>0.47848101265822784</v>
      </c>
      <c r="AH163" s="37">
        <f t="shared" si="50"/>
        <v>0.14047257383966244</v>
      </c>
    </row>
    <row r="164" spans="1:34" x14ac:dyDescent="0.25">
      <c r="A164" s="4">
        <v>45440</v>
      </c>
      <c r="B164" s="5">
        <v>2024</v>
      </c>
      <c r="C164" s="5" t="s">
        <v>25</v>
      </c>
      <c r="D164" s="5">
        <v>28</v>
      </c>
      <c r="E164" s="32">
        <v>740</v>
      </c>
      <c r="F164" s="33">
        <v>26.4</v>
      </c>
      <c r="G164" s="32">
        <v>105.6</v>
      </c>
      <c r="H164" s="32">
        <f t="shared" si="40"/>
        <v>6.6</v>
      </c>
      <c r="I164" s="33">
        <v>37.840000000000003</v>
      </c>
      <c r="J164" s="32">
        <v>32.119999999999997</v>
      </c>
      <c r="K164" s="32">
        <v>96.36</v>
      </c>
      <c r="L164" s="32">
        <f t="shared" si="41"/>
        <v>304.92</v>
      </c>
      <c r="M164" s="32">
        <v>108.75</v>
      </c>
      <c r="N164" s="32">
        <v>65</v>
      </c>
      <c r="O164" s="32">
        <f t="shared" si="42"/>
        <v>261.33</v>
      </c>
      <c r="P164" s="5">
        <v>1</v>
      </c>
      <c r="Q164" s="5">
        <v>3562</v>
      </c>
      <c r="R164" s="5">
        <v>2442</v>
      </c>
      <c r="S164" s="5">
        <v>1</v>
      </c>
      <c r="T164" s="5">
        <v>1138</v>
      </c>
      <c r="U164" s="5">
        <v>721</v>
      </c>
      <c r="V164" s="5">
        <v>461</v>
      </c>
      <c r="W164">
        <f t="shared" si="43"/>
        <v>417</v>
      </c>
      <c r="X164">
        <f t="shared" si="44"/>
        <v>417</v>
      </c>
      <c r="Y164">
        <f t="shared" si="45"/>
        <v>1</v>
      </c>
      <c r="Z164" s="5">
        <v>1095</v>
      </c>
      <c r="AA164" s="5">
        <v>772</v>
      </c>
      <c r="AB164" s="5">
        <v>524</v>
      </c>
      <c r="AC164">
        <v>323</v>
      </c>
      <c r="AD164" s="37">
        <f t="shared" si="46"/>
        <v>304.92</v>
      </c>
      <c r="AE164" s="37">
        <f t="shared" si="47"/>
        <v>304.92</v>
      </c>
      <c r="AF164" s="37">
        <f t="shared" si="48"/>
        <v>304.92</v>
      </c>
      <c r="AG164" s="37">
        <f t="shared" si="49"/>
        <v>0.46601146601146604</v>
      </c>
      <c r="AH164" s="37">
        <f t="shared" si="50"/>
        <v>0.12486486486486487</v>
      </c>
    </row>
    <row r="165" spans="1:34" x14ac:dyDescent="0.25">
      <c r="A165" s="4">
        <v>45441</v>
      </c>
      <c r="B165" s="5">
        <v>2024</v>
      </c>
      <c r="C165" s="5" t="s">
        <v>25</v>
      </c>
      <c r="D165" s="5">
        <v>29</v>
      </c>
      <c r="E165" s="32">
        <v>740</v>
      </c>
      <c r="F165" s="33">
        <v>22.51</v>
      </c>
      <c r="G165" s="32">
        <v>90.02</v>
      </c>
      <c r="H165" s="32">
        <f t="shared" si="40"/>
        <v>5.63</v>
      </c>
      <c r="I165" s="33">
        <v>101.18</v>
      </c>
      <c r="J165" s="32">
        <v>29.2</v>
      </c>
      <c r="K165" s="32">
        <v>58.4</v>
      </c>
      <c r="L165" s="32">
        <f t="shared" si="41"/>
        <v>306.94</v>
      </c>
      <c r="M165" s="32">
        <v>78.75</v>
      </c>
      <c r="N165" s="32">
        <v>30.05</v>
      </c>
      <c r="O165" s="32">
        <f t="shared" si="42"/>
        <v>324.26</v>
      </c>
      <c r="P165" s="5">
        <v>9</v>
      </c>
      <c r="Q165" s="5">
        <v>3577</v>
      </c>
      <c r="R165" s="5">
        <v>2508</v>
      </c>
      <c r="S165" s="5">
        <v>7</v>
      </c>
      <c r="T165" s="5">
        <v>1139</v>
      </c>
      <c r="U165" s="5">
        <v>754</v>
      </c>
      <c r="V165" s="5">
        <v>464</v>
      </c>
      <c r="W165">
        <f t="shared" si="43"/>
        <v>385</v>
      </c>
      <c r="X165">
        <f t="shared" si="44"/>
        <v>385</v>
      </c>
      <c r="Y165">
        <f t="shared" si="45"/>
        <v>0.77777777777777779</v>
      </c>
      <c r="Z165" s="5">
        <v>1101</v>
      </c>
      <c r="AA165" s="5">
        <v>749</v>
      </c>
      <c r="AB165" s="5">
        <v>529</v>
      </c>
      <c r="AC165">
        <v>352</v>
      </c>
      <c r="AD165" s="37">
        <f t="shared" si="46"/>
        <v>306.94</v>
      </c>
      <c r="AE165" s="37">
        <f t="shared" si="47"/>
        <v>43.848571428571425</v>
      </c>
      <c r="AF165" s="37">
        <f t="shared" si="48"/>
        <v>34.104444444444447</v>
      </c>
      <c r="AG165" s="37">
        <f t="shared" si="49"/>
        <v>0.45414673046251991</v>
      </c>
      <c r="AH165" s="37">
        <f t="shared" si="50"/>
        <v>0.12238437001594896</v>
      </c>
    </row>
    <row r="166" spans="1:34" x14ac:dyDescent="0.25">
      <c r="A166" s="4">
        <v>45442</v>
      </c>
      <c r="B166" s="5">
        <v>2024</v>
      </c>
      <c r="C166" s="5" t="s">
        <v>25</v>
      </c>
      <c r="D166" s="5">
        <v>30</v>
      </c>
      <c r="E166" s="32">
        <v>740</v>
      </c>
      <c r="F166" s="33">
        <v>9.2899999999999991</v>
      </c>
      <c r="G166" s="32">
        <v>37.15</v>
      </c>
      <c r="H166" s="32">
        <f t="shared" si="40"/>
        <v>2.3199999999999998</v>
      </c>
      <c r="I166" s="33">
        <v>56.17</v>
      </c>
      <c r="J166" s="32">
        <v>29.15</v>
      </c>
      <c r="K166" s="32">
        <v>58.29</v>
      </c>
      <c r="L166" s="32">
        <f t="shared" si="41"/>
        <v>192.37</v>
      </c>
      <c r="M166" s="32">
        <v>80</v>
      </c>
      <c r="N166" s="32">
        <v>49.91</v>
      </c>
      <c r="O166" s="32">
        <f t="shared" si="42"/>
        <v>417.72</v>
      </c>
      <c r="P166" s="5">
        <v>17</v>
      </c>
      <c r="Q166" s="5">
        <v>3595</v>
      </c>
      <c r="R166" s="5">
        <v>2576</v>
      </c>
      <c r="S166" s="5">
        <v>9</v>
      </c>
      <c r="T166" s="5">
        <v>1139</v>
      </c>
      <c r="U166" s="5">
        <v>788</v>
      </c>
      <c r="V166" s="5">
        <v>467</v>
      </c>
      <c r="W166">
        <f t="shared" si="43"/>
        <v>351</v>
      </c>
      <c r="X166">
        <f t="shared" si="44"/>
        <v>351</v>
      </c>
      <c r="Y166">
        <f t="shared" si="45"/>
        <v>0.52941176470588236</v>
      </c>
      <c r="Z166" s="5">
        <v>1101</v>
      </c>
      <c r="AA166" s="5">
        <v>730</v>
      </c>
      <c r="AB166" s="5">
        <v>536</v>
      </c>
      <c r="AC166">
        <v>371</v>
      </c>
      <c r="AD166" s="37">
        <f t="shared" si="46"/>
        <v>192.37</v>
      </c>
      <c r="AE166" s="37">
        <f t="shared" si="47"/>
        <v>21.374444444444446</v>
      </c>
      <c r="AF166" s="37">
        <f t="shared" si="48"/>
        <v>11.315882352941177</v>
      </c>
      <c r="AG166" s="37">
        <f t="shared" si="49"/>
        <v>0.44215838509316768</v>
      </c>
      <c r="AH166" s="37">
        <f t="shared" si="50"/>
        <v>7.4677795031055899E-2</v>
      </c>
    </row>
    <row r="167" spans="1:34" x14ac:dyDescent="0.25">
      <c r="A167" s="4">
        <v>45443</v>
      </c>
      <c r="B167" s="5">
        <v>2024</v>
      </c>
      <c r="C167" s="5" t="s">
        <v>25</v>
      </c>
      <c r="D167" s="5">
        <v>31</v>
      </c>
      <c r="E167" s="32">
        <v>740</v>
      </c>
      <c r="F167" s="33">
        <v>9.56</v>
      </c>
      <c r="G167" s="32">
        <v>38.24</v>
      </c>
      <c r="H167" s="32">
        <f t="shared" si="40"/>
        <v>2.39</v>
      </c>
      <c r="I167" s="33">
        <v>22.02</v>
      </c>
      <c r="J167" s="32">
        <v>18.63</v>
      </c>
      <c r="K167" s="32">
        <v>18.63</v>
      </c>
      <c r="L167" s="32">
        <f t="shared" si="41"/>
        <v>109.47</v>
      </c>
      <c r="M167" s="32">
        <v>100</v>
      </c>
      <c r="N167" s="32">
        <v>64.84</v>
      </c>
      <c r="O167" s="32">
        <f t="shared" si="42"/>
        <v>465.69</v>
      </c>
      <c r="P167" s="5">
        <v>21</v>
      </c>
      <c r="Q167" s="5">
        <v>3622</v>
      </c>
      <c r="R167" s="5">
        <v>2626</v>
      </c>
      <c r="S167" s="5">
        <v>19</v>
      </c>
      <c r="T167" s="5">
        <v>1131</v>
      </c>
      <c r="U167" s="5">
        <v>813</v>
      </c>
      <c r="V167" s="5">
        <v>472</v>
      </c>
      <c r="W167">
        <f t="shared" si="43"/>
        <v>318</v>
      </c>
      <c r="X167">
        <f t="shared" si="44"/>
        <v>318</v>
      </c>
      <c r="Y167">
        <f t="shared" si="45"/>
        <v>0.90476190476190477</v>
      </c>
      <c r="Z167" s="5">
        <v>1097</v>
      </c>
      <c r="AA167" s="5">
        <v>722</v>
      </c>
      <c r="AB167" s="5">
        <v>542</v>
      </c>
      <c r="AC167">
        <v>375</v>
      </c>
      <c r="AD167" s="37">
        <f t="shared" si="46"/>
        <v>109.47</v>
      </c>
      <c r="AE167" s="37">
        <f t="shared" si="47"/>
        <v>5.7615789473684211</v>
      </c>
      <c r="AF167" s="37">
        <f t="shared" si="48"/>
        <v>5.2128571428571426</v>
      </c>
      <c r="AG167" s="37">
        <f t="shared" si="49"/>
        <v>0.43069306930693069</v>
      </c>
      <c r="AH167" s="37">
        <f t="shared" si="50"/>
        <v>4.1686976389946687E-2</v>
      </c>
    </row>
    <row r="168" spans="1:34" hidden="1" x14ac:dyDescent="0.25">
      <c r="B168" s="5">
        <v>2024</v>
      </c>
      <c r="C168" s="5" t="s">
        <v>26</v>
      </c>
      <c r="D168" s="5">
        <v>0.01</v>
      </c>
      <c r="E168" s="5">
        <v>0</v>
      </c>
      <c r="F168" s="5">
        <v>0</v>
      </c>
      <c r="G168" s="5">
        <v>0</v>
      </c>
      <c r="H168" s="5">
        <f t="shared" si="40"/>
        <v>0</v>
      </c>
      <c r="I168" s="5">
        <f t="shared" si="40"/>
        <v>0</v>
      </c>
      <c r="J168" s="5">
        <v>0</v>
      </c>
      <c r="K168" s="5">
        <v>0</v>
      </c>
      <c r="L168" s="5">
        <f t="shared" si="41"/>
        <v>0</v>
      </c>
      <c r="M168" s="5">
        <v>0</v>
      </c>
      <c r="N168" s="5">
        <v>0</v>
      </c>
      <c r="O168" s="5"/>
      <c r="P168" s="5">
        <v>0</v>
      </c>
      <c r="Q168" s="5">
        <v>0</v>
      </c>
      <c r="R168" s="5">
        <v>0</v>
      </c>
      <c r="S168" s="5">
        <v>0</v>
      </c>
      <c r="T168" s="5">
        <v>0</v>
      </c>
      <c r="U168" s="5">
        <v>0</v>
      </c>
      <c r="V168" s="5">
        <v>0</v>
      </c>
      <c r="Z168" s="5">
        <v>1079</v>
      </c>
      <c r="AA168" s="5">
        <v>719</v>
      </c>
      <c r="AB168" s="5">
        <v>548</v>
      </c>
      <c r="AC168">
        <v>360</v>
      </c>
    </row>
    <row r="169" spans="1:34" hidden="1" x14ac:dyDescent="0.25">
      <c r="B169" s="5">
        <v>2024</v>
      </c>
      <c r="C169" s="5" t="s">
        <v>26</v>
      </c>
      <c r="D169" s="5">
        <v>0.02</v>
      </c>
      <c r="E169" s="5">
        <v>0</v>
      </c>
      <c r="F169" s="5">
        <v>0</v>
      </c>
      <c r="G169" s="5">
        <v>0</v>
      </c>
      <c r="H169" s="5">
        <f t="shared" si="40"/>
        <v>0</v>
      </c>
      <c r="I169" s="5">
        <f t="shared" si="40"/>
        <v>0</v>
      </c>
      <c r="J169" s="5">
        <v>0</v>
      </c>
      <c r="K169" s="5">
        <v>0</v>
      </c>
      <c r="L169" s="5">
        <f t="shared" si="41"/>
        <v>0</v>
      </c>
      <c r="M169" s="5">
        <v>0</v>
      </c>
      <c r="N169" s="5">
        <v>0</v>
      </c>
      <c r="O169" s="5"/>
      <c r="P169" s="5">
        <v>0</v>
      </c>
      <c r="Q169" s="5">
        <v>0</v>
      </c>
      <c r="R169" s="5">
        <v>0</v>
      </c>
      <c r="S169" s="5">
        <v>0</v>
      </c>
      <c r="T169" s="5">
        <v>0</v>
      </c>
      <c r="U169" s="5">
        <v>0</v>
      </c>
      <c r="V169" s="5">
        <v>0</v>
      </c>
      <c r="Z169" s="5">
        <v>1048</v>
      </c>
      <c r="AA169" s="5">
        <v>723</v>
      </c>
      <c r="AB169" s="5">
        <v>555</v>
      </c>
      <c r="AC169">
        <v>325</v>
      </c>
    </row>
    <row r="170" spans="1:34" hidden="1" x14ac:dyDescent="0.25">
      <c r="B170" s="5">
        <v>2024</v>
      </c>
      <c r="C170" s="5" t="s">
        <v>26</v>
      </c>
      <c r="D170" s="5">
        <v>0.03</v>
      </c>
      <c r="E170" s="5">
        <v>0</v>
      </c>
      <c r="F170" s="5">
        <v>0</v>
      </c>
      <c r="G170" s="5">
        <v>0</v>
      </c>
      <c r="H170" s="5">
        <f t="shared" si="40"/>
        <v>0</v>
      </c>
      <c r="I170" s="5">
        <f t="shared" si="40"/>
        <v>0</v>
      </c>
      <c r="J170" s="5">
        <v>0</v>
      </c>
      <c r="K170" s="5">
        <v>0</v>
      </c>
      <c r="L170" s="5">
        <f t="shared" si="41"/>
        <v>0</v>
      </c>
      <c r="M170" s="5">
        <v>0</v>
      </c>
      <c r="N170" s="5">
        <v>0</v>
      </c>
      <c r="O170" s="5"/>
      <c r="P170" s="5">
        <v>0</v>
      </c>
      <c r="Q170" s="5">
        <v>0</v>
      </c>
      <c r="R170" s="5">
        <v>0</v>
      </c>
      <c r="S170" s="5">
        <v>0</v>
      </c>
      <c r="T170" s="5">
        <v>0</v>
      </c>
      <c r="U170" s="5">
        <v>0</v>
      </c>
      <c r="V170" s="5">
        <v>0</v>
      </c>
      <c r="Z170" s="5">
        <v>1018</v>
      </c>
      <c r="AA170" s="5">
        <v>737</v>
      </c>
      <c r="AB170" s="5">
        <v>563</v>
      </c>
      <c r="AC170">
        <v>281</v>
      </c>
    </row>
    <row r="171" spans="1:34" hidden="1" x14ac:dyDescent="0.25">
      <c r="B171" s="5">
        <v>2024</v>
      </c>
      <c r="C171" s="5" t="s">
        <v>26</v>
      </c>
      <c r="D171" s="5">
        <v>0.04</v>
      </c>
      <c r="E171" s="5">
        <v>0</v>
      </c>
      <c r="F171" s="5">
        <v>0</v>
      </c>
      <c r="G171" s="5">
        <v>0</v>
      </c>
      <c r="H171" s="5">
        <f t="shared" si="40"/>
        <v>0</v>
      </c>
      <c r="I171" s="5">
        <f t="shared" si="40"/>
        <v>0</v>
      </c>
      <c r="J171" s="5">
        <v>0</v>
      </c>
      <c r="K171" s="5">
        <v>0</v>
      </c>
      <c r="L171" s="5">
        <f t="shared" si="41"/>
        <v>0</v>
      </c>
      <c r="M171" s="5">
        <v>0</v>
      </c>
      <c r="N171" s="5">
        <v>0</v>
      </c>
      <c r="O171" s="5"/>
      <c r="P171" s="5">
        <v>0</v>
      </c>
      <c r="Q171" s="5">
        <v>0</v>
      </c>
      <c r="R171" s="5">
        <v>0</v>
      </c>
      <c r="S171" s="5">
        <v>0</v>
      </c>
      <c r="T171" s="5">
        <v>0</v>
      </c>
      <c r="U171" s="5">
        <v>0</v>
      </c>
      <c r="V171" s="5">
        <v>0</v>
      </c>
      <c r="Z171" s="5">
        <v>995</v>
      </c>
      <c r="AA171" s="5">
        <v>764</v>
      </c>
      <c r="AB171" s="5">
        <v>570</v>
      </c>
      <c r="AC171">
        <v>231</v>
      </c>
    </row>
    <row r="172" spans="1:34" hidden="1" x14ac:dyDescent="0.25">
      <c r="B172" s="5">
        <v>2024</v>
      </c>
      <c r="C172" s="5" t="s">
        <v>26</v>
      </c>
      <c r="D172" s="5">
        <v>0.05</v>
      </c>
      <c r="E172" s="5">
        <v>0</v>
      </c>
      <c r="F172" s="5">
        <v>0</v>
      </c>
      <c r="G172" s="5">
        <v>0</v>
      </c>
      <c r="H172" s="5">
        <f t="shared" si="40"/>
        <v>0</v>
      </c>
      <c r="I172" s="5">
        <f t="shared" si="40"/>
        <v>0</v>
      </c>
      <c r="J172" s="5">
        <v>0</v>
      </c>
      <c r="K172" s="5">
        <v>0</v>
      </c>
      <c r="L172" s="5">
        <f t="shared" si="41"/>
        <v>0</v>
      </c>
      <c r="M172" s="5">
        <v>0</v>
      </c>
      <c r="N172" s="5">
        <v>0</v>
      </c>
      <c r="O172" s="5"/>
      <c r="P172" s="5">
        <v>0</v>
      </c>
      <c r="Q172" s="5">
        <v>0</v>
      </c>
      <c r="R172" s="5">
        <v>0</v>
      </c>
      <c r="S172" s="5">
        <v>0</v>
      </c>
      <c r="T172" s="5">
        <v>0</v>
      </c>
      <c r="U172" s="5">
        <v>0</v>
      </c>
      <c r="V172" s="5">
        <v>0</v>
      </c>
      <c r="Z172" s="5">
        <v>986</v>
      </c>
      <c r="AA172" s="5">
        <v>796</v>
      </c>
      <c r="AB172" s="5">
        <v>576</v>
      </c>
      <c r="AC172">
        <v>190</v>
      </c>
    </row>
    <row r="173" spans="1:34" hidden="1" x14ac:dyDescent="0.25">
      <c r="B173" s="5">
        <v>2024</v>
      </c>
      <c r="C173" s="5" t="s">
        <v>26</v>
      </c>
      <c r="D173" s="5">
        <v>0.06</v>
      </c>
      <c r="E173" s="5">
        <v>0</v>
      </c>
      <c r="F173" s="5">
        <v>0</v>
      </c>
      <c r="G173" s="5">
        <v>0</v>
      </c>
      <c r="H173" s="5">
        <f t="shared" si="40"/>
        <v>0</v>
      </c>
      <c r="I173" s="5">
        <f t="shared" si="40"/>
        <v>0</v>
      </c>
      <c r="J173" s="5">
        <v>0</v>
      </c>
      <c r="K173" s="5">
        <v>0</v>
      </c>
      <c r="L173" s="5">
        <f t="shared" si="41"/>
        <v>0</v>
      </c>
      <c r="M173" s="5">
        <v>0</v>
      </c>
      <c r="N173" s="5">
        <v>0</v>
      </c>
      <c r="O173" s="5"/>
      <c r="P173" s="5">
        <v>0</v>
      </c>
      <c r="Q173" s="5">
        <v>0</v>
      </c>
      <c r="R173" s="5">
        <v>0</v>
      </c>
      <c r="S173" s="5">
        <v>0</v>
      </c>
      <c r="T173" s="5">
        <v>0</v>
      </c>
      <c r="U173" s="5">
        <v>0</v>
      </c>
      <c r="V173" s="5">
        <v>0</v>
      </c>
      <c r="Z173" s="5">
        <v>983</v>
      </c>
      <c r="AA173" s="5">
        <v>841</v>
      </c>
      <c r="AB173" s="5">
        <v>584</v>
      </c>
      <c r="AC173">
        <v>142</v>
      </c>
    </row>
    <row r="174" spans="1:34" x14ac:dyDescent="0.25">
      <c r="A174" s="4">
        <v>45444</v>
      </c>
      <c r="B174" s="5">
        <v>2024</v>
      </c>
      <c r="C174" s="5" t="s">
        <v>26</v>
      </c>
      <c r="D174" s="5">
        <v>1</v>
      </c>
      <c r="E174" s="32">
        <v>800</v>
      </c>
      <c r="F174" s="33">
        <v>122.41</v>
      </c>
      <c r="G174" s="32">
        <v>52.37</v>
      </c>
      <c r="H174" s="32">
        <f t="shared" si="40"/>
        <v>30.6</v>
      </c>
      <c r="I174" s="32">
        <f t="shared" si="40"/>
        <v>13.09</v>
      </c>
      <c r="J174" s="32">
        <v>40.799999999999997</v>
      </c>
      <c r="K174" s="33">
        <v>82.66</v>
      </c>
      <c r="L174" s="32">
        <f t="shared" si="41"/>
        <v>341.92999999999995</v>
      </c>
      <c r="M174" s="32">
        <v>73.75</v>
      </c>
      <c r="N174" s="32">
        <v>293.64</v>
      </c>
      <c r="O174" s="32">
        <f t="shared" ref="O174:O203" si="51">E174-SUM(L174:N174)</f>
        <v>90.680000000000064</v>
      </c>
      <c r="P174" s="5">
        <v>23</v>
      </c>
      <c r="Q174" s="5">
        <v>3646</v>
      </c>
      <c r="R174" s="5">
        <v>2666</v>
      </c>
      <c r="S174" s="5">
        <v>17</v>
      </c>
      <c r="T174" s="5">
        <v>1117</v>
      </c>
      <c r="U174" s="5">
        <v>833</v>
      </c>
      <c r="V174" s="5">
        <v>476</v>
      </c>
      <c r="W174">
        <f t="shared" ref="W174:W203" si="52">IF(T174-U174&lt;=0,NA(),T174-U174)</f>
        <v>284</v>
      </c>
      <c r="X174">
        <f t="shared" ref="X174:X203" si="53">IF(T174-U174&lt;=0,"0",T174-U174)</f>
        <v>284</v>
      </c>
      <c r="Y174">
        <f t="shared" ref="Y174:Y203" si="54">S174/P174</f>
        <v>0.73913043478260865</v>
      </c>
      <c r="Z174" s="5">
        <v>985</v>
      </c>
      <c r="AA174" s="5">
        <v>874</v>
      </c>
      <c r="AB174" s="5">
        <v>590</v>
      </c>
      <c r="AC174">
        <v>111</v>
      </c>
      <c r="AD174" s="37">
        <f t="shared" ref="AD174:AD203" si="55">SUM(F174:K174)</f>
        <v>341.92999999999995</v>
      </c>
      <c r="AE174" s="37">
        <f t="shared" ref="AE174:AE203" si="56">L174/S174</f>
        <v>20.113529411764702</v>
      </c>
      <c r="AF174" s="37">
        <f t="shared" ref="AF174:AF203" si="57">L174/P174</f>
        <v>14.866521739130432</v>
      </c>
      <c r="AG174" s="37">
        <f t="shared" ref="AG174:AG203" si="58">T174/R174</f>
        <v>0.41897974493623408</v>
      </c>
      <c r="AH174" s="37">
        <f t="shared" ref="AH174:AH203" si="59">L174/R174</f>
        <v>0.12825581395348834</v>
      </c>
    </row>
    <row r="175" spans="1:34" x14ac:dyDescent="0.25">
      <c r="A175" s="4">
        <v>45445</v>
      </c>
      <c r="B175" s="5">
        <v>2024</v>
      </c>
      <c r="C175" s="5" t="s">
        <v>26</v>
      </c>
      <c r="D175" s="5">
        <v>2</v>
      </c>
      <c r="E175" s="32">
        <v>800</v>
      </c>
      <c r="F175" s="33">
        <v>69.34</v>
      </c>
      <c r="G175" s="32">
        <v>66.069999999999993</v>
      </c>
      <c r="H175" s="32">
        <f t="shared" si="40"/>
        <v>17.34</v>
      </c>
      <c r="I175" s="32">
        <f t="shared" si="40"/>
        <v>16.52</v>
      </c>
      <c r="J175" s="32">
        <v>34.67</v>
      </c>
      <c r="K175" s="33">
        <v>80.81</v>
      </c>
      <c r="L175" s="32">
        <f t="shared" si="41"/>
        <v>284.75</v>
      </c>
      <c r="M175" s="32">
        <v>201.25</v>
      </c>
      <c r="N175" s="32">
        <v>121.78</v>
      </c>
      <c r="O175" s="32">
        <f t="shared" si="51"/>
        <v>192.22000000000003</v>
      </c>
      <c r="P175" s="5">
        <v>20</v>
      </c>
      <c r="Q175" s="5">
        <v>3667</v>
      </c>
      <c r="R175" s="5">
        <v>2692</v>
      </c>
      <c r="S175" s="5">
        <v>15</v>
      </c>
      <c r="T175" s="5">
        <v>1093</v>
      </c>
      <c r="U175" s="5">
        <v>846</v>
      </c>
      <c r="V175" s="5">
        <v>480</v>
      </c>
      <c r="W175">
        <f t="shared" si="52"/>
        <v>247</v>
      </c>
      <c r="X175">
        <f t="shared" si="53"/>
        <v>247</v>
      </c>
      <c r="Y175">
        <f t="shared" si="54"/>
        <v>0.75</v>
      </c>
      <c r="Z175" s="5">
        <v>998</v>
      </c>
      <c r="AA175" s="5">
        <v>902</v>
      </c>
      <c r="AB175" s="5">
        <v>597</v>
      </c>
      <c r="AC175">
        <v>96</v>
      </c>
      <c r="AD175" s="37">
        <f t="shared" si="55"/>
        <v>284.75</v>
      </c>
      <c r="AE175" s="37">
        <f t="shared" si="56"/>
        <v>18.983333333333334</v>
      </c>
      <c r="AF175" s="37">
        <f t="shared" si="57"/>
        <v>14.237500000000001</v>
      </c>
      <c r="AG175" s="37">
        <f t="shared" si="58"/>
        <v>0.40601783060921248</v>
      </c>
      <c r="AH175" s="37">
        <f t="shared" si="59"/>
        <v>0.10577637444279346</v>
      </c>
    </row>
    <row r="176" spans="1:34" x14ac:dyDescent="0.25">
      <c r="A176" s="4">
        <v>45446</v>
      </c>
      <c r="B176" s="5">
        <v>2024</v>
      </c>
      <c r="C176" s="5" t="s">
        <v>26</v>
      </c>
      <c r="D176" s="5">
        <v>3</v>
      </c>
      <c r="E176" s="32">
        <v>800</v>
      </c>
      <c r="F176" s="33">
        <v>65.349999999999994</v>
      </c>
      <c r="G176" s="32">
        <v>45.32</v>
      </c>
      <c r="H176" s="32">
        <f t="shared" ref="H176:I239" si="60">ROUND(F176*0.25,2)</f>
        <v>16.34</v>
      </c>
      <c r="I176" s="32">
        <f t="shared" si="60"/>
        <v>11.33</v>
      </c>
      <c r="J176" s="32">
        <v>65.349999999999994</v>
      </c>
      <c r="K176" s="33">
        <v>99.22</v>
      </c>
      <c r="L176" s="32">
        <f t="shared" si="41"/>
        <v>302.90999999999997</v>
      </c>
      <c r="M176" s="32">
        <v>172.5</v>
      </c>
      <c r="N176" s="32">
        <v>114.26</v>
      </c>
      <c r="O176" s="32">
        <f t="shared" si="51"/>
        <v>210.33000000000004</v>
      </c>
      <c r="P176" s="5">
        <v>16</v>
      </c>
      <c r="Q176" s="5">
        <v>3697</v>
      </c>
      <c r="R176" s="5">
        <v>2712</v>
      </c>
      <c r="S176" s="5">
        <v>10</v>
      </c>
      <c r="T176" s="5">
        <v>1063</v>
      </c>
      <c r="U176" s="5">
        <v>856</v>
      </c>
      <c r="V176" s="5">
        <v>485</v>
      </c>
      <c r="W176">
        <f t="shared" si="52"/>
        <v>207</v>
      </c>
      <c r="X176">
        <f t="shared" si="53"/>
        <v>207</v>
      </c>
      <c r="Y176">
        <f t="shared" si="54"/>
        <v>0.625</v>
      </c>
      <c r="Z176" s="5">
        <v>1032</v>
      </c>
      <c r="AA176" s="5">
        <v>910</v>
      </c>
      <c r="AB176" s="5">
        <v>604</v>
      </c>
      <c r="AC176">
        <v>122</v>
      </c>
      <c r="AD176" s="37">
        <f t="shared" si="55"/>
        <v>302.90999999999997</v>
      </c>
      <c r="AE176" s="37">
        <f t="shared" si="56"/>
        <v>30.290999999999997</v>
      </c>
      <c r="AF176" s="37">
        <f t="shared" si="57"/>
        <v>18.931874999999998</v>
      </c>
      <c r="AG176" s="37">
        <f t="shared" si="58"/>
        <v>0.39196165191740412</v>
      </c>
      <c r="AH176" s="37">
        <f t="shared" si="59"/>
        <v>0.11169247787610619</v>
      </c>
    </row>
    <row r="177" spans="1:34" x14ac:dyDescent="0.25">
      <c r="A177" s="4">
        <v>45447</v>
      </c>
      <c r="B177" s="5">
        <v>2024</v>
      </c>
      <c r="C177" s="5" t="s">
        <v>26</v>
      </c>
      <c r="D177" s="5">
        <v>4</v>
      </c>
      <c r="E177" s="32">
        <v>800</v>
      </c>
      <c r="F177" s="33">
        <v>65.05</v>
      </c>
      <c r="G177" s="32">
        <v>28.36</v>
      </c>
      <c r="H177" s="32">
        <f t="shared" si="60"/>
        <v>16.260000000000002</v>
      </c>
      <c r="I177" s="32">
        <f t="shared" si="60"/>
        <v>7.09</v>
      </c>
      <c r="J177" s="32">
        <v>32.53</v>
      </c>
      <c r="K177" s="33">
        <v>51.29</v>
      </c>
      <c r="L177" s="32">
        <f t="shared" si="41"/>
        <v>200.58</v>
      </c>
      <c r="M177" s="32">
        <v>185</v>
      </c>
      <c r="N177" s="32">
        <v>123.68</v>
      </c>
      <c r="O177" s="32">
        <f t="shared" si="51"/>
        <v>290.73999999999995</v>
      </c>
      <c r="P177" s="5">
        <v>6</v>
      </c>
      <c r="Q177" s="5">
        <v>3721</v>
      </c>
      <c r="R177" s="5">
        <v>2718</v>
      </c>
      <c r="S177" s="5">
        <v>4</v>
      </c>
      <c r="T177" s="5">
        <v>1045</v>
      </c>
      <c r="U177" s="5">
        <v>859</v>
      </c>
      <c r="V177" s="5">
        <v>490</v>
      </c>
      <c r="W177">
        <f t="shared" si="52"/>
        <v>186</v>
      </c>
      <c r="X177">
        <f t="shared" si="53"/>
        <v>186</v>
      </c>
      <c r="Y177">
        <f t="shared" si="54"/>
        <v>0.66666666666666663</v>
      </c>
      <c r="Z177" s="5">
        <v>1047</v>
      </c>
      <c r="AA177" s="5">
        <v>912</v>
      </c>
      <c r="AB177" s="5">
        <v>611</v>
      </c>
      <c r="AC177">
        <v>135</v>
      </c>
      <c r="AD177" s="37">
        <f t="shared" si="55"/>
        <v>200.58</v>
      </c>
      <c r="AE177" s="37">
        <f t="shared" si="56"/>
        <v>50.145000000000003</v>
      </c>
      <c r="AF177" s="37">
        <f t="shared" si="57"/>
        <v>33.43</v>
      </c>
      <c r="AG177" s="37">
        <f t="shared" si="58"/>
        <v>0.38447387785136128</v>
      </c>
      <c r="AH177" s="37">
        <f t="shared" si="59"/>
        <v>7.379690949227373E-2</v>
      </c>
    </row>
    <row r="178" spans="1:34" x14ac:dyDescent="0.25">
      <c r="A178" s="4">
        <v>45448</v>
      </c>
      <c r="B178" s="5">
        <v>2024</v>
      </c>
      <c r="C178" s="5" t="s">
        <v>26</v>
      </c>
      <c r="D178" s="5">
        <v>5</v>
      </c>
      <c r="E178" s="32">
        <v>800</v>
      </c>
      <c r="F178" s="33">
        <v>47.71</v>
      </c>
      <c r="G178" s="32">
        <v>90.65</v>
      </c>
      <c r="H178" s="32">
        <f t="shared" si="60"/>
        <v>11.93</v>
      </c>
      <c r="I178" s="32">
        <f t="shared" si="60"/>
        <v>22.66</v>
      </c>
      <c r="J178" s="32">
        <v>23.86</v>
      </c>
      <c r="K178" s="33">
        <v>36.33</v>
      </c>
      <c r="L178" s="32">
        <f t="shared" si="41"/>
        <v>233.14</v>
      </c>
      <c r="M178" s="32">
        <v>103.75</v>
      </c>
      <c r="N178" s="32">
        <v>96.59</v>
      </c>
      <c r="O178" s="32">
        <f t="shared" si="51"/>
        <v>366.52</v>
      </c>
      <c r="P178" s="5">
        <v>0</v>
      </c>
      <c r="Q178" s="5">
        <v>3751</v>
      </c>
      <c r="R178" s="5">
        <v>2720</v>
      </c>
      <c r="S178" s="5">
        <v>0</v>
      </c>
      <c r="T178" s="5">
        <v>1035</v>
      </c>
      <c r="U178" s="5">
        <v>860</v>
      </c>
      <c r="V178" s="5">
        <v>495</v>
      </c>
      <c r="W178">
        <f t="shared" si="52"/>
        <v>175</v>
      </c>
      <c r="X178">
        <f t="shared" si="53"/>
        <v>175</v>
      </c>
      <c r="Y178" t="e">
        <f t="shared" si="54"/>
        <v>#DIV/0!</v>
      </c>
      <c r="Z178" s="5">
        <v>1051</v>
      </c>
      <c r="AA178" s="5">
        <v>912</v>
      </c>
      <c r="AB178" s="5">
        <v>618</v>
      </c>
      <c r="AC178">
        <v>139</v>
      </c>
      <c r="AD178" s="37">
        <f t="shared" si="55"/>
        <v>233.14</v>
      </c>
      <c r="AE178" s="37" t="e">
        <f t="shared" si="56"/>
        <v>#DIV/0!</v>
      </c>
      <c r="AF178" s="37" t="e">
        <f t="shared" si="57"/>
        <v>#DIV/0!</v>
      </c>
      <c r="AG178" s="37">
        <f t="shared" si="58"/>
        <v>0.38051470588235292</v>
      </c>
      <c r="AH178" s="37">
        <f t="shared" si="59"/>
        <v>8.5713235294117646E-2</v>
      </c>
    </row>
    <row r="179" spans="1:34" x14ac:dyDescent="0.25">
      <c r="A179" s="4">
        <v>45449</v>
      </c>
      <c r="B179" s="5">
        <v>2024</v>
      </c>
      <c r="C179" s="5" t="s">
        <v>26</v>
      </c>
      <c r="D179" s="5">
        <v>6</v>
      </c>
      <c r="E179" s="32">
        <v>800</v>
      </c>
      <c r="F179" s="33">
        <v>56.24</v>
      </c>
      <c r="G179" s="32">
        <v>63.44</v>
      </c>
      <c r="H179" s="32">
        <f t="shared" si="60"/>
        <v>14.06</v>
      </c>
      <c r="I179" s="32">
        <f t="shared" si="60"/>
        <v>15.86</v>
      </c>
      <c r="J179" s="32">
        <v>28.12</v>
      </c>
      <c r="K179" s="33">
        <v>34.01</v>
      </c>
      <c r="L179" s="32">
        <f t="shared" si="41"/>
        <v>211.73000000000002</v>
      </c>
      <c r="M179" s="32">
        <v>88.75</v>
      </c>
      <c r="N179" s="32">
        <v>76.81</v>
      </c>
      <c r="O179" s="32">
        <f t="shared" si="51"/>
        <v>422.71</v>
      </c>
      <c r="P179" s="5">
        <v>0</v>
      </c>
      <c r="Q179" s="5">
        <v>3784</v>
      </c>
      <c r="R179" s="5">
        <v>2716</v>
      </c>
      <c r="S179" s="5">
        <v>0</v>
      </c>
      <c r="T179" s="5">
        <v>1031</v>
      </c>
      <c r="U179" s="5">
        <v>858</v>
      </c>
      <c r="V179" s="5">
        <v>501</v>
      </c>
      <c r="W179">
        <f t="shared" si="52"/>
        <v>173</v>
      </c>
      <c r="X179">
        <f t="shared" si="53"/>
        <v>173</v>
      </c>
      <c r="Y179" t="e">
        <f t="shared" si="54"/>
        <v>#DIV/0!</v>
      </c>
      <c r="Z179" s="5">
        <v>1051</v>
      </c>
      <c r="AA179" s="5">
        <v>905</v>
      </c>
      <c r="AB179" s="5">
        <v>626</v>
      </c>
      <c r="AC179">
        <v>146</v>
      </c>
      <c r="AD179" s="37">
        <f t="shared" si="55"/>
        <v>211.73000000000002</v>
      </c>
      <c r="AE179" s="37" t="e">
        <f t="shared" si="56"/>
        <v>#DIV/0!</v>
      </c>
      <c r="AF179" s="37" t="e">
        <f t="shared" si="57"/>
        <v>#DIV/0!</v>
      </c>
      <c r="AG179" s="37">
        <f t="shared" si="58"/>
        <v>0.3796023564064801</v>
      </c>
      <c r="AH179" s="37">
        <f t="shared" si="59"/>
        <v>7.7956553755522837E-2</v>
      </c>
    </row>
    <row r="180" spans="1:34" x14ac:dyDescent="0.25">
      <c r="A180" s="4">
        <v>45450</v>
      </c>
      <c r="B180" s="5">
        <v>2024</v>
      </c>
      <c r="C180" s="5" t="s">
        <v>26</v>
      </c>
      <c r="D180" s="5">
        <v>7</v>
      </c>
      <c r="E180" s="32">
        <v>800</v>
      </c>
      <c r="F180" s="33">
        <v>43.81</v>
      </c>
      <c r="G180" s="32">
        <v>56.15</v>
      </c>
      <c r="H180" s="32">
        <f t="shared" si="60"/>
        <v>10.95</v>
      </c>
      <c r="I180" s="32">
        <f t="shared" si="60"/>
        <v>14.04</v>
      </c>
      <c r="J180" s="32">
        <v>43.81</v>
      </c>
      <c r="K180" s="33">
        <v>27.34</v>
      </c>
      <c r="L180" s="32">
        <f t="shared" si="41"/>
        <v>196.10000000000002</v>
      </c>
      <c r="M180" s="32">
        <v>122.5</v>
      </c>
      <c r="N180" s="32">
        <v>54.35</v>
      </c>
      <c r="O180" s="32">
        <f t="shared" si="51"/>
        <v>427.04999999999995</v>
      </c>
      <c r="P180" s="5">
        <v>0</v>
      </c>
      <c r="Q180" s="5">
        <v>3805</v>
      </c>
      <c r="R180" s="5">
        <v>2686</v>
      </c>
      <c r="S180" s="5">
        <v>0</v>
      </c>
      <c r="T180" s="5">
        <v>1037</v>
      </c>
      <c r="U180" s="5">
        <v>843</v>
      </c>
      <c r="V180" s="5">
        <v>505</v>
      </c>
      <c r="W180">
        <f t="shared" si="52"/>
        <v>194</v>
      </c>
      <c r="X180">
        <f t="shared" si="53"/>
        <v>194</v>
      </c>
      <c r="Y180" t="e">
        <f t="shared" si="54"/>
        <v>#DIV/0!</v>
      </c>
      <c r="Z180" s="5">
        <v>1039</v>
      </c>
      <c r="AA180" s="5">
        <v>897</v>
      </c>
      <c r="AB180" s="5">
        <v>633</v>
      </c>
      <c r="AC180">
        <v>142</v>
      </c>
      <c r="AD180" s="37">
        <f t="shared" si="55"/>
        <v>196.10000000000002</v>
      </c>
      <c r="AE180" s="37" t="e">
        <f t="shared" si="56"/>
        <v>#DIV/0!</v>
      </c>
      <c r="AF180" s="37" t="e">
        <f t="shared" si="57"/>
        <v>#DIV/0!</v>
      </c>
      <c r="AG180" s="37">
        <f t="shared" si="58"/>
        <v>0.38607594936708861</v>
      </c>
      <c r="AH180" s="37">
        <f t="shared" si="59"/>
        <v>7.3008190618019372E-2</v>
      </c>
    </row>
    <row r="181" spans="1:34" x14ac:dyDescent="0.25">
      <c r="A181" s="4">
        <v>45451</v>
      </c>
      <c r="B181" s="5">
        <v>2024</v>
      </c>
      <c r="C181" s="5" t="s">
        <v>26</v>
      </c>
      <c r="D181" s="5">
        <v>8</v>
      </c>
      <c r="E181" s="32">
        <v>800</v>
      </c>
      <c r="F181" s="33">
        <v>22.78</v>
      </c>
      <c r="G181" s="32">
        <v>56.01</v>
      </c>
      <c r="H181" s="32">
        <f t="shared" si="60"/>
        <v>5.7</v>
      </c>
      <c r="I181" s="32">
        <f t="shared" si="60"/>
        <v>14</v>
      </c>
      <c r="J181" s="32">
        <v>11.39</v>
      </c>
      <c r="K181" s="33">
        <v>48.51</v>
      </c>
      <c r="L181" s="32">
        <f t="shared" si="41"/>
        <v>158.38999999999999</v>
      </c>
      <c r="M181" s="32">
        <v>68.75</v>
      </c>
      <c r="N181" s="32">
        <v>96.63</v>
      </c>
      <c r="O181" s="32">
        <f t="shared" si="51"/>
        <v>476.23</v>
      </c>
      <c r="P181" s="5">
        <v>0</v>
      </c>
      <c r="Q181" s="5">
        <v>3838</v>
      </c>
      <c r="R181" s="5">
        <v>2652</v>
      </c>
      <c r="S181" s="5">
        <v>0</v>
      </c>
      <c r="T181" s="5">
        <v>1056</v>
      </c>
      <c r="U181" s="5">
        <v>826</v>
      </c>
      <c r="V181" s="5">
        <v>511</v>
      </c>
      <c r="W181">
        <f t="shared" si="52"/>
        <v>230</v>
      </c>
      <c r="X181">
        <f t="shared" si="53"/>
        <v>230</v>
      </c>
      <c r="Y181" t="e">
        <f t="shared" si="54"/>
        <v>#DIV/0!</v>
      </c>
      <c r="Z181" s="5">
        <v>1022</v>
      </c>
      <c r="AA181" s="5">
        <v>882</v>
      </c>
      <c r="AB181" s="5">
        <v>639</v>
      </c>
      <c r="AC181">
        <v>140</v>
      </c>
      <c r="AD181" s="37">
        <f t="shared" si="55"/>
        <v>158.38999999999999</v>
      </c>
      <c r="AE181" s="37" t="e">
        <f t="shared" si="56"/>
        <v>#DIV/0!</v>
      </c>
      <c r="AF181" s="37" t="e">
        <f t="shared" si="57"/>
        <v>#DIV/0!</v>
      </c>
      <c r="AG181" s="37">
        <f t="shared" si="58"/>
        <v>0.39819004524886875</v>
      </c>
      <c r="AH181" s="37">
        <f t="shared" si="59"/>
        <v>5.9724736048265455E-2</v>
      </c>
    </row>
    <row r="182" spans="1:34" x14ac:dyDescent="0.25">
      <c r="A182" s="4">
        <v>45452</v>
      </c>
      <c r="B182" s="5">
        <v>2024</v>
      </c>
      <c r="C182" s="5" t="s">
        <v>26</v>
      </c>
      <c r="D182" s="5">
        <v>9</v>
      </c>
      <c r="E182" s="32">
        <v>800</v>
      </c>
      <c r="F182" s="33">
        <v>43.6</v>
      </c>
      <c r="G182" s="32">
        <v>23.69</v>
      </c>
      <c r="H182" s="32">
        <f t="shared" si="60"/>
        <v>10.9</v>
      </c>
      <c r="I182" s="32">
        <f t="shared" si="60"/>
        <v>5.92</v>
      </c>
      <c r="J182" s="32">
        <v>14.53</v>
      </c>
      <c r="K182" s="33">
        <v>52.16</v>
      </c>
      <c r="L182" s="32">
        <f t="shared" si="41"/>
        <v>150.80000000000001</v>
      </c>
      <c r="M182" s="32">
        <v>35</v>
      </c>
      <c r="N182" s="32">
        <v>94.59</v>
      </c>
      <c r="O182" s="32">
        <f t="shared" si="51"/>
        <v>519.61</v>
      </c>
      <c r="P182" s="5">
        <v>0</v>
      </c>
      <c r="Q182" s="5">
        <v>3874</v>
      </c>
      <c r="R182" s="5">
        <v>2600</v>
      </c>
      <c r="S182" s="5">
        <v>0</v>
      </c>
      <c r="T182" s="5">
        <v>1082</v>
      </c>
      <c r="U182" s="5">
        <v>800</v>
      </c>
      <c r="V182" s="5">
        <v>518</v>
      </c>
      <c r="W182">
        <f t="shared" si="52"/>
        <v>282</v>
      </c>
      <c r="X182">
        <f t="shared" si="53"/>
        <v>282</v>
      </c>
      <c r="Y182" t="e">
        <f t="shared" si="54"/>
        <v>#DIV/0!</v>
      </c>
      <c r="Z182" s="5">
        <v>1000</v>
      </c>
      <c r="AA182" s="5">
        <v>863</v>
      </c>
      <c r="AB182" s="5">
        <v>646</v>
      </c>
      <c r="AC182">
        <v>137</v>
      </c>
      <c r="AD182" s="37">
        <f t="shared" si="55"/>
        <v>150.80000000000001</v>
      </c>
      <c r="AE182" s="37" t="e">
        <f t="shared" si="56"/>
        <v>#DIV/0!</v>
      </c>
      <c r="AF182" s="37" t="e">
        <f t="shared" si="57"/>
        <v>#DIV/0!</v>
      </c>
      <c r="AG182" s="37">
        <f t="shared" si="58"/>
        <v>0.41615384615384615</v>
      </c>
      <c r="AH182" s="37">
        <f t="shared" si="59"/>
        <v>5.8000000000000003E-2</v>
      </c>
    </row>
    <row r="183" spans="1:34" x14ac:dyDescent="0.25">
      <c r="A183" s="4">
        <v>45453</v>
      </c>
      <c r="B183" s="5">
        <v>2024</v>
      </c>
      <c r="C183" s="5" t="s">
        <v>26</v>
      </c>
      <c r="D183" s="5">
        <v>10</v>
      </c>
      <c r="E183" s="32">
        <v>800</v>
      </c>
      <c r="F183" s="33">
        <v>18.57</v>
      </c>
      <c r="G183" s="32">
        <v>30.32</v>
      </c>
      <c r="H183" s="32">
        <f t="shared" si="60"/>
        <v>4.6399999999999997</v>
      </c>
      <c r="I183" s="32">
        <f t="shared" si="60"/>
        <v>7.58</v>
      </c>
      <c r="J183" s="32">
        <v>18.57</v>
      </c>
      <c r="K183" s="33">
        <v>49.12</v>
      </c>
      <c r="L183" s="32">
        <f t="shared" si="41"/>
        <v>128.80000000000001</v>
      </c>
      <c r="M183" s="32">
        <v>85</v>
      </c>
      <c r="N183" s="32">
        <v>60.93</v>
      </c>
      <c r="O183" s="32">
        <f t="shared" si="51"/>
        <v>525.27</v>
      </c>
      <c r="P183" s="5">
        <v>0</v>
      </c>
      <c r="Q183" s="5">
        <v>3910</v>
      </c>
      <c r="R183" s="5">
        <v>2544</v>
      </c>
      <c r="S183" s="5">
        <v>0</v>
      </c>
      <c r="T183" s="5">
        <v>1095</v>
      </c>
      <c r="U183" s="5">
        <v>772</v>
      </c>
      <c r="V183" s="5">
        <v>524</v>
      </c>
      <c r="W183">
        <f t="shared" si="52"/>
        <v>323</v>
      </c>
      <c r="X183">
        <f t="shared" si="53"/>
        <v>323</v>
      </c>
      <c r="Y183" t="e">
        <f t="shared" si="54"/>
        <v>#DIV/0!</v>
      </c>
      <c r="Z183" s="5">
        <v>973</v>
      </c>
      <c r="AA183" s="5">
        <v>837</v>
      </c>
      <c r="AB183" s="5">
        <v>653</v>
      </c>
      <c r="AC183">
        <v>136</v>
      </c>
      <c r="AD183" s="37">
        <f t="shared" si="55"/>
        <v>128.80000000000001</v>
      </c>
      <c r="AE183" s="37" t="e">
        <f t="shared" si="56"/>
        <v>#DIV/0!</v>
      </c>
      <c r="AF183" s="37" t="e">
        <f t="shared" si="57"/>
        <v>#DIV/0!</v>
      </c>
      <c r="AG183" s="37">
        <f t="shared" si="58"/>
        <v>0.43042452830188677</v>
      </c>
      <c r="AH183" s="37">
        <f t="shared" si="59"/>
        <v>5.0628930817610066E-2</v>
      </c>
    </row>
    <row r="184" spans="1:34" x14ac:dyDescent="0.25">
      <c r="A184" s="4">
        <v>45454</v>
      </c>
      <c r="B184" s="5">
        <v>2024</v>
      </c>
      <c r="C184" s="5" t="s">
        <v>26</v>
      </c>
      <c r="D184" s="5">
        <v>11</v>
      </c>
      <c r="E184" s="32">
        <v>800</v>
      </c>
      <c r="F184" s="33">
        <v>49.45</v>
      </c>
      <c r="G184" s="32">
        <v>42.32</v>
      </c>
      <c r="H184" s="32">
        <f t="shared" si="60"/>
        <v>12.36</v>
      </c>
      <c r="I184" s="32">
        <f t="shared" si="60"/>
        <v>10.58</v>
      </c>
      <c r="J184" s="32">
        <v>24.73</v>
      </c>
      <c r="K184" s="33">
        <v>17.71</v>
      </c>
      <c r="L184" s="32">
        <f t="shared" si="41"/>
        <v>157.15</v>
      </c>
      <c r="M184" s="32">
        <v>97.5</v>
      </c>
      <c r="N184" s="32">
        <v>40.15</v>
      </c>
      <c r="O184" s="32">
        <f t="shared" si="51"/>
        <v>505.2</v>
      </c>
      <c r="P184" s="5">
        <v>0</v>
      </c>
      <c r="Q184" s="5">
        <v>3940</v>
      </c>
      <c r="R184" s="5">
        <v>2498</v>
      </c>
      <c r="S184" s="5">
        <v>0</v>
      </c>
      <c r="T184" s="5">
        <v>1101</v>
      </c>
      <c r="U184" s="5">
        <v>749</v>
      </c>
      <c r="V184" s="5">
        <v>529</v>
      </c>
      <c r="W184">
        <f t="shared" si="52"/>
        <v>352</v>
      </c>
      <c r="X184">
        <f t="shared" si="53"/>
        <v>352</v>
      </c>
      <c r="Y184" t="e">
        <f t="shared" si="54"/>
        <v>#DIV/0!</v>
      </c>
      <c r="Z184" s="5">
        <v>951</v>
      </c>
      <c r="AA184" s="5">
        <v>809</v>
      </c>
      <c r="AB184" s="5">
        <v>659</v>
      </c>
      <c r="AC184">
        <v>142</v>
      </c>
      <c r="AD184" s="37">
        <f t="shared" si="55"/>
        <v>157.15</v>
      </c>
      <c r="AE184" s="37" t="e">
        <f t="shared" si="56"/>
        <v>#DIV/0!</v>
      </c>
      <c r="AF184" s="37" t="e">
        <f t="shared" si="57"/>
        <v>#DIV/0!</v>
      </c>
      <c r="AG184" s="37">
        <f t="shared" si="58"/>
        <v>0.44075260208166533</v>
      </c>
      <c r="AH184" s="37">
        <f t="shared" si="59"/>
        <v>6.2910328262610088E-2</v>
      </c>
    </row>
    <row r="185" spans="1:34" x14ac:dyDescent="0.25">
      <c r="A185" s="4">
        <v>45455</v>
      </c>
      <c r="B185" s="5">
        <v>2024</v>
      </c>
      <c r="C185" s="5" t="s">
        <v>26</v>
      </c>
      <c r="D185" s="5">
        <v>12</v>
      </c>
      <c r="E185" s="32">
        <v>800</v>
      </c>
      <c r="F185" s="33">
        <v>41.95</v>
      </c>
      <c r="G185" s="32">
        <v>41.5</v>
      </c>
      <c r="H185" s="32">
        <f t="shared" si="60"/>
        <v>10.49</v>
      </c>
      <c r="I185" s="32">
        <f t="shared" si="60"/>
        <v>10.38</v>
      </c>
      <c r="J185" s="32">
        <v>41.95</v>
      </c>
      <c r="K185" s="33">
        <v>29.64</v>
      </c>
      <c r="L185" s="32">
        <f t="shared" si="41"/>
        <v>175.90999999999997</v>
      </c>
      <c r="M185" s="32">
        <v>28.75</v>
      </c>
      <c r="N185" s="32">
        <v>102.09</v>
      </c>
      <c r="O185" s="32">
        <f t="shared" si="51"/>
        <v>493.25</v>
      </c>
      <c r="P185" s="5">
        <v>0</v>
      </c>
      <c r="Q185" s="5">
        <v>3976</v>
      </c>
      <c r="R185" s="5">
        <v>2460</v>
      </c>
      <c r="S185" s="5">
        <v>0</v>
      </c>
      <c r="T185" s="5">
        <v>1101</v>
      </c>
      <c r="U185" s="5">
        <v>730</v>
      </c>
      <c r="V185" s="5">
        <v>536</v>
      </c>
      <c r="W185">
        <f t="shared" si="52"/>
        <v>371</v>
      </c>
      <c r="X185">
        <f t="shared" si="53"/>
        <v>371</v>
      </c>
      <c r="Y185" t="e">
        <f t="shared" si="54"/>
        <v>#DIV/0!</v>
      </c>
      <c r="Z185" s="5">
        <v>946</v>
      </c>
      <c r="AA185" s="5">
        <v>778</v>
      </c>
      <c r="AB185" s="5">
        <v>662</v>
      </c>
      <c r="AC185">
        <v>168</v>
      </c>
      <c r="AD185" s="37">
        <f t="shared" si="55"/>
        <v>175.90999999999997</v>
      </c>
      <c r="AE185" s="37" t="e">
        <f t="shared" si="56"/>
        <v>#DIV/0!</v>
      </c>
      <c r="AF185" s="37" t="e">
        <f t="shared" si="57"/>
        <v>#DIV/0!</v>
      </c>
      <c r="AG185" s="37">
        <f t="shared" si="58"/>
        <v>0.44756097560975611</v>
      </c>
      <c r="AH185" s="37">
        <f t="shared" si="59"/>
        <v>7.1508130081300803E-2</v>
      </c>
    </row>
    <row r="186" spans="1:34" x14ac:dyDescent="0.25">
      <c r="A186" s="4">
        <v>45456</v>
      </c>
      <c r="B186" s="5">
        <v>2024</v>
      </c>
      <c r="C186" s="5" t="s">
        <v>26</v>
      </c>
      <c r="D186" s="5">
        <v>13</v>
      </c>
      <c r="E186" s="32">
        <v>800</v>
      </c>
      <c r="F186" s="33">
        <v>30.65</v>
      </c>
      <c r="G186" s="32">
        <v>32.229999999999997</v>
      </c>
      <c r="H186" s="32">
        <f t="shared" si="60"/>
        <v>7.66</v>
      </c>
      <c r="I186" s="32">
        <f t="shared" si="60"/>
        <v>8.06</v>
      </c>
      <c r="J186" s="32">
        <v>10.220000000000001</v>
      </c>
      <c r="K186" s="33">
        <v>62.2</v>
      </c>
      <c r="L186" s="32">
        <f t="shared" si="41"/>
        <v>151.01999999999998</v>
      </c>
      <c r="M186" s="32">
        <v>58.75</v>
      </c>
      <c r="N186" s="32">
        <v>44.84</v>
      </c>
      <c r="O186" s="32">
        <f t="shared" si="51"/>
        <v>545.39</v>
      </c>
      <c r="P186" s="5">
        <v>0</v>
      </c>
      <c r="Q186" s="5">
        <v>4012</v>
      </c>
      <c r="R186" s="5">
        <v>2444</v>
      </c>
      <c r="S186" s="5">
        <v>0</v>
      </c>
      <c r="T186" s="5">
        <v>1097</v>
      </c>
      <c r="U186" s="5">
        <v>722</v>
      </c>
      <c r="V186" s="5">
        <v>542</v>
      </c>
      <c r="W186">
        <f t="shared" si="52"/>
        <v>375</v>
      </c>
      <c r="X186">
        <f t="shared" si="53"/>
        <v>375</v>
      </c>
      <c r="Y186" t="e">
        <f t="shared" si="54"/>
        <v>#DIV/0!</v>
      </c>
      <c r="Z186" s="5">
        <v>937</v>
      </c>
      <c r="AA186" s="5">
        <v>745</v>
      </c>
      <c r="AB186" s="5">
        <v>666</v>
      </c>
      <c r="AC186">
        <v>192</v>
      </c>
      <c r="AD186" s="37">
        <f t="shared" si="55"/>
        <v>151.01999999999998</v>
      </c>
      <c r="AE186" s="37" t="e">
        <f t="shared" si="56"/>
        <v>#DIV/0!</v>
      </c>
      <c r="AF186" s="37" t="e">
        <f t="shared" si="57"/>
        <v>#DIV/0!</v>
      </c>
      <c r="AG186" s="37">
        <f t="shared" si="58"/>
        <v>0.44885433715220951</v>
      </c>
      <c r="AH186" s="37">
        <f t="shared" si="59"/>
        <v>6.1792144026186574E-2</v>
      </c>
    </row>
    <row r="187" spans="1:34" x14ac:dyDescent="0.25">
      <c r="A187" s="4">
        <v>45457</v>
      </c>
      <c r="B187" s="5">
        <v>2024</v>
      </c>
      <c r="C187" s="5" t="s">
        <v>26</v>
      </c>
      <c r="D187" s="5">
        <v>14</v>
      </c>
      <c r="E187" s="32">
        <v>800</v>
      </c>
      <c r="F187" s="33">
        <v>40.6</v>
      </c>
      <c r="G187" s="32">
        <v>55.91</v>
      </c>
      <c r="H187" s="32">
        <f t="shared" si="60"/>
        <v>10.15</v>
      </c>
      <c r="I187" s="32">
        <f t="shared" si="60"/>
        <v>13.98</v>
      </c>
      <c r="J187" s="32">
        <v>40.6</v>
      </c>
      <c r="K187" s="33">
        <v>22.04</v>
      </c>
      <c r="L187" s="32">
        <f t="shared" si="41"/>
        <v>183.28</v>
      </c>
      <c r="M187" s="32">
        <v>85</v>
      </c>
      <c r="N187" s="32">
        <v>33.71</v>
      </c>
      <c r="O187" s="32">
        <f t="shared" si="51"/>
        <v>498.01000000000005</v>
      </c>
      <c r="P187" s="5">
        <v>0</v>
      </c>
      <c r="Q187" s="5">
        <v>4045</v>
      </c>
      <c r="R187" s="5">
        <v>2438</v>
      </c>
      <c r="S187" s="5">
        <v>0</v>
      </c>
      <c r="T187" s="5">
        <v>1079</v>
      </c>
      <c r="U187" s="5">
        <v>719</v>
      </c>
      <c r="V187" s="5">
        <v>548</v>
      </c>
      <c r="W187">
        <f t="shared" si="52"/>
        <v>360</v>
      </c>
      <c r="X187">
        <f t="shared" si="53"/>
        <v>360</v>
      </c>
      <c r="Y187" t="e">
        <f t="shared" si="54"/>
        <v>#DIV/0!</v>
      </c>
      <c r="Z187" s="5">
        <v>931</v>
      </c>
      <c r="AA187" s="5">
        <v>705</v>
      </c>
      <c r="AB187" s="5">
        <v>672</v>
      </c>
      <c r="AC187">
        <v>226</v>
      </c>
      <c r="AD187" s="37">
        <f t="shared" si="55"/>
        <v>183.28</v>
      </c>
      <c r="AE187" s="37" t="e">
        <f t="shared" si="56"/>
        <v>#DIV/0!</v>
      </c>
      <c r="AF187" s="37" t="e">
        <f t="shared" si="57"/>
        <v>#DIV/0!</v>
      </c>
      <c r="AG187" s="37">
        <f t="shared" si="58"/>
        <v>0.44257588187038555</v>
      </c>
      <c r="AH187" s="37">
        <f t="shared" si="59"/>
        <v>7.517637407711239E-2</v>
      </c>
    </row>
    <row r="188" spans="1:34" x14ac:dyDescent="0.25">
      <c r="A188" s="4">
        <v>45458</v>
      </c>
      <c r="B188" s="5">
        <v>2024</v>
      </c>
      <c r="C188" s="5" t="s">
        <v>26</v>
      </c>
      <c r="D188" s="5">
        <v>15</v>
      </c>
      <c r="E188" s="32">
        <v>800</v>
      </c>
      <c r="F188" s="33">
        <v>40.57</v>
      </c>
      <c r="G188" s="32">
        <v>29.74</v>
      </c>
      <c r="H188" s="32">
        <f t="shared" si="60"/>
        <v>10.14</v>
      </c>
      <c r="I188" s="32">
        <f t="shared" si="60"/>
        <v>7.44</v>
      </c>
      <c r="J188" s="32">
        <v>13.52</v>
      </c>
      <c r="K188" s="33">
        <v>47.63</v>
      </c>
      <c r="L188" s="32">
        <f t="shared" si="41"/>
        <v>149.04</v>
      </c>
      <c r="M188" s="32">
        <v>66.25</v>
      </c>
      <c r="N188" s="32">
        <v>78.53</v>
      </c>
      <c r="O188" s="32">
        <f t="shared" si="51"/>
        <v>506.18</v>
      </c>
      <c r="P188" s="5">
        <v>3</v>
      </c>
      <c r="Q188" s="5">
        <v>4087</v>
      </c>
      <c r="R188" s="5">
        <v>2446</v>
      </c>
      <c r="S188" s="5">
        <v>2</v>
      </c>
      <c r="T188" s="5">
        <v>1048</v>
      </c>
      <c r="U188" s="5">
        <v>723</v>
      </c>
      <c r="V188" s="5">
        <v>555</v>
      </c>
      <c r="W188">
        <f t="shared" si="52"/>
        <v>325</v>
      </c>
      <c r="X188">
        <f t="shared" si="53"/>
        <v>325</v>
      </c>
      <c r="Y188">
        <f t="shared" si="54"/>
        <v>0.66666666666666663</v>
      </c>
      <c r="Z188" s="5">
        <v>928</v>
      </c>
      <c r="AA188" s="5">
        <v>672</v>
      </c>
      <c r="AB188" s="5">
        <v>672</v>
      </c>
      <c r="AC188">
        <v>256</v>
      </c>
      <c r="AD188" s="37">
        <f t="shared" si="55"/>
        <v>149.04</v>
      </c>
      <c r="AE188" s="37">
        <f t="shared" si="56"/>
        <v>74.52</v>
      </c>
      <c r="AF188" s="37">
        <f t="shared" si="57"/>
        <v>49.68</v>
      </c>
      <c r="AG188" s="37">
        <f t="shared" si="58"/>
        <v>0.42845461978740801</v>
      </c>
      <c r="AH188" s="37">
        <f t="shared" si="59"/>
        <v>6.0932134096484056E-2</v>
      </c>
    </row>
    <row r="189" spans="1:34" x14ac:dyDescent="0.25">
      <c r="A189" s="4">
        <v>45459</v>
      </c>
      <c r="B189" s="5">
        <v>2024</v>
      </c>
      <c r="C189" s="5" t="s">
        <v>26</v>
      </c>
      <c r="D189" s="5">
        <v>16</v>
      </c>
      <c r="E189" s="32">
        <v>800</v>
      </c>
      <c r="F189" s="33">
        <v>39.89</v>
      </c>
      <c r="G189" s="32">
        <v>47.07</v>
      </c>
      <c r="H189" s="32">
        <f t="shared" si="60"/>
        <v>9.9700000000000006</v>
      </c>
      <c r="I189" s="32">
        <f t="shared" si="60"/>
        <v>11.77</v>
      </c>
      <c r="J189" s="32">
        <v>39.89</v>
      </c>
      <c r="K189" s="33">
        <v>64.58</v>
      </c>
      <c r="L189" s="32">
        <f t="shared" si="41"/>
        <v>213.17000000000002</v>
      </c>
      <c r="M189" s="32">
        <v>32.5</v>
      </c>
      <c r="N189" s="32">
        <v>92.41</v>
      </c>
      <c r="O189" s="32">
        <f t="shared" si="51"/>
        <v>461.91999999999996</v>
      </c>
      <c r="P189" s="5">
        <v>18</v>
      </c>
      <c r="Q189" s="5">
        <v>4126</v>
      </c>
      <c r="R189" s="5">
        <v>2474</v>
      </c>
      <c r="S189" s="5">
        <v>10</v>
      </c>
      <c r="T189" s="5">
        <v>1018</v>
      </c>
      <c r="U189" s="5">
        <v>737</v>
      </c>
      <c r="V189" s="5">
        <v>563</v>
      </c>
      <c r="W189">
        <f t="shared" si="52"/>
        <v>281</v>
      </c>
      <c r="X189">
        <f t="shared" si="53"/>
        <v>281</v>
      </c>
      <c r="Y189">
        <f t="shared" si="54"/>
        <v>0.55555555555555558</v>
      </c>
      <c r="Z189" s="5">
        <v>940</v>
      </c>
      <c r="AA189" s="5">
        <v>635</v>
      </c>
      <c r="AB189" s="5">
        <v>635</v>
      </c>
      <c r="AC189">
        <v>305</v>
      </c>
      <c r="AD189" s="37">
        <f t="shared" si="55"/>
        <v>213.17000000000002</v>
      </c>
      <c r="AE189" s="37">
        <f t="shared" si="56"/>
        <v>21.317</v>
      </c>
      <c r="AF189" s="37">
        <f t="shared" si="57"/>
        <v>11.842777777777778</v>
      </c>
      <c r="AG189" s="37">
        <f t="shared" si="58"/>
        <v>0.41147938561034764</v>
      </c>
      <c r="AH189" s="37">
        <f t="shared" si="59"/>
        <v>8.6164106709781738E-2</v>
      </c>
    </row>
    <row r="190" spans="1:34" x14ac:dyDescent="0.25">
      <c r="A190" s="4">
        <v>45460</v>
      </c>
      <c r="B190" s="5">
        <v>2024</v>
      </c>
      <c r="C190" s="5" t="s">
        <v>26</v>
      </c>
      <c r="D190" s="5">
        <v>17</v>
      </c>
      <c r="E190" s="32">
        <v>800</v>
      </c>
      <c r="F190" s="33">
        <v>22.56</v>
      </c>
      <c r="G190" s="32">
        <v>50.32</v>
      </c>
      <c r="H190" s="32">
        <f t="shared" si="60"/>
        <v>5.64</v>
      </c>
      <c r="I190" s="32">
        <f t="shared" si="60"/>
        <v>12.58</v>
      </c>
      <c r="J190" s="32">
        <v>7.52</v>
      </c>
      <c r="K190" s="33">
        <v>68.709999999999994</v>
      </c>
      <c r="L190" s="32">
        <f t="shared" si="41"/>
        <v>167.32999999999998</v>
      </c>
      <c r="M190" s="32">
        <v>158.75</v>
      </c>
      <c r="N190" s="32">
        <v>60.96</v>
      </c>
      <c r="O190" s="32">
        <f t="shared" si="51"/>
        <v>412.96000000000004</v>
      </c>
      <c r="P190" s="5">
        <v>33</v>
      </c>
      <c r="Q190" s="5">
        <v>4165</v>
      </c>
      <c r="R190" s="5">
        <v>2528</v>
      </c>
      <c r="S190" s="5">
        <v>23</v>
      </c>
      <c r="T190" s="5">
        <v>995</v>
      </c>
      <c r="U190" s="5">
        <v>764</v>
      </c>
      <c r="V190" s="5">
        <v>570</v>
      </c>
      <c r="W190">
        <f t="shared" si="52"/>
        <v>231</v>
      </c>
      <c r="X190">
        <f t="shared" si="53"/>
        <v>231</v>
      </c>
      <c r="Y190">
        <f t="shared" si="54"/>
        <v>0.69696969696969702</v>
      </c>
      <c r="Z190" s="5">
        <v>965</v>
      </c>
      <c r="AA190" s="5">
        <v>608</v>
      </c>
      <c r="AB190" s="5">
        <v>608</v>
      </c>
      <c r="AC190">
        <v>357</v>
      </c>
      <c r="AD190" s="37">
        <f t="shared" si="55"/>
        <v>167.32999999999998</v>
      </c>
      <c r="AE190" s="37">
        <f t="shared" si="56"/>
        <v>7.2752173913043467</v>
      </c>
      <c r="AF190" s="37">
        <f t="shared" si="57"/>
        <v>5.0706060606060603</v>
      </c>
      <c r="AG190" s="37">
        <f t="shared" si="58"/>
        <v>0.39359177215189872</v>
      </c>
      <c r="AH190" s="37">
        <f t="shared" si="59"/>
        <v>6.6190664556962014E-2</v>
      </c>
    </row>
    <row r="191" spans="1:34" x14ac:dyDescent="0.25">
      <c r="A191" s="4">
        <v>45461</v>
      </c>
      <c r="B191" s="5">
        <v>2024</v>
      </c>
      <c r="C191" s="5" t="s">
        <v>26</v>
      </c>
      <c r="D191" s="5">
        <v>18</v>
      </c>
      <c r="E191" s="32">
        <v>800</v>
      </c>
      <c r="F191" s="33">
        <v>80.06</v>
      </c>
      <c r="G191" s="32">
        <v>102.58</v>
      </c>
      <c r="H191" s="32">
        <f t="shared" si="60"/>
        <v>20.02</v>
      </c>
      <c r="I191" s="32">
        <f t="shared" si="60"/>
        <v>25.65</v>
      </c>
      <c r="J191" s="32">
        <v>80.06</v>
      </c>
      <c r="K191" s="33">
        <v>104.25</v>
      </c>
      <c r="L191" s="32">
        <f t="shared" si="41"/>
        <v>412.62</v>
      </c>
      <c r="M191" s="32">
        <v>71.25</v>
      </c>
      <c r="N191" s="32">
        <v>39.880000000000003</v>
      </c>
      <c r="O191" s="32">
        <f t="shared" si="51"/>
        <v>276.25</v>
      </c>
      <c r="P191" s="5">
        <v>48</v>
      </c>
      <c r="Q191" s="5">
        <v>4198</v>
      </c>
      <c r="R191" s="5">
        <v>2592</v>
      </c>
      <c r="S191" s="5">
        <v>28</v>
      </c>
      <c r="T191" s="5">
        <v>986</v>
      </c>
      <c r="U191" s="5">
        <v>796</v>
      </c>
      <c r="V191" s="5">
        <v>576</v>
      </c>
      <c r="W191">
        <f t="shared" si="52"/>
        <v>190</v>
      </c>
      <c r="X191">
        <f t="shared" si="53"/>
        <v>190</v>
      </c>
      <c r="Y191">
        <f t="shared" si="54"/>
        <v>0.58333333333333337</v>
      </c>
      <c r="Z191" s="5">
        <v>984</v>
      </c>
      <c r="AA191" s="5">
        <v>585</v>
      </c>
      <c r="AB191" s="5">
        <v>585</v>
      </c>
      <c r="AC191">
        <v>399</v>
      </c>
      <c r="AD191" s="37">
        <f t="shared" si="55"/>
        <v>412.62</v>
      </c>
      <c r="AE191" s="37">
        <f t="shared" si="56"/>
        <v>14.736428571428572</v>
      </c>
      <c r="AF191" s="37">
        <f t="shared" si="57"/>
        <v>8.5962499999999995</v>
      </c>
      <c r="AG191" s="37">
        <f t="shared" si="58"/>
        <v>0.38040123456790126</v>
      </c>
      <c r="AH191" s="37">
        <f t="shared" si="59"/>
        <v>0.15918981481481481</v>
      </c>
    </row>
    <row r="192" spans="1:34" x14ac:dyDescent="0.25">
      <c r="A192" s="4">
        <v>45462</v>
      </c>
      <c r="B192" s="5">
        <v>2024</v>
      </c>
      <c r="C192" s="5" t="s">
        <v>26</v>
      </c>
      <c r="D192" s="5">
        <v>19</v>
      </c>
      <c r="E192" s="32">
        <v>800</v>
      </c>
      <c r="F192" s="33">
        <v>67.900000000000006</v>
      </c>
      <c r="G192" s="32">
        <v>74.69</v>
      </c>
      <c r="H192" s="32">
        <f t="shared" si="60"/>
        <v>16.98</v>
      </c>
      <c r="I192" s="32">
        <f t="shared" si="60"/>
        <v>18.670000000000002</v>
      </c>
      <c r="J192" s="32">
        <v>67.900000000000006</v>
      </c>
      <c r="K192" s="33">
        <v>85.36</v>
      </c>
      <c r="L192" s="32">
        <f t="shared" si="41"/>
        <v>331.5</v>
      </c>
      <c r="M192" s="32">
        <v>75</v>
      </c>
      <c r="N192" s="32">
        <v>150.06</v>
      </c>
      <c r="O192" s="32">
        <f t="shared" si="51"/>
        <v>243.44000000000005</v>
      </c>
      <c r="P192" s="5">
        <v>55</v>
      </c>
      <c r="Q192" s="5">
        <v>4246</v>
      </c>
      <c r="R192" s="5">
        <v>2682</v>
      </c>
      <c r="S192" s="5">
        <v>48</v>
      </c>
      <c r="T192" s="5">
        <v>983</v>
      </c>
      <c r="U192" s="5">
        <v>841</v>
      </c>
      <c r="V192" s="5">
        <v>584</v>
      </c>
      <c r="W192">
        <f t="shared" si="52"/>
        <v>142</v>
      </c>
      <c r="X192">
        <f t="shared" si="53"/>
        <v>142</v>
      </c>
      <c r="Y192">
        <f t="shared" si="54"/>
        <v>0.87272727272727268</v>
      </c>
      <c r="Z192" s="5">
        <v>989</v>
      </c>
      <c r="AA192" s="5">
        <v>570</v>
      </c>
      <c r="AB192" s="5">
        <v>570</v>
      </c>
      <c r="AC192">
        <v>419</v>
      </c>
      <c r="AD192" s="37">
        <f t="shared" si="55"/>
        <v>331.5</v>
      </c>
      <c r="AE192" s="37">
        <f t="shared" si="56"/>
        <v>6.90625</v>
      </c>
      <c r="AF192" s="37">
        <f t="shared" si="57"/>
        <v>6.0272727272727273</v>
      </c>
      <c r="AG192" s="37">
        <f t="shared" si="58"/>
        <v>0.36651752423564504</v>
      </c>
      <c r="AH192" s="37">
        <f t="shared" si="59"/>
        <v>0.12360178970917227</v>
      </c>
    </row>
    <row r="193" spans="1:34" x14ac:dyDescent="0.25">
      <c r="A193" s="4">
        <v>45463</v>
      </c>
      <c r="B193" s="5">
        <v>2024</v>
      </c>
      <c r="C193" s="5" t="s">
        <v>26</v>
      </c>
      <c r="D193" s="5">
        <v>20</v>
      </c>
      <c r="E193" s="32">
        <v>800</v>
      </c>
      <c r="F193" s="33">
        <v>73.55</v>
      </c>
      <c r="G193" s="32">
        <v>99.54</v>
      </c>
      <c r="H193" s="32">
        <f t="shared" si="60"/>
        <v>18.39</v>
      </c>
      <c r="I193" s="32">
        <f t="shared" si="60"/>
        <v>24.89</v>
      </c>
      <c r="J193" s="32">
        <v>73.55</v>
      </c>
      <c r="K193" s="33">
        <v>111.15</v>
      </c>
      <c r="L193" s="32">
        <f t="shared" si="41"/>
        <v>401.07000000000005</v>
      </c>
      <c r="M193" s="32">
        <v>153.75</v>
      </c>
      <c r="N193" s="32">
        <v>74.61</v>
      </c>
      <c r="O193" s="32">
        <f t="shared" si="51"/>
        <v>170.56999999999994</v>
      </c>
      <c r="P193" s="5">
        <v>60</v>
      </c>
      <c r="Q193" s="5">
        <v>4276</v>
      </c>
      <c r="R193" s="5">
        <v>2748</v>
      </c>
      <c r="S193" s="5">
        <v>48</v>
      </c>
      <c r="T193" s="5">
        <v>985</v>
      </c>
      <c r="U193" s="5">
        <v>874</v>
      </c>
      <c r="V193" s="5">
        <v>590</v>
      </c>
      <c r="W193">
        <f t="shared" si="52"/>
        <v>111</v>
      </c>
      <c r="X193">
        <f t="shared" si="53"/>
        <v>111</v>
      </c>
      <c r="Y193">
        <f t="shared" si="54"/>
        <v>0.8</v>
      </c>
      <c r="Z193" s="5">
        <v>984</v>
      </c>
      <c r="AA193" s="5">
        <v>557</v>
      </c>
      <c r="AB193" s="5">
        <v>557</v>
      </c>
      <c r="AC193">
        <v>427</v>
      </c>
      <c r="AD193" s="37">
        <f t="shared" si="55"/>
        <v>401.07000000000005</v>
      </c>
      <c r="AE193" s="37">
        <f t="shared" si="56"/>
        <v>8.3556250000000016</v>
      </c>
      <c r="AF193" s="37">
        <f t="shared" si="57"/>
        <v>6.6845000000000008</v>
      </c>
      <c r="AG193" s="37">
        <f t="shared" si="58"/>
        <v>0.3584425036390102</v>
      </c>
      <c r="AH193" s="37">
        <f t="shared" si="59"/>
        <v>0.14594978165938866</v>
      </c>
    </row>
    <row r="194" spans="1:34" x14ac:dyDescent="0.25">
      <c r="A194" s="4">
        <v>45464</v>
      </c>
      <c r="B194" s="5">
        <v>2024</v>
      </c>
      <c r="C194" s="5" t="s">
        <v>26</v>
      </c>
      <c r="D194" s="5">
        <v>21</v>
      </c>
      <c r="E194" s="32">
        <v>800</v>
      </c>
      <c r="F194" s="33">
        <v>36.909999999999997</v>
      </c>
      <c r="G194" s="32">
        <v>70.180000000000007</v>
      </c>
      <c r="H194" s="32">
        <f t="shared" si="60"/>
        <v>9.23</v>
      </c>
      <c r="I194" s="32">
        <f t="shared" si="60"/>
        <v>17.55</v>
      </c>
      <c r="J194" s="32">
        <v>12.3</v>
      </c>
      <c r="K194" s="33">
        <v>51.43</v>
      </c>
      <c r="L194" s="32">
        <f t="shared" ref="L194:L257" si="61">SUM(F194:K194)</f>
        <v>197.60000000000002</v>
      </c>
      <c r="M194" s="32">
        <v>258.75</v>
      </c>
      <c r="N194" s="32">
        <v>242.54</v>
      </c>
      <c r="O194" s="32">
        <f t="shared" si="51"/>
        <v>101.11000000000001</v>
      </c>
      <c r="P194" s="5">
        <v>60</v>
      </c>
      <c r="Q194" s="5">
        <v>4315</v>
      </c>
      <c r="R194" s="5">
        <v>2804</v>
      </c>
      <c r="S194" s="5">
        <v>50</v>
      </c>
      <c r="T194" s="5">
        <v>998</v>
      </c>
      <c r="U194" s="5">
        <v>902</v>
      </c>
      <c r="V194" s="5">
        <v>597</v>
      </c>
      <c r="W194">
        <f t="shared" si="52"/>
        <v>96</v>
      </c>
      <c r="X194">
        <f t="shared" si="53"/>
        <v>96</v>
      </c>
      <c r="Y194">
        <f t="shared" si="54"/>
        <v>0.83333333333333337</v>
      </c>
      <c r="Z194" s="5">
        <v>962</v>
      </c>
      <c r="AA194" s="5">
        <v>550</v>
      </c>
      <c r="AB194" s="5">
        <v>550</v>
      </c>
      <c r="AC194">
        <v>412</v>
      </c>
      <c r="AD194" s="37">
        <f t="shared" si="55"/>
        <v>197.60000000000002</v>
      </c>
      <c r="AE194" s="37">
        <f t="shared" si="56"/>
        <v>3.9520000000000004</v>
      </c>
      <c r="AF194" s="37">
        <f t="shared" si="57"/>
        <v>3.2933333333333339</v>
      </c>
      <c r="AG194" s="37">
        <f t="shared" si="58"/>
        <v>0.35592011412268187</v>
      </c>
      <c r="AH194" s="37">
        <f t="shared" si="59"/>
        <v>7.0470756062767481E-2</v>
      </c>
    </row>
    <row r="195" spans="1:34" x14ac:dyDescent="0.25">
      <c r="A195" s="4">
        <v>45465</v>
      </c>
      <c r="B195" s="5">
        <v>2024</v>
      </c>
      <c r="C195" s="5" t="s">
        <v>26</v>
      </c>
      <c r="D195" s="5">
        <v>22</v>
      </c>
      <c r="E195" s="32">
        <v>800</v>
      </c>
      <c r="F195" s="33">
        <v>110.81</v>
      </c>
      <c r="G195" s="32">
        <v>160.06</v>
      </c>
      <c r="H195" s="32">
        <f t="shared" si="60"/>
        <v>27.7</v>
      </c>
      <c r="I195" s="32">
        <f t="shared" si="60"/>
        <v>40.020000000000003</v>
      </c>
      <c r="J195" s="32">
        <v>36.94</v>
      </c>
      <c r="K195" s="33">
        <v>138.02000000000001</v>
      </c>
      <c r="L195" s="32">
        <f t="shared" si="61"/>
        <v>513.54999999999995</v>
      </c>
      <c r="M195" s="32">
        <v>108.75</v>
      </c>
      <c r="N195" s="32">
        <v>39.44</v>
      </c>
      <c r="O195" s="32">
        <f t="shared" si="51"/>
        <v>138.26</v>
      </c>
      <c r="P195" s="5">
        <v>59</v>
      </c>
      <c r="Q195" s="5">
        <v>4357</v>
      </c>
      <c r="R195" s="5">
        <v>2820</v>
      </c>
      <c r="S195" s="5">
        <v>51</v>
      </c>
      <c r="T195" s="5">
        <v>1032</v>
      </c>
      <c r="U195" s="5">
        <v>910</v>
      </c>
      <c r="V195" s="5">
        <v>604</v>
      </c>
      <c r="W195">
        <f t="shared" si="52"/>
        <v>122</v>
      </c>
      <c r="X195">
        <f t="shared" si="53"/>
        <v>122</v>
      </c>
      <c r="Y195">
        <f t="shared" si="54"/>
        <v>0.86440677966101698</v>
      </c>
      <c r="Z195" s="5">
        <v>937</v>
      </c>
      <c r="AA195" s="5">
        <v>548</v>
      </c>
      <c r="AB195" s="5">
        <v>548</v>
      </c>
      <c r="AC195">
        <v>389</v>
      </c>
      <c r="AD195" s="37">
        <f t="shared" si="55"/>
        <v>513.54999999999995</v>
      </c>
      <c r="AE195" s="37">
        <f t="shared" si="56"/>
        <v>10.069607843137254</v>
      </c>
      <c r="AF195" s="37">
        <f t="shared" si="57"/>
        <v>8.7042372881355927</v>
      </c>
      <c r="AG195" s="37">
        <f t="shared" si="58"/>
        <v>0.36595744680851061</v>
      </c>
      <c r="AH195" s="37">
        <f t="shared" si="59"/>
        <v>0.18210992907801415</v>
      </c>
    </row>
    <row r="196" spans="1:34" x14ac:dyDescent="0.25">
      <c r="A196" s="4">
        <v>45466</v>
      </c>
      <c r="B196" s="5">
        <v>2024</v>
      </c>
      <c r="C196" s="5" t="s">
        <v>26</v>
      </c>
      <c r="D196" s="5">
        <v>23</v>
      </c>
      <c r="E196" s="32">
        <v>800</v>
      </c>
      <c r="F196" s="33">
        <v>143.69</v>
      </c>
      <c r="G196" s="32">
        <v>147.78</v>
      </c>
      <c r="H196" s="32">
        <f t="shared" si="60"/>
        <v>35.92</v>
      </c>
      <c r="I196" s="32">
        <f t="shared" si="60"/>
        <v>36.950000000000003</v>
      </c>
      <c r="J196" s="32">
        <v>47.9</v>
      </c>
      <c r="K196" s="33">
        <v>169.57</v>
      </c>
      <c r="L196" s="32">
        <f t="shared" si="61"/>
        <v>581.80999999999995</v>
      </c>
      <c r="M196" s="32">
        <v>50</v>
      </c>
      <c r="N196" s="32">
        <v>145.06</v>
      </c>
      <c r="O196" s="32">
        <f t="shared" si="51"/>
        <v>23.130000000000109</v>
      </c>
      <c r="P196" s="5">
        <v>50</v>
      </c>
      <c r="Q196" s="5">
        <v>4396</v>
      </c>
      <c r="R196" s="5">
        <v>2824</v>
      </c>
      <c r="S196" s="5">
        <v>26</v>
      </c>
      <c r="T196" s="5">
        <v>1047</v>
      </c>
      <c r="U196" s="5">
        <v>912</v>
      </c>
      <c r="V196" s="5">
        <v>611</v>
      </c>
      <c r="W196">
        <f t="shared" si="52"/>
        <v>135</v>
      </c>
      <c r="X196">
        <f t="shared" si="53"/>
        <v>135</v>
      </c>
      <c r="Y196">
        <f t="shared" si="54"/>
        <v>0.52</v>
      </c>
      <c r="Z196" s="5">
        <v>916</v>
      </c>
      <c r="AA196" s="5">
        <v>548</v>
      </c>
      <c r="AB196" s="5">
        <v>548</v>
      </c>
      <c r="AC196">
        <v>368</v>
      </c>
      <c r="AD196" s="37">
        <f t="shared" si="55"/>
        <v>581.80999999999995</v>
      </c>
      <c r="AE196" s="37">
        <f t="shared" si="56"/>
        <v>22.377307692307689</v>
      </c>
      <c r="AF196" s="37">
        <f t="shared" si="57"/>
        <v>11.636199999999999</v>
      </c>
      <c r="AG196" s="37">
        <f t="shared" si="58"/>
        <v>0.37075070821529743</v>
      </c>
      <c r="AH196" s="37">
        <f t="shared" si="59"/>
        <v>0.20602337110481583</v>
      </c>
    </row>
    <row r="197" spans="1:34" x14ac:dyDescent="0.25">
      <c r="A197" s="4">
        <v>45467</v>
      </c>
      <c r="B197" s="5">
        <v>2024</v>
      </c>
      <c r="C197" s="5" t="s">
        <v>26</v>
      </c>
      <c r="D197" s="5">
        <v>24</v>
      </c>
      <c r="E197" s="32">
        <v>800</v>
      </c>
      <c r="F197" s="33">
        <v>57.35</v>
      </c>
      <c r="G197" s="32">
        <v>170.63</v>
      </c>
      <c r="H197" s="32">
        <f t="shared" si="60"/>
        <v>14.34</v>
      </c>
      <c r="I197" s="32">
        <f t="shared" si="60"/>
        <v>42.66</v>
      </c>
      <c r="J197" s="32">
        <v>28.68</v>
      </c>
      <c r="K197" s="33">
        <v>139.47999999999999</v>
      </c>
      <c r="L197" s="32">
        <f t="shared" si="61"/>
        <v>453.14</v>
      </c>
      <c r="M197" s="32">
        <v>100</v>
      </c>
      <c r="N197" s="32">
        <v>234.48</v>
      </c>
      <c r="O197" s="32">
        <f t="shared" si="51"/>
        <v>12.379999999999995</v>
      </c>
      <c r="P197" s="5">
        <v>38</v>
      </c>
      <c r="Q197" s="5">
        <v>4435</v>
      </c>
      <c r="R197" s="5">
        <v>2824</v>
      </c>
      <c r="S197" s="5">
        <v>22</v>
      </c>
      <c r="T197" s="5">
        <v>1051</v>
      </c>
      <c r="U197" s="5">
        <v>912</v>
      </c>
      <c r="V197" s="5">
        <v>618</v>
      </c>
      <c r="W197">
        <f t="shared" si="52"/>
        <v>139</v>
      </c>
      <c r="X197">
        <f t="shared" si="53"/>
        <v>139</v>
      </c>
      <c r="Y197">
        <f t="shared" si="54"/>
        <v>0.57894736842105265</v>
      </c>
      <c r="Z197" s="5">
        <v>908</v>
      </c>
      <c r="AA197" s="5">
        <v>550</v>
      </c>
      <c r="AB197" s="5">
        <v>550</v>
      </c>
      <c r="AC197">
        <v>358</v>
      </c>
      <c r="AD197" s="37">
        <f t="shared" si="55"/>
        <v>453.14</v>
      </c>
      <c r="AE197" s="37">
        <f t="shared" si="56"/>
        <v>20.597272727272728</v>
      </c>
      <c r="AF197" s="37">
        <f t="shared" si="57"/>
        <v>11.924736842105263</v>
      </c>
      <c r="AG197" s="37">
        <f t="shared" si="58"/>
        <v>0.37216713881019831</v>
      </c>
      <c r="AH197" s="37">
        <f t="shared" si="59"/>
        <v>0.16046033994334277</v>
      </c>
    </row>
    <row r="198" spans="1:34" x14ac:dyDescent="0.25">
      <c r="A198" s="4">
        <v>45468</v>
      </c>
      <c r="B198" s="5">
        <v>2024</v>
      </c>
      <c r="C198" s="5" t="s">
        <v>26</v>
      </c>
      <c r="D198" s="5">
        <v>25</v>
      </c>
      <c r="E198" s="32">
        <v>800</v>
      </c>
      <c r="F198" s="33">
        <v>144.34</v>
      </c>
      <c r="G198" s="32">
        <v>99.14</v>
      </c>
      <c r="H198" s="32">
        <f t="shared" si="60"/>
        <v>36.090000000000003</v>
      </c>
      <c r="I198" s="32">
        <f t="shared" si="60"/>
        <v>24.79</v>
      </c>
      <c r="J198" s="32">
        <v>72.17</v>
      </c>
      <c r="K198" s="33">
        <v>108.62</v>
      </c>
      <c r="L198" s="32">
        <f t="shared" si="61"/>
        <v>485.15000000000009</v>
      </c>
      <c r="M198" s="32">
        <v>211.25</v>
      </c>
      <c r="N198" s="32">
        <v>173.39</v>
      </c>
      <c r="O198" s="32">
        <f t="shared" si="51"/>
        <v>-69.790000000000077</v>
      </c>
      <c r="P198" s="5">
        <v>24</v>
      </c>
      <c r="Q198" s="5">
        <v>4474</v>
      </c>
      <c r="R198" s="5">
        <v>2810</v>
      </c>
      <c r="S198" s="5">
        <v>12</v>
      </c>
      <c r="T198" s="5">
        <v>1051</v>
      </c>
      <c r="U198" s="5">
        <v>905</v>
      </c>
      <c r="V198" s="5">
        <v>626</v>
      </c>
      <c r="W198">
        <f t="shared" si="52"/>
        <v>146</v>
      </c>
      <c r="X198">
        <f t="shared" si="53"/>
        <v>146</v>
      </c>
      <c r="Y198">
        <f t="shared" si="54"/>
        <v>0.5</v>
      </c>
      <c r="Z198" s="5">
        <v>905</v>
      </c>
      <c r="AA198" s="5">
        <v>560</v>
      </c>
      <c r="AB198" s="5">
        <v>560</v>
      </c>
      <c r="AC198">
        <v>345</v>
      </c>
      <c r="AD198" s="37">
        <f t="shared" si="55"/>
        <v>485.15000000000009</v>
      </c>
      <c r="AE198" s="37">
        <f t="shared" si="56"/>
        <v>40.429166666666674</v>
      </c>
      <c r="AF198" s="37">
        <f t="shared" si="57"/>
        <v>20.214583333333337</v>
      </c>
      <c r="AG198" s="37">
        <f t="shared" si="58"/>
        <v>0.37402135231316724</v>
      </c>
      <c r="AH198" s="37">
        <f t="shared" si="59"/>
        <v>0.17265124555160147</v>
      </c>
    </row>
    <row r="199" spans="1:34" x14ac:dyDescent="0.25">
      <c r="A199" s="4">
        <v>45469</v>
      </c>
      <c r="B199" s="5">
        <v>2024</v>
      </c>
      <c r="C199" s="5" t="s">
        <v>26</v>
      </c>
      <c r="D199" s="5">
        <v>26</v>
      </c>
      <c r="E199" s="32">
        <v>800</v>
      </c>
      <c r="F199" s="33">
        <v>95.62</v>
      </c>
      <c r="G199" s="32">
        <v>78.44</v>
      </c>
      <c r="H199" s="32">
        <f t="shared" si="60"/>
        <v>23.91</v>
      </c>
      <c r="I199" s="32">
        <f t="shared" si="60"/>
        <v>19.61</v>
      </c>
      <c r="J199" s="32">
        <v>95.62</v>
      </c>
      <c r="K199" s="33">
        <v>177.04</v>
      </c>
      <c r="L199" s="32">
        <f t="shared" si="61"/>
        <v>490.24</v>
      </c>
      <c r="M199" s="32">
        <v>103.75</v>
      </c>
      <c r="N199" s="32">
        <v>205.11</v>
      </c>
      <c r="O199" s="32">
        <f t="shared" si="51"/>
        <v>0.89999999999997726</v>
      </c>
      <c r="P199" s="5">
        <v>6</v>
      </c>
      <c r="Q199" s="5">
        <v>4513</v>
      </c>
      <c r="R199" s="5">
        <v>2794</v>
      </c>
      <c r="S199" s="5">
        <v>4</v>
      </c>
      <c r="T199" s="5">
        <v>1039</v>
      </c>
      <c r="U199" s="5">
        <v>897</v>
      </c>
      <c r="V199" s="5">
        <v>633</v>
      </c>
      <c r="W199">
        <f t="shared" si="52"/>
        <v>142</v>
      </c>
      <c r="X199">
        <f t="shared" si="53"/>
        <v>142</v>
      </c>
      <c r="Y199">
        <f t="shared" si="54"/>
        <v>0.66666666666666663</v>
      </c>
      <c r="Z199" s="5">
        <v>910</v>
      </c>
      <c r="AA199" s="5">
        <v>575</v>
      </c>
      <c r="AB199" s="5">
        <v>575</v>
      </c>
      <c r="AC199">
        <v>335</v>
      </c>
      <c r="AD199" s="37">
        <f t="shared" si="55"/>
        <v>490.24</v>
      </c>
      <c r="AE199" s="37">
        <f t="shared" si="56"/>
        <v>122.56</v>
      </c>
      <c r="AF199" s="37">
        <f t="shared" si="57"/>
        <v>81.706666666666663</v>
      </c>
      <c r="AG199" s="37">
        <f t="shared" si="58"/>
        <v>0.37186828919112386</v>
      </c>
      <c r="AH199" s="37">
        <f t="shared" si="59"/>
        <v>0.17546170365068003</v>
      </c>
    </row>
    <row r="200" spans="1:34" x14ac:dyDescent="0.25">
      <c r="A200" s="4">
        <v>45470</v>
      </c>
      <c r="B200" s="5">
        <v>2024</v>
      </c>
      <c r="C200" s="5" t="s">
        <v>26</v>
      </c>
      <c r="D200" s="5">
        <v>27</v>
      </c>
      <c r="E200" s="32">
        <v>800</v>
      </c>
      <c r="F200" s="33">
        <v>168.94</v>
      </c>
      <c r="G200" s="32">
        <v>86.75</v>
      </c>
      <c r="H200" s="32">
        <f t="shared" si="60"/>
        <v>42.24</v>
      </c>
      <c r="I200" s="32">
        <f t="shared" si="60"/>
        <v>21.69</v>
      </c>
      <c r="J200" s="32">
        <v>168.94</v>
      </c>
      <c r="K200" s="33">
        <v>210.04</v>
      </c>
      <c r="L200" s="32">
        <f t="shared" si="61"/>
        <v>698.6</v>
      </c>
      <c r="M200" s="32">
        <v>97.5</v>
      </c>
      <c r="N200" s="32">
        <v>230.28</v>
      </c>
      <c r="O200" s="32">
        <f t="shared" si="51"/>
        <v>-226.38000000000011</v>
      </c>
      <c r="P200" s="5">
        <v>0</v>
      </c>
      <c r="Q200" s="5">
        <v>4549</v>
      </c>
      <c r="R200" s="5">
        <v>2764</v>
      </c>
      <c r="S200" s="5">
        <v>0</v>
      </c>
      <c r="T200" s="5">
        <v>1022</v>
      </c>
      <c r="U200" s="5">
        <v>882</v>
      </c>
      <c r="V200" s="5">
        <v>639</v>
      </c>
      <c r="W200">
        <f t="shared" si="52"/>
        <v>140</v>
      </c>
      <c r="X200">
        <f t="shared" si="53"/>
        <v>140</v>
      </c>
      <c r="Y200" t="e">
        <f t="shared" si="54"/>
        <v>#DIV/0!</v>
      </c>
      <c r="Z200" s="5">
        <v>917</v>
      </c>
      <c r="AA200" s="5">
        <v>593</v>
      </c>
      <c r="AB200" s="5">
        <v>593</v>
      </c>
      <c r="AC200">
        <v>324</v>
      </c>
      <c r="AD200" s="37">
        <f t="shared" si="55"/>
        <v>698.6</v>
      </c>
      <c r="AE200" s="37" t="e">
        <f t="shared" si="56"/>
        <v>#DIV/0!</v>
      </c>
      <c r="AF200" s="37" t="e">
        <f t="shared" si="57"/>
        <v>#DIV/0!</v>
      </c>
      <c r="AG200" s="37">
        <f t="shared" si="58"/>
        <v>0.36975397973950797</v>
      </c>
      <c r="AH200" s="37">
        <f t="shared" si="59"/>
        <v>0.25274963820549928</v>
      </c>
    </row>
    <row r="201" spans="1:34" x14ac:dyDescent="0.25">
      <c r="A201" s="4">
        <v>45471</v>
      </c>
      <c r="B201" s="5">
        <v>2024</v>
      </c>
      <c r="C201" s="5" t="s">
        <v>26</v>
      </c>
      <c r="D201" s="5">
        <v>28</v>
      </c>
      <c r="E201" s="32">
        <v>800</v>
      </c>
      <c r="F201" s="33">
        <v>146.68</v>
      </c>
      <c r="G201" s="32">
        <v>100.36</v>
      </c>
      <c r="H201" s="32">
        <f t="shared" si="60"/>
        <v>36.67</v>
      </c>
      <c r="I201" s="32">
        <f t="shared" si="60"/>
        <v>25.09</v>
      </c>
      <c r="J201" s="32">
        <v>73.34</v>
      </c>
      <c r="K201" s="33">
        <v>156.72</v>
      </c>
      <c r="L201" s="32">
        <f t="shared" si="61"/>
        <v>538.86</v>
      </c>
      <c r="M201" s="32">
        <v>116.25</v>
      </c>
      <c r="N201" s="32">
        <v>142.44999999999999</v>
      </c>
      <c r="O201" s="32">
        <f t="shared" si="51"/>
        <v>2.4400000000000546</v>
      </c>
      <c r="P201" s="5">
        <v>0</v>
      </c>
      <c r="Q201" s="5">
        <v>4588</v>
      </c>
      <c r="R201" s="5">
        <v>2726</v>
      </c>
      <c r="S201" s="5">
        <v>0</v>
      </c>
      <c r="T201" s="5">
        <v>1000</v>
      </c>
      <c r="U201" s="5">
        <v>863</v>
      </c>
      <c r="V201" s="5">
        <v>646</v>
      </c>
      <c r="W201">
        <f t="shared" si="52"/>
        <v>137</v>
      </c>
      <c r="X201">
        <f t="shared" si="53"/>
        <v>137</v>
      </c>
      <c r="Y201" t="e">
        <f t="shared" si="54"/>
        <v>#DIV/0!</v>
      </c>
      <c r="Z201" s="5">
        <v>937</v>
      </c>
      <c r="AA201" s="5">
        <v>624</v>
      </c>
      <c r="AB201" s="5">
        <v>624</v>
      </c>
      <c r="AC201">
        <v>313</v>
      </c>
      <c r="AD201" s="37">
        <f t="shared" si="55"/>
        <v>538.86</v>
      </c>
      <c r="AE201" s="37" t="e">
        <f t="shared" si="56"/>
        <v>#DIV/0!</v>
      </c>
      <c r="AF201" s="37" t="e">
        <f t="shared" si="57"/>
        <v>#DIV/0!</v>
      </c>
      <c r="AG201" s="37">
        <f t="shared" si="58"/>
        <v>0.36683785766691124</v>
      </c>
      <c r="AH201" s="37">
        <f t="shared" si="59"/>
        <v>0.19767424798239178</v>
      </c>
    </row>
    <row r="202" spans="1:34" x14ac:dyDescent="0.25">
      <c r="A202" s="4">
        <v>45472</v>
      </c>
      <c r="B202" s="5">
        <v>2024</v>
      </c>
      <c r="C202" s="5" t="s">
        <v>26</v>
      </c>
      <c r="D202" s="5">
        <v>29</v>
      </c>
      <c r="E202" s="32">
        <v>800</v>
      </c>
      <c r="F202" s="33">
        <v>49.86</v>
      </c>
      <c r="G202" s="32">
        <v>95.04</v>
      </c>
      <c r="H202" s="32">
        <f t="shared" si="60"/>
        <v>12.47</v>
      </c>
      <c r="I202" s="32">
        <f t="shared" si="60"/>
        <v>23.76</v>
      </c>
      <c r="J202" s="32">
        <v>24.93</v>
      </c>
      <c r="K202" s="33">
        <v>101.27</v>
      </c>
      <c r="L202" s="32">
        <f t="shared" si="61"/>
        <v>307.33</v>
      </c>
      <c r="M202" s="32">
        <v>326.25</v>
      </c>
      <c r="N202" s="32">
        <v>220.96</v>
      </c>
      <c r="O202" s="32">
        <f t="shared" si="51"/>
        <v>-54.539999999999964</v>
      </c>
      <c r="P202" s="5">
        <v>0</v>
      </c>
      <c r="Q202" s="5">
        <v>4627</v>
      </c>
      <c r="R202" s="5">
        <v>2674</v>
      </c>
      <c r="S202" s="5">
        <v>0</v>
      </c>
      <c r="T202" s="5">
        <v>973</v>
      </c>
      <c r="U202" s="5">
        <v>837</v>
      </c>
      <c r="V202" s="5">
        <v>653</v>
      </c>
      <c r="W202">
        <f t="shared" si="52"/>
        <v>136</v>
      </c>
      <c r="X202">
        <f t="shared" si="53"/>
        <v>136</v>
      </c>
      <c r="Y202" t="e">
        <f t="shared" si="54"/>
        <v>#DIV/0!</v>
      </c>
      <c r="Z202" s="5">
        <v>960</v>
      </c>
      <c r="AA202" s="5">
        <v>658</v>
      </c>
      <c r="AB202" s="5">
        <v>658</v>
      </c>
      <c r="AC202">
        <v>302</v>
      </c>
      <c r="AD202" s="37">
        <f t="shared" si="55"/>
        <v>307.33</v>
      </c>
      <c r="AE202" s="37" t="e">
        <f t="shared" si="56"/>
        <v>#DIV/0!</v>
      </c>
      <c r="AF202" s="37" t="e">
        <f t="shared" si="57"/>
        <v>#DIV/0!</v>
      </c>
      <c r="AG202" s="37">
        <f t="shared" si="58"/>
        <v>0.36387434554973824</v>
      </c>
      <c r="AH202" s="37">
        <f t="shared" si="59"/>
        <v>0.11493268511593119</v>
      </c>
    </row>
    <row r="203" spans="1:34" x14ac:dyDescent="0.25">
      <c r="A203" s="4">
        <v>45473</v>
      </c>
      <c r="B203" s="5">
        <v>2024</v>
      </c>
      <c r="C203" s="5" t="s">
        <v>26</v>
      </c>
      <c r="D203" s="5">
        <v>30</v>
      </c>
      <c r="E203" s="32">
        <v>800</v>
      </c>
      <c r="F203" s="33">
        <v>74.48</v>
      </c>
      <c r="G203" s="32">
        <v>142.69</v>
      </c>
      <c r="H203" s="32">
        <f t="shared" si="60"/>
        <v>18.62</v>
      </c>
      <c r="I203" s="32">
        <f t="shared" si="60"/>
        <v>35.67</v>
      </c>
      <c r="J203" s="32">
        <v>24.83</v>
      </c>
      <c r="K203" s="33">
        <v>200.7</v>
      </c>
      <c r="L203" s="32">
        <f t="shared" si="61"/>
        <v>496.99</v>
      </c>
      <c r="M203" s="32">
        <v>232.5</v>
      </c>
      <c r="N203" s="32">
        <v>122.56</v>
      </c>
      <c r="O203" s="32">
        <f t="shared" si="51"/>
        <v>-52.049999999999955</v>
      </c>
      <c r="P203" s="5">
        <v>0</v>
      </c>
      <c r="Q203" s="5">
        <v>4660</v>
      </c>
      <c r="R203" s="5">
        <v>2618</v>
      </c>
      <c r="S203" s="5">
        <v>0</v>
      </c>
      <c r="T203" s="5">
        <v>951</v>
      </c>
      <c r="U203" s="5">
        <v>809</v>
      </c>
      <c r="V203" s="5">
        <v>659</v>
      </c>
      <c r="W203">
        <f t="shared" si="52"/>
        <v>142</v>
      </c>
      <c r="X203">
        <f t="shared" si="53"/>
        <v>142</v>
      </c>
      <c r="Y203" t="e">
        <f t="shared" si="54"/>
        <v>#DIV/0!</v>
      </c>
      <c r="Z203" s="5">
        <v>985</v>
      </c>
      <c r="AA203" s="5">
        <v>692</v>
      </c>
      <c r="AB203" s="5">
        <v>692</v>
      </c>
      <c r="AC203">
        <v>293</v>
      </c>
      <c r="AD203" s="37">
        <f t="shared" si="55"/>
        <v>496.99</v>
      </c>
      <c r="AE203" s="37" t="e">
        <f t="shared" si="56"/>
        <v>#DIV/0!</v>
      </c>
      <c r="AF203" s="37" t="e">
        <f t="shared" si="57"/>
        <v>#DIV/0!</v>
      </c>
      <c r="AG203" s="37">
        <f t="shared" si="58"/>
        <v>0.36325439266615739</v>
      </c>
      <c r="AH203" s="37">
        <f t="shared" si="59"/>
        <v>0.18983575248281132</v>
      </c>
    </row>
    <row r="204" spans="1:34" hidden="1" x14ac:dyDescent="0.25">
      <c r="B204" s="5">
        <v>2024</v>
      </c>
      <c r="C204" s="5" t="s">
        <v>27</v>
      </c>
      <c r="D204" s="5">
        <v>0.01</v>
      </c>
      <c r="E204" s="5">
        <v>0</v>
      </c>
      <c r="F204" s="5">
        <v>0</v>
      </c>
      <c r="G204" s="5">
        <v>0</v>
      </c>
      <c r="H204" s="5">
        <f t="shared" si="60"/>
        <v>0</v>
      </c>
      <c r="I204" s="5">
        <f t="shared" si="60"/>
        <v>0</v>
      </c>
      <c r="J204" s="5">
        <v>0</v>
      </c>
      <c r="K204" s="5">
        <v>0</v>
      </c>
      <c r="L204" s="5">
        <f t="shared" si="61"/>
        <v>0</v>
      </c>
      <c r="M204" s="5">
        <v>0</v>
      </c>
      <c r="N204" s="5">
        <v>0</v>
      </c>
      <c r="O204" s="5"/>
      <c r="P204" s="5">
        <v>0</v>
      </c>
      <c r="Q204" s="5">
        <v>0</v>
      </c>
      <c r="R204" s="5">
        <v>0</v>
      </c>
      <c r="S204" s="5">
        <v>0</v>
      </c>
      <c r="T204" s="5">
        <v>0</v>
      </c>
      <c r="U204" s="5">
        <v>0</v>
      </c>
      <c r="V204" s="5">
        <v>0</v>
      </c>
      <c r="Z204" s="5">
        <v>1010</v>
      </c>
      <c r="AA204" s="5">
        <v>723</v>
      </c>
      <c r="AB204" s="5">
        <v>723</v>
      </c>
      <c r="AC204">
        <v>287</v>
      </c>
    </row>
    <row r="205" spans="1:34" x14ac:dyDescent="0.25">
      <c r="A205" s="4">
        <v>45474</v>
      </c>
      <c r="B205" s="5">
        <v>2024</v>
      </c>
      <c r="C205" s="5" t="s">
        <v>27</v>
      </c>
      <c r="D205" s="5">
        <v>1</v>
      </c>
      <c r="E205" s="32">
        <v>770</v>
      </c>
      <c r="F205" s="32">
        <v>68.599999999999994</v>
      </c>
      <c r="G205" s="32">
        <v>36.049999999999997</v>
      </c>
      <c r="H205" s="32">
        <f t="shared" si="60"/>
        <v>17.149999999999999</v>
      </c>
      <c r="I205" s="32">
        <f t="shared" si="60"/>
        <v>9.01</v>
      </c>
      <c r="J205" s="32">
        <v>20.65</v>
      </c>
      <c r="K205" s="32">
        <v>20.65</v>
      </c>
      <c r="L205" s="32">
        <f t="shared" si="61"/>
        <v>172.10999999999999</v>
      </c>
      <c r="M205" s="32">
        <v>153.75</v>
      </c>
      <c r="N205" s="32">
        <v>74</v>
      </c>
      <c r="O205" s="32">
        <f t="shared" ref="O205:O235" si="62">E205-SUM(L205:N205)</f>
        <v>370.14</v>
      </c>
      <c r="P205" s="5">
        <v>0</v>
      </c>
      <c r="Q205" s="5">
        <v>4678</v>
      </c>
      <c r="R205" s="5">
        <v>2556</v>
      </c>
      <c r="S205" s="5">
        <v>0</v>
      </c>
      <c r="T205" s="5">
        <v>946</v>
      </c>
      <c r="U205" s="5">
        <v>778</v>
      </c>
      <c r="V205" s="5">
        <v>662</v>
      </c>
      <c r="W205">
        <f t="shared" ref="W205:W235" si="63">IF(T205-U205&lt;=0,NA(),T205-U205)</f>
        <v>168</v>
      </c>
      <c r="X205">
        <f t="shared" ref="X205:X235" si="64">IF(T205-U205&lt;=0,"0",T205-U205)</f>
        <v>168</v>
      </c>
      <c r="Y205" t="e">
        <f t="shared" ref="Y205:Y235" si="65">S205/P205</f>
        <v>#DIV/0!</v>
      </c>
      <c r="Z205" s="5">
        <v>1031</v>
      </c>
      <c r="AA205" s="5">
        <v>758</v>
      </c>
      <c r="AB205" s="5">
        <v>752</v>
      </c>
      <c r="AC205">
        <v>273</v>
      </c>
      <c r="AD205" s="37">
        <f t="shared" ref="AD205:AD235" si="66">SUM(F205:K205)</f>
        <v>172.10999999999999</v>
      </c>
      <c r="AE205" s="37" t="e">
        <f t="shared" ref="AE205:AE235" si="67">L205/S205</f>
        <v>#DIV/0!</v>
      </c>
      <c r="AF205" s="37" t="e">
        <f t="shared" ref="AF205:AF235" si="68">L205/P205</f>
        <v>#DIV/0!</v>
      </c>
      <c r="AG205" s="37">
        <f t="shared" ref="AG205:AG235" si="69">T205/R205</f>
        <v>0.37010954616588421</v>
      </c>
      <c r="AH205" s="37">
        <f t="shared" ref="AH205:AH235" si="70">L205/R205</f>
        <v>6.7335680751173702E-2</v>
      </c>
    </row>
    <row r="206" spans="1:34" x14ac:dyDescent="0.25">
      <c r="A206" s="4">
        <v>45475</v>
      </c>
      <c r="B206" s="5">
        <v>2024</v>
      </c>
      <c r="C206" s="5" t="s">
        <v>27</v>
      </c>
      <c r="D206" s="5">
        <v>2</v>
      </c>
      <c r="E206" s="32">
        <v>770</v>
      </c>
      <c r="F206" s="32">
        <v>85.54</v>
      </c>
      <c r="G206" s="32">
        <v>48.65</v>
      </c>
      <c r="H206" s="32">
        <f t="shared" si="60"/>
        <v>21.39</v>
      </c>
      <c r="I206" s="32">
        <f t="shared" si="60"/>
        <v>12.16</v>
      </c>
      <c r="J206" s="32">
        <v>18.02</v>
      </c>
      <c r="K206" s="32">
        <v>54.06</v>
      </c>
      <c r="L206" s="32">
        <f t="shared" si="61"/>
        <v>239.82</v>
      </c>
      <c r="M206" s="32">
        <v>55</v>
      </c>
      <c r="N206" s="32">
        <v>77.209999999999994</v>
      </c>
      <c r="O206" s="32">
        <f t="shared" si="62"/>
        <v>397.97</v>
      </c>
      <c r="P206" s="5">
        <v>0</v>
      </c>
      <c r="Q206" s="5">
        <v>4699</v>
      </c>
      <c r="R206" s="5">
        <v>2490</v>
      </c>
      <c r="S206" s="5">
        <v>0</v>
      </c>
      <c r="T206" s="5">
        <v>937</v>
      </c>
      <c r="U206" s="5">
        <v>745</v>
      </c>
      <c r="V206" s="5">
        <v>666</v>
      </c>
      <c r="W206">
        <f t="shared" si="63"/>
        <v>192</v>
      </c>
      <c r="X206">
        <f t="shared" si="64"/>
        <v>192</v>
      </c>
      <c r="Y206" t="e">
        <f t="shared" si="65"/>
        <v>#DIV/0!</v>
      </c>
      <c r="Z206" s="5">
        <v>1050</v>
      </c>
      <c r="AA206" s="5">
        <v>782</v>
      </c>
      <c r="AB206" s="5">
        <v>755</v>
      </c>
      <c r="AC206">
        <v>268</v>
      </c>
      <c r="AD206" s="37">
        <f t="shared" si="66"/>
        <v>239.82</v>
      </c>
      <c r="AE206" s="37" t="e">
        <f t="shared" si="67"/>
        <v>#DIV/0!</v>
      </c>
      <c r="AF206" s="37" t="e">
        <f t="shared" si="68"/>
        <v>#DIV/0!</v>
      </c>
      <c r="AG206" s="37">
        <f t="shared" si="69"/>
        <v>0.37630522088353413</v>
      </c>
      <c r="AH206" s="37">
        <f t="shared" si="70"/>
        <v>9.6313253012048183E-2</v>
      </c>
    </row>
    <row r="207" spans="1:34" x14ac:dyDescent="0.25">
      <c r="A207" s="4">
        <v>45476</v>
      </c>
      <c r="B207" s="5">
        <v>2024</v>
      </c>
      <c r="C207" s="5" t="s">
        <v>27</v>
      </c>
      <c r="D207" s="5">
        <v>3</v>
      </c>
      <c r="E207" s="32">
        <v>770</v>
      </c>
      <c r="F207" s="32">
        <v>57.96</v>
      </c>
      <c r="G207" s="32">
        <v>36.06</v>
      </c>
      <c r="H207" s="32">
        <f t="shared" si="60"/>
        <v>14.49</v>
      </c>
      <c r="I207" s="32">
        <f t="shared" si="60"/>
        <v>9.02</v>
      </c>
      <c r="J207" s="32">
        <v>11.01</v>
      </c>
      <c r="K207" s="32">
        <v>33.03</v>
      </c>
      <c r="L207" s="32">
        <f t="shared" si="61"/>
        <v>161.57</v>
      </c>
      <c r="M207" s="32">
        <v>38.75</v>
      </c>
      <c r="N207" s="32">
        <v>179.25</v>
      </c>
      <c r="O207" s="32">
        <f t="shared" si="62"/>
        <v>390.43</v>
      </c>
      <c r="P207" s="5">
        <v>0</v>
      </c>
      <c r="Q207" s="5">
        <v>4735</v>
      </c>
      <c r="R207" s="5">
        <v>2410</v>
      </c>
      <c r="S207" s="5">
        <v>0</v>
      </c>
      <c r="T207" s="5">
        <v>931</v>
      </c>
      <c r="U207" s="5">
        <v>705</v>
      </c>
      <c r="V207" s="5">
        <v>672</v>
      </c>
      <c r="W207">
        <f t="shared" si="63"/>
        <v>226</v>
      </c>
      <c r="X207">
        <f t="shared" si="64"/>
        <v>226</v>
      </c>
      <c r="Y207" t="e">
        <f t="shared" si="65"/>
        <v>#DIV/0!</v>
      </c>
      <c r="Z207" s="5">
        <v>1058</v>
      </c>
      <c r="AA207" s="5">
        <v>803</v>
      </c>
      <c r="AB207" s="5">
        <v>757</v>
      </c>
      <c r="AC207">
        <v>255</v>
      </c>
      <c r="AD207" s="37">
        <f t="shared" si="66"/>
        <v>161.57</v>
      </c>
      <c r="AE207" s="37" t="e">
        <f t="shared" si="67"/>
        <v>#DIV/0!</v>
      </c>
      <c r="AF207" s="37" t="e">
        <f t="shared" si="68"/>
        <v>#DIV/0!</v>
      </c>
      <c r="AG207" s="37">
        <f t="shared" si="69"/>
        <v>0.38630705394190873</v>
      </c>
      <c r="AH207" s="37">
        <f t="shared" si="70"/>
        <v>6.7041493775933603E-2</v>
      </c>
    </row>
    <row r="208" spans="1:34" x14ac:dyDescent="0.25">
      <c r="A208" s="4">
        <v>45477</v>
      </c>
      <c r="B208" s="5">
        <v>2024</v>
      </c>
      <c r="C208" s="5" t="s">
        <v>27</v>
      </c>
      <c r="D208" s="5">
        <v>4</v>
      </c>
      <c r="E208" s="32">
        <v>770</v>
      </c>
      <c r="F208" s="32">
        <v>67.709999999999994</v>
      </c>
      <c r="G208" s="32">
        <v>76.540000000000006</v>
      </c>
      <c r="H208" s="32">
        <f t="shared" si="60"/>
        <v>16.93</v>
      </c>
      <c r="I208" s="32">
        <f t="shared" si="60"/>
        <v>19.14</v>
      </c>
      <c r="J208" s="32">
        <v>20.43</v>
      </c>
      <c r="K208" s="32">
        <v>40.85</v>
      </c>
      <c r="L208" s="32">
        <f t="shared" si="61"/>
        <v>241.6</v>
      </c>
      <c r="M208" s="32">
        <v>133.75</v>
      </c>
      <c r="N208" s="32">
        <v>54.68</v>
      </c>
      <c r="O208" s="32">
        <f t="shared" si="62"/>
        <v>339.96999999999997</v>
      </c>
      <c r="P208" s="5">
        <v>0</v>
      </c>
      <c r="Q208" s="5">
        <v>4768</v>
      </c>
      <c r="R208" s="5">
        <v>2344</v>
      </c>
      <c r="S208" s="5">
        <v>0</v>
      </c>
      <c r="T208" s="5">
        <v>928</v>
      </c>
      <c r="U208" s="5">
        <v>672</v>
      </c>
      <c r="V208" s="5">
        <v>672</v>
      </c>
      <c r="W208">
        <f t="shared" si="63"/>
        <v>256</v>
      </c>
      <c r="X208">
        <f t="shared" si="64"/>
        <v>256</v>
      </c>
      <c r="Y208" t="e">
        <f t="shared" si="65"/>
        <v>#DIV/0!</v>
      </c>
      <c r="Z208" s="5">
        <v>1064</v>
      </c>
      <c r="AA208" s="5">
        <v>814</v>
      </c>
      <c r="AB208" s="5">
        <v>759</v>
      </c>
      <c r="AC208">
        <v>250</v>
      </c>
      <c r="AD208" s="37">
        <f t="shared" si="66"/>
        <v>241.6</v>
      </c>
      <c r="AE208" s="37" t="e">
        <f t="shared" si="67"/>
        <v>#DIV/0!</v>
      </c>
      <c r="AF208" s="37" t="e">
        <f t="shared" si="68"/>
        <v>#DIV/0!</v>
      </c>
      <c r="AG208" s="37">
        <f t="shared" si="69"/>
        <v>0.39590443686006827</v>
      </c>
      <c r="AH208" s="37">
        <f t="shared" si="70"/>
        <v>0.10307167235494881</v>
      </c>
    </row>
    <row r="209" spans="1:34" x14ac:dyDescent="0.25">
      <c r="A209" s="4">
        <v>45478</v>
      </c>
      <c r="B209" s="5">
        <v>2024</v>
      </c>
      <c r="C209" s="5" t="s">
        <v>27</v>
      </c>
      <c r="D209" s="5">
        <v>5</v>
      </c>
      <c r="E209" s="32">
        <v>770</v>
      </c>
      <c r="F209" s="32">
        <v>102.36</v>
      </c>
      <c r="G209" s="32">
        <v>72.14</v>
      </c>
      <c r="H209" s="32">
        <f t="shared" si="60"/>
        <v>25.59</v>
      </c>
      <c r="I209" s="32">
        <f t="shared" si="60"/>
        <v>18.04</v>
      </c>
      <c r="J209" s="32">
        <v>17.73</v>
      </c>
      <c r="K209" s="32">
        <v>53.2</v>
      </c>
      <c r="L209" s="32">
        <f t="shared" si="61"/>
        <v>289.06</v>
      </c>
      <c r="M209" s="32">
        <v>40</v>
      </c>
      <c r="N209" s="32">
        <v>103.38</v>
      </c>
      <c r="O209" s="32">
        <f t="shared" si="62"/>
        <v>337.56</v>
      </c>
      <c r="P209" s="5">
        <v>0</v>
      </c>
      <c r="Q209" s="5">
        <v>4804</v>
      </c>
      <c r="R209" s="5">
        <v>2270</v>
      </c>
      <c r="S209" s="5">
        <v>0</v>
      </c>
      <c r="T209" s="5">
        <v>940</v>
      </c>
      <c r="U209" s="5">
        <v>635</v>
      </c>
      <c r="V209" s="5">
        <v>635</v>
      </c>
      <c r="W209">
        <f t="shared" si="63"/>
        <v>305</v>
      </c>
      <c r="X209">
        <f t="shared" si="64"/>
        <v>305</v>
      </c>
      <c r="Y209" t="e">
        <f t="shared" si="65"/>
        <v>#DIV/0!</v>
      </c>
      <c r="Z209" s="5">
        <v>1063</v>
      </c>
      <c r="AA209" s="5">
        <v>822</v>
      </c>
      <c r="AB209" s="5">
        <v>761</v>
      </c>
      <c r="AC209">
        <v>241</v>
      </c>
      <c r="AD209" s="37">
        <f t="shared" si="66"/>
        <v>289.06</v>
      </c>
      <c r="AE209" s="37" t="e">
        <f t="shared" si="67"/>
        <v>#DIV/0!</v>
      </c>
      <c r="AF209" s="37" t="e">
        <f t="shared" si="68"/>
        <v>#DIV/0!</v>
      </c>
      <c r="AG209" s="37">
        <f t="shared" si="69"/>
        <v>0.41409691629955947</v>
      </c>
      <c r="AH209" s="37">
        <f t="shared" si="70"/>
        <v>0.12733920704845816</v>
      </c>
    </row>
    <row r="210" spans="1:34" x14ac:dyDescent="0.25">
      <c r="A210" s="4">
        <v>45479</v>
      </c>
      <c r="B210" s="5">
        <v>2024</v>
      </c>
      <c r="C210" s="5" t="s">
        <v>27</v>
      </c>
      <c r="D210" s="5">
        <v>6</v>
      </c>
      <c r="E210" s="32">
        <v>770</v>
      </c>
      <c r="F210" s="32">
        <v>40.86</v>
      </c>
      <c r="G210" s="32">
        <v>105.52</v>
      </c>
      <c r="H210" s="32">
        <f t="shared" si="60"/>
        <v>10.220000000000001</v>
      </c>
      <c r="I210" s="32">
        <f t="shared" si="60"/>
        <v>26.38</v>
      </c>
      <c r="J210" s="32">
        <v>86.66</v>
      </c>
      <c r="K210" s="32">
        <v>86.66</v>
      </c>
      <c r="L210" s="32">
        <f t="shared" si="61"/>
        <v>356.29999999999995</v>
      </c>
      <c r="M210" s="32">
        <v>50</v>
      </c>
      <c r="N210" s="32">
        <v>167.6</v>
      </c>
      <c r="O210" s="32">
        <f t="shared" si="62"/>
        <v>196.10000000000002</v>
      </c>
      <c r="P210" s="5">
        <v>2</v>
      </c>
      <c r="Q210" s="5">
        <v>4837</v>
      </c>
      <c r="R210" s="5">
        <v>2216</v>
      </c>
      <c r="S210" s="5">
        <v>1</v>
      </c>
      <c r="T210" s="5">
        <v>965</v>
      </c>
      <c r="U210" s="5">
        <v>608</v>
      </c>
      <c r="V210" s="5">
        <v>608</v>
      </c>
      <c r="W210">
        <f t="shared" si="63"/>
        <v>357</v>
      </c>
      <c r="X210">
        <f t="shared" si="64"/>
        <v>357</v>
      </c>
      <c r="Y210">
        <f t="shared" si="65"/>
        <v>0.5</v>
      </c>
      <c r="Z210" s="5">
        <v>1055</v>
      </c>
      <c r="AA210" s="5">
        <v>827</v>
      </c>
      <c r="AB210" s="5">
        <v>761</v>
      </c>
      <c r="AC210">
        <v>228</v>
      </c>
      <c r="AD210" s="37">
        <f t="shared" si="66"/>
        <v>356.29999999999995</v>
      </c>
      <c r="AE210" s="37">
        <f t="shared" si="67"/>
        <v>356.29999999999995</v>
      </c>
      <c r="AF210" s="37">
        <f t="shared" si="68"/>
        <v>178.14999999999998</v>
      </c>
      <c r="AG210" s="37">
        <f t="shared" si="69"/>
        <v>0.43546931407942241</v>
      </c>
      <c r="AH210" s="37">
        <f t="shared" si="70"/>
        <v>0.16078519855595666</v>
      </c>
    </row>
    <row r="211" spans="1:34" x14ac:dyDescent="0.25">
      <c r="A211" s="4">
        <v>45480</v>
      </c>
      <c r="B211" s="5">
        <v>2024</v>
      </c>
      <c r="C211" s="5" t="s">
        <v>27</v>
      </c>
      <c r="D211" s="5">
        <v>7</v>
      </c>
      <c r="E211" s="32">
        <v>770</v>
      </c>
      <c r="F211" s="32">
        <v>43</v>
      </c>
      <c r="G211" s="32">
        <v>44</v>
      </c>
      <c r="H211" s="32">
        <f t="shared" si="60"/>
        <v>10.75</v>
      </c>
      <c r="I211" s="32">
        <f t="shared" si="60"/>
        <v>11</v>
      </c>
      <c r="J211" s="32">
        <v>32.5</v>
      </c>
      <c r="K211" s="32">
        <v>97.5</v>
      </c>
      <c r="L211" s="32">
        <f t="shared" si="61"/>
        <v>238.75</v>
      </c>
      <c r="M211" s="32">
        <v>158.75</v>
      </c>
      <c r="N211" s="32">
        <v>170.63</v>
      </c>
      <c r="O211" s="32">
        <f t="shared" si="62"/>
        <v>201.87</v>
      </c>
      <c r="P211" s="5">
        <v>19</v>
      </c>
      <c r="Q211" s="5">
        <v>4873</v>
      </c>
      <c r="R211" s="5">
        <v>2170</v>
      </c>
      <c r="S211" s="5">
        <v>13</v>
      </c>
      <c r="T211" s="5">
        <v>984</v>
      </c>
      <c r="U211" s="5">
        <v>585</v>
      </c>
      <c r="V211" s="5">
        <v>585</v>
      </c>
      <c r="W211">
        <f t="shared" si="63"/>
        <v>399</v>
      </c>
      <c r="X211">
        <f t="shared" si="64"/>
        <v>399</v>
      </c>
      <c r="Y211">
        <f t="shared" si="65"/>
        <v>0.68421052631578949</v>
      </c>
      <c r="Z211" s="5">
        <v>1033</v>
      </c>
      <c r="AA211" s="5">
        <v>825</v>
      </c>
      <c r="AB211" s="5">
        <v>762</v>
      </c>
      <c r="AC211">
        <v>208</v>
      </c>
      <c r="AD211" s="37">
        <f t="shared" si="66"/>
        <v>238.75</v>
      </c>
      <c r="AE211" s="37">
        <f t="shared" si="67"/>
        <v>18.365384615384617</v>
      </c>
      <c r="AF211" s="37">
        <f t="shared" si="68"/>
        <v>12.565789473684211</v>
      </c>
      <c r="AG211" s="37">
        <f t="shared" si="69"/>
        <v>0.45345622119815671</v>
      </c>
      <c r="AH211" s="37">
        <f t="shared" si="70"/>
        <v>0.11002304147465437</v>
      </c>
    </row>
    <row r="212" spans="1:34" x14ac:dyDescent="0.25">
      <c r="A212" s="4">
        <v>45481</v>
      </c>
      <c r="B212" s="5">
        <v>2024</v>
      </c>
      <c r="C212" s="5" t="s">
        <v>27</v>
      </c>
      <c r="D212" s="5">
        <v>8</v>
      </c>
      <c r="E212" s="32">
        <v>770</v>
      </c>
      <c r="F212" s="32">
        <v>122.43</v>
      </c>
      <c r="G212" s="32">
        <v>92.23</v>
      </c>
      <c r="H212" s="32">
        <f t="shared" si="60"/>
        <v>30.61</v>
      </c>
      <c r="I212" s="32">
        <f t="shared" si="60"/>
        <v>23.06</v>
      </c>
      <c r="J212" s="32">
        <v>109.8</v>
      </c>
      <c r="K212" s="32">
        <v>109.8</v>
      </c>
      <c r="L212" s="32">
        <f t="shared" si="61"/>
        <v>487.93000000000006</v>
      </c>
      <c r="M212" s="32">
        <v>83.75</v>
      </c>
      <c r="N212" s="32">
        <v>79.06</v>
      </c>
      <c r="O212" s="32">
        <f t="shared" si="62"/>
        <v>119.25999999999999</v>
      </c>
      <c r="P212" s="5">
        <v>37</v>
      </c>
      <c r="Q212" s="5">
        <v>4903</v>
      </c>
      <c r="R212" s="5">
        <v>2140</v>
      </c>
      <c r="S212" s="5">
        <v>26</v>
      </c>
      <c r="T212" s="5">
        <v>989</v>
      </c>
      <c r="U212" s="5">
        <v>570</v>
      </c>
      <c r="V212" s="5">
        <v>570</v>
      </c>
      <c r="W212">
        <f t="shared" si="63"/>
        <v>419</v>
      </c>
      <c r="X212">
        <f t="shared" si="64"/>
        <v>419</v>
      </c>
      <c r="Y212">
        <f t="shared" si="65"/>
        <v>0.70270270270270274</v>
      </c>
      <c r="Z212" s="5">
        <v>1007</v>
      </c>
      <c r="AA212" s="5">
        <v>811</v>
      </c>
      <c r="AB212" s="5">
        <v>762</v>
      </c>
      <c r="AC212">
        <v>196</v>
      </c>
      <c r="AD212" s="37">
        <f t="shared" si="66"/>
        <v>487.93000000000006</v>
      </c>
      <c r="AE212" s="37">
        <f t="shared" si="67"/>
        <v>18.766538461538463</v>
      </c>
      <c r="AF212" s="37">
        <f t="shared" si="68"/>
        <v>13.187297297297299</v>
      </c>
      <c r="AG212" s="37">
        <f t="shared" si="69"/>
        <v>0.46214953271028036</v>
      </c>
      <c r="AH212" s="37">
        <f t="shared" si="70"/>
        <v>0.22800467289719628</v>
      </c>
    </row>
    <row r="213" spans="1:34" x14ac:dyDescent="0.25">
      <c r="A213" s="4">
        <v>45482</v>
      </c>
      <c r="B213" s="5">
        <v>2024</v>
      </c>
      <c r="C213" s="5" t="s">
        <v>27</v>
      </c>
      <c r="D213" s="5">
        <v>9</v>
      </c>
      <c r="E213" s="32">
        <v>770</v>
      </c>
      <c r="F213" s="32">
        <v>162.88</v>
      </c>
      <c r="G213" s="32">
        <v>38.81</v>
      </c>
      <c r="H213" s="32">
        <f t="shared" si="60"/>
        <v>40.72</v>
      </c>
      <c r="I213" s="32">
        <f t="shared" si="60"/>
        <v>9.6999999999999993</v>
      </c>
      <c r="J213" s="32">
        <v>102.9</v>
      </c>
      <c r="K213" s="32">
        <v>102.9</v>
      </c>
      <c r="L213" s="32">
        <f t="shared" si="61"/>
        <v>457.90999999999997</v>
      </c>
      <c r="M213" s="32">
        <v>175</v>
      </c>
      <c r="N213" s="32">
        <v>63.36</v>
      </c>
      <c r="O213" s="32">
        <f t="shared" si="62"/>
        <v>73.730000000000018</v>
      </c>
      <c r="P213" s="5">
        <v>54</v>
      </c>
      <c r="Q213" s="5">
        <v>4933</v>
      </c>
      <c r="R213" s="5">
        <v>2114</v>
      </c>
      <c r="S213" s="5">
        <v>46</v>
      </c>
      <c r="T213" s="5">
        <v>984</v>
      </c>
      <c r="U213" s="5">
        <v>557</v>
      </c>
      <c r="V213" s="5">
        <v>557</v>
      </c>
      <c r="W213">
        <f t="shared" si="63"/>
        <v>427</v>
      </c>
      <c r="X213">
        <f t="shared" si="64"/>
        <v>427</v>
      </c>
      <c r="Y213">
        <f t="shared" si="65"/>
        <v>0.85185185185185186</v>
      </c>
      <c r="Z213" s="5">
        <v>990</v>
      </c>
      <c r="AA213" s="5">
        <v>790</v>
      </c>
      <c r="AB213" s="5">
        <v>762</v>
      </c>
      <c r="AC213">
        <v>200</v>
      </c>
      <c r="AD213" s="37">
        <f t="shared" si="66"/>
        <v>457.90999999999997</v>
      </c>
      <c r="AE213" s="37">
        <f t="shared" si="67"/>
        <v>9.9545652173913037</v>
      </c>
      <c r="AF213" s="37">
        <f t="shared" si="68"/>
        <v>8.479814814814814</v>
      </c>
      <c r="AG213" s="37">
        <f t="shared" si="69"/>
        <v>0.46546830652790916</v>
      </c>
      <c r="AH213" s="37">
        <f t="shared" si="70"/>
        <v>0.21660832544938505</v>
      </c>
    </row>
    <row r="214" spans="1:34" x14ac:dyDescent="0.25">
      <c r="A214" s="4">
        <v>45483</v>
      </c>
      <c r="B214" s="5">
        <v>2024</v>
      </c>
      <c r="C214" s="5" t="s">
        <v>27</v>
      </c>
      <c r="D214" s="5">
        <v>10</v>
      </c>
      <c r="E214" s="32">
        <v>770</v>
      </c>
      <c r="F214" s="32">
        <v>152.77000000000001</v>
      </c>
      <c r="G214" s="32">
        <v>73.900000000000006</v>
      </c>
      <c r="H214" s="32">
        <f t="shared" si="60"/>
        <v>38.19</v>
      </c>
      <c r="I214" s="32">
        <f t="shared" si="60"/>
        <v>18.48</v>
      </c>
      <c r="J214" s="32">
        <v>26.71</v>
      </c>
      <c r="K214" s="32">
        <v>53.41</v>
      </c>
      <c r="L214" s="32">
        <f t="shared" si="61"/>
        <v>363.46000000000004</v>
      </c>
      <c r="M214" s="32">
        <v>115</v>
      </c>
      <c r="N214" s="32">
        <v>226.49</v>
      </c>
      <c r="O214" s="32">
        <f t="shared" si="62"/>
        <v>65.049999999999955</v>
      </c>
      <c r="P214" s="5">
        <v>63</v>
      </c>
      <c r="Q214" s="5">
        <v>4957</v>
      </c>
      <c r="R214" s="5">
        <v>2100</v>
      </c>
      <c r="S214" s="5">
        <v>45</v>
      </c>
      <c r="T214" s="5">
        <v>962</v>
      </c>
      <c r="U214" s="5">
        <v>550</v>
      </c>
      <c r="V214" s="5">
        <v>550</v>
      </c>
      <c r="W214">
        <f t="shared" si="63"/>
        <v>412</v>
      </c>
      <c r="X214">
        <f t="shared" si="64"/>
        <v>412</v>
      </c>
      <c r="Y214">
        <f t="shared" si="65"/>
        <v>0.7142857142857143</v>
      </c>
      <c r="Z214" s="5">
        <v>984</v>
      </c>
      <c r="AA214" s="5">
        <v>757</v>
      </c>
      <c r="AB214" s="5">
        <v>757</v>
      </c>
      <c r="AC214">
        <v>227</v>
      </c>
      <c r="AD214" s="37">
        <f t="shared" si="66"/>
        <v>363.46000000000004</v>
      </c>
      <c r="AE214" s="37">
        <f t="shared" si="67"/>
        <v>8.0768888888888899</v>
      </c>
      <c r="AF214" s="37">
        <f t="shared" si="68"/>
        <v>5.7692063492063497</v>
      </c>
      <c r="AG214" s="37">
        <f t="shared" si="69"/>
        <v>0.45809523809523811</v>
      </c>
      <c r="AH214" s="37">
        <f t="shared" si="70"/>
        <v>0.17307619047619049</v>
      </c>
    </row>
    <row r="215" spans="1:34" x14ac:dyDescent="0.25">
      <c r="A215" s="4">
        <v>45484</v>
      </c>
      <c r="B215" s="5">
        <v>2024</v>
      </c>
      <c r="C215" s="5" t="s">
        <v>27</v>
      </c>
      <c r="D215" s="5">
        <v>11</v>
      </c>
      <c r="E215" s="32">
        <v>770</v>
      </c>
      <c r="F215" s="32">
        <v>110.19</v>
      </c>
      <c r="G215" s="32">
        <v>76.94</v>
      </c>
      <c r="H215" s="32">
        <f t="shared" si="60"/>
        <v>27.55</v>
      </c>
      <c r="I215" s="32">
        <f t="shared" si="60"/>
        <v>19.239999999999998</v>
      </c>
      <c r="J215" s="32">
        <v>22.5</v>
      </c>
      <c r="K215" s="32">
        <v>44.99</v>
      </c>
      <c r="L215" s="32">
        <f t="shared" si="61"/>
        <v>301.41000000000003</v>
      </c>
      <c r="M215" s="32">
        <v>166.25</v>
      </c>
      <c r="N215" s="32">
        <v>296.5</v>
      </c>
      <c r="O215" s="32">
        <f t="shared" si="62"/>
        <v>5.8399999999999181</v>
      </c>
      <c r="P215" s="5">
        <v>71</v>
      </c>
      <c r="Q215" s="5">
        <v>4984</v>
      </c>
      <c r="R215" s="5">
        <v>2096</v>
      </c>
      <c r="S215" s="5">
        <v>55</v>
      </c>
      <c r="T215" s="5">
        <v>937</v>
      </c>
      <c r="U215" s="5">
        <v>548</v>
      </c>
      <c r="V215" s="5">
        <v>548</v>
      </c>
      <c r="W215">
        <f t="shared" si="63"/>
        <v>389</v>
      </c>
      <c r="X215">
        <f t="shared" si="64"/>
        <v>389</v>
      </c>
      <c r="Y215">
        <f t="shared" si="65"/>
        <v>0.77464788732394363</v>
      </c>
      <c r="Z215" s="5">
        <v>982</v>
      </c>
      <c r="AA215" s="5">
        <v>718</v>
      </c>
      <c r="AB215" s="5">
        <v>718</v>
      </c>
      <c r="AC215">
        <v>264</v>
      </c>
      <c r="AD215" s="37">
        <f t="shared" si="66"/>
        <v>301.41000000000003</v>
      </c>
      <c r="AE215" s="37">
        <f t="shared" si="67"/>
        <v>5.4801818181818183</v>
      </c>
      <c r="AF215" s="37">
        <f t="shared" si="68"/>
        <v>4.2452112676056339</v>
      </c>
      <c r="AG215" s="37">
        <f t="shared" si="69"/>
        <v>0.44704198473282442</v>
      </c>
      <c r="AH215" s="37">
        <f t="shared" si="70"/>
        <v>0.14380248091603054</v>
      </c>
    </row>
    <row r="216" spans="1:34" x14ac:dyDescent="0.25">
      <c r="A216" s="4">
        <v>45485</v>
      </c>
      <c r="B216" s="5">
        <v>2024</v>
      </c>
      <c r="C216" s="5" t="s">
        <v>27</v>
      </c>
      <c r="D216" s="5">
        <v>12</v>
      </c>
      <c r="E216" s="32">
        <v>770</v>
      </c>
      <c r="F216" s="32">
        <v>65.09</v>
      </c>
      <c r="G216" s="32">
        <v>58.31</v>
      </c>
      <c r="H216" s="32">
        <f t="shared" si="60"/>
        <v>16.27</v>
      </c>
      <c r="I216" s="32">
        <f t="shared" si="60"/>
        <v>14.58</v>
      </c>
      <c r="J216" s="32">
        <v>28.48</v>
      </c>
      <c r="K216" s="32">
        <v>85.43</v>
      </c>
      <c r="L216" s="32">
        <f t="shared" si="61"/>
        <v>268.16000000000003</v>
      </c>
      <c r="M216" s="32">
        <v>88.75</v>
      </c>
      <c r="N216" s="32">
        <v>353.21</v>
      </c>
      <c r="O216" s="32">
        <f t="shared" si="62"/>
        <v>59.879999999999995</v>
      </c>
      <c r="P216" s="5">
        <v>72</v>
      </c>
      <c r="Q216" s="5">
        <v>5014</v>
      </c>
      <c r="R216" s="5">
        <v>2096</v>
      </c>
      <c r="S216" s="5">
        <v>42</v>
      </c>
      <c r="T216" s="5">
        <v>916</v>
      </c>
      <c r="U216" s="5">
        <v>548</v>
      </c>
      <c r="V216" s="5">
        <v>548</v>
      </c>
      <c r="W216">
        <f t="shared" si="63"/>
        <v>368</v>
      </c>
      <c r="X216">
        <f t="shared" si="64"/>
        <v>368</v>
      </c>
      <c r="Y216">
        <f t="shared" si="65"/>
        <v>0.58333333333333337</v>
      </c>
      <c r="Z216" s="5">
        <v>988</v>
      </c>
      <c r="AA216" s="5">
        <v>686</v>
      </c>
      <c r="AB216" s="5">
        <v>686</v>
      </c>
      <c r="AC216">
        <v>302</v>
      </c>
      <c r="AD216" s="37">
        <f t="shared" si="66"/>
        <v>268.16000000000003</v>
      </c>
      <c r="AE216" s="37">
        <f t="shared" si="67"/>
        <v>6.3847619047619055</v>
      </c>
      <c r="AF216" s="37">
        <f t="shared" si="68"/>
        <v>3.7244444444444449</v>
      </c>
      <c r="AG216" s="37">
        <f t="shared" si="69"/>
        <v>0.43702290076335876</v>
      </c>
      <c r="AH216" s="37">
        <f t="shared" si="70"/>
        <v>0.12793893129770995</v>
      </c>
    </row>
    <row r="217" spans="1:34" x14ac:dyDescent="0.25">
      <c r="A217" s="4">
        <v>45486</v>
      </c>
      <c r="B217" s="5">
        <v>2024</v>
      </c>
      <c r="C217" s="5" t="s">
        <v>27</v>
      </c>
      <c r="D217" s="5">
        <v>13</v>
      </c>
      <c r="E217" s="32">
        <v>770</v>
      </c>
      <c r="F217" s="32">
        <v>91.39</v>
      </c>
      <c r="G217" s="32">
        <v>78.03</v>
      </c>
      <c r="H217" s="32">
        <f t="shared" si="60"/>
        <v>22.85</v>
      </c>
      <c r="I217" s="32">
        <f t="shared" si="60"/>
        <v>19.510000000000002</v>
      </c>
      <c r="J217" s="32">
        <v>25.54</v>
      </c>
      <c r="K217" s="32">
        <v>76.63</v>
      </c>
      <c r="L217" s="32">
        <f t="shared" si="61"/>
        <v>313.95</v>
      </c>
      <c r="M217" s="32">
        <v>145</v>
      </c>
      <c r="N217" s="32">
        <v>252.83</v>
      </c>
      <c r="O217" s="32">
        <f t="shared" si="62"/>
        <v>58.220000000000027</v>
      </c>
      <c r="P217" s="5">
        <v>70</v>
      </c>
      <c r="Q217" s="5">
        <v>5035</v>
      </c>
      <c r="R217" s="5">
        <v>2100</v>
      </c>
      <c r="S217" s="5">
        <v>64</v>
      </c>
      <c r="T217" s="5">
        <v>908</v>
      </c>
      <c r="U217" s="5">
        <v>550</v>
      </c>
      <c r="V217" s="5">
        <v>550</v>
      </c>
      <c r="W217">
        <f t="shared" si="63"/>
        <v>358</v>
      </c>
      <c r="X217">
        <f t="shared" si="64"/>
        <v>358</v>
      </c>
      <c r="Y217">
        <f t="shared" si="65"/>
        <v>0.91428571428571426</v>
      </c>
      <c r="Z217" s="5">
        <v>996</v>
      </c>
      <c r="AA217" s="5">
        <v>671</v>
      </c>
      <c r="AB217" s="5">
        <v>671</v>
      </c>
      <c r="AC217">
        <v>325</v>
      </c>
      <c r="AD217" s="37">
        <f t="shared" si="66"/>
        <v>313.95</v>
      </c>
      <c r="AE217" s="37">
        <f t="shared" si="67"/>
        <v>4.9054687499999998</v>
      </c>
      <c r="AF217" s="37">
        <f t="shared" si="68"/>
        <v>4.4849999999999994</v>
      </c>
      <c r="AG217" s="37">
        <f t="shared" si="69"/>
        <v>0.43238095238095237</v>
      </c>
      <c r="AH217" s="37">
        <f t="shared" si="70"/>
        <v>0.14949999999999999</v>
      </c>
    </row>
    <row r="218" spans="1:34" x14ac:dyDescent="0.25">
      <c r="A218" s="4">
        <v>45487</v>
      </c>
      <c r="B218" s="5">
        <v>2024</v>
      </c>
      <c r="C218" s="5" t="s">
        <v>27</v>
      </c>
      <c r="D218" s="5">
        <v>14</v>
      </c>
      <c r="E218" s="32">
        <v>770</v>
      </c>
      <c r="F218" s="32">
        <v>81.31</v>
      </c>
      <c r="G218" s="32">
        <v>139.38999999999999</v>
      </c>
      <c r="H218" s="32">
        <f t="shared" si="60"/>
        <v>20.329999999999998</v>
      </c>
      <c r="I218" s="32">
        <f t="shared" si="60"/>
        <v>34.85</v>
      </c>
      <c r="J218" s="32">
        <v>101.64</v>
      </c>
      <c r="K218" s="32">
        <v>101.64</v>
      </c>
      <c r="L218" s="32">
        <f t="shared" si="61"/>
        <v>479.15999999999997</v>
      </c>
      <c r="M218" s="32">
        <v>278.75</v>
      </c>
      <c r="N218" s="32">
        <v>178.88</v>
      </c>
      <c r="O218" s="32">
        <f t="shared" si="62"/>
        <v>-166.78999999999996</v>
      </c>
      <c r="P218" s="5">
        <v>65</v>
      </c>
      <c r="Q218" s="5">
        <v>5059</v>
      </c>
      <c r="R218" s="5">
        <v>2120</v>
      </c>
      <c r="S218" s="5">
        <v>36</v>
      </c>
      <c r="T218" s="5">
        <v>905</v>
      </c>
      <c r="U218" s="5">
        <v>560</v>
      </c>
      <c r="V218" s="5">
        <v>560</v>
      </c>
      <c r="W218">
        <f t="shared" si="63"/>
        <v>345</v>
      </c>
      <c r="X218">
        <f t="shared" si="64"/>
        <v>345</v>
      </c>
      <c r="Y218">
        <f t="shared" si="65"/>
        <v>0.55384615384615388</v>
      </c>
      <c r="Z218" s="5">
        <v>1013</v>
      </c>
      <c r="AA218" s="5">
        <v>663</v>
      </c>
      <c r="AB218" s="5">
        <v>663</v>
      </c>
      <c r="AC218">
        <v>350</v>
      </c>
      <c r="AD218" s="37">
        <f t="shared" si="66"/>
        <v>479.15999999999997</v>
      </c>
      <c r="AE218" s="37">
        <f t="shared" si="67"/>
        <v>13.309999999999999</v>
      </c>
      <c r="AF218" s="37">
        <f t="shared" si="68"/>
        <v>7.3716923076923075</v>
      </c>
      <c r="AG218" s="37">
        <f t="shared" si="69"/>
        <v>0.42688679245283018</v>
      </c>
      <c r="AH218" s="37">
        <f t="shared" si="70"/>
        <v>0.2260188679245283</v>
      </c>
    </row>
    <row r="219" spans="1:34" x14ac:dyDescent="0.25">
      <c r="A219" s="4">
        <v>45488</v>
      </c>
      <c r="B219" s="5">
        <v>2024</v>
      </c>
      <c r="C219" s="5" t="s">
        <v>27</v>
      </c>
      <c r="D219" s="5">
        <v>15</v>
      </c>
      <c r="E219" s="32">
        <v>770</v>
      </c>
      <c r="F219" s="32">
        <v>164.5</v>
      </c>
      <c r="G219" s="32">
        <v>110.41</v>
      </c>
      <c r="H219" s="32">
        <f t="shared" si="60"/>
        <v>41.13</v>
      </c>
      <c r="I219" s="32">
        <f t="shared" si="60"/>
        <v>27.6</v>
      </c>
      <c r="J219" s="32">
        <v>91.14</v>
      </c>
      <c r="K219" s="32">
        <v>91.14</v>
      </c>
      <c r="L219" s="32">
        <f t="shared" si="61"/>
        <v>525.91999999999996</v>
      </c>
      <c r="M219" s="32">
        <v>81.25</v>
      </c>
      <c r="N219" s="32">
        <v>203.15</v>
      </c>
      <c r="O219" s="32">
        <f t="shared" si="62"/>
        <v>-40.319999999999936</v>
      </c>
      <c r="P219" s="5">
        <v>59</v>
      </c>
      <c r="Q219" s="5">
        <v>5080</v>
      </c>
      <c r="R219" s="5">
        <v>2150</v>
      </c>
      <c r="S219" s="5">
        <v>31</v>
      </c>
      <c r="T219" s="5">
        <v>910</v>
      </c>
      <c r="U219" s="5">
        <v>575</v>
      </c>
      <c r="V219" s="5">
        <v>575</v>
      </c>
      <c r="W219">
        <f t="shared" si="63"/>
        <v>335</v>
      </c>
      <c r="X219">
        <f t="shared" si="64"/>
        <v>335</v>
      </c>
      <c r="Y219">
        <f t="shared" si="65"/>
        <v>0.52542372881355937</v>
      </c>
      <c r="Z219" s="5">
        <v>1033</v>
      </c>
      <c r="AA219" s="5">
        <v>666</v>
      </c>
      <c r="AB219" s="5">
        <v>666</v>
      </c>
      <c r="AC219">
        <v>367</v>
      </c>
      <c r="AD219" s="37">
        <f t="shared" si="66"/>
        <v>525.91999999999996</v>
      </c>
      <c r="AE219" s="37">
        <f t="shared" si="67"/>
        <v>16.96516129032258</v>
      </c>
      <c r="AF219" s="37">
        <f t="shared" si="68"/>
        <v>8.9138983050847447</v>
      </c>
      <c r="AG219" s="37">
        <f t="shared" si="69"/>
        <v>0.42325581395348838</v>
      </c>
      <c r="AH219" s="37">
        <f t="shared" si="70"/>
        <v>0.24461395348837209</v>
      </c>
    </row>
    <row r="220" spans="1:34" x14ac:dyDescent="0.25">
      <c r="A220" s="4">
        <v>45489</v>
      </c>
      <c r="B220" s="5">
        <v>2024</v>
      </c>
      <c r="C220" s="5" t="s">
        <v>27</v>
      </c>
      <c r="D220" s="5">
        <v>16</v>
      </c>
      <c r="E220" s="32">
        <v>770</v>
      </c>
      <c r="F220" s="32">
        <v>154.71</v>
      </c>
      <c r="G220" s="32">
        <v>126.92</v>
      </c>
      <c r="H220" s="32">
        <f t="shared" si="60"/>
        <v>38.68</v>
      </c>
      <c r="I220" s="32">
        <f t="shared" si="60"/>
        <v>31.73</v>
      </c>
      <c r="J220" s="32">
        <v>90.87</v>
      </c>
      <c r="K220" s="32">
        <v>90.87</v>
      </c>
      <c r="L220" s="32">
        <f t="shared" si="61"/>
        <v>533.78</v>
      </c>
      <c r="M220" s="32">
        <v>185</v>
      </c>
      <c r="N220" s="32">
        <v>166.06</v>
      </c>
      <c r="O220" s="32">
        <f t="shared" si="62"/>
        <v>-114.83999999999992</v>
      </c>
      <c r="P220" s="5">
        <v>54</v>
      </c>
      <c r="Q220" s="5">
        <v>5101</v>
      </c>
      <c r="R220" s="5">
        <v>2186</v>
      </c>
      <c r="S220" s="5">
        <v>49</v>
      </c>
      <c r="T220" s="5">
        <v>917</v>
      </c>
      <c r="U220" s="5">
        <v>593</v>
      </c>
      <c r="V220" s="5">
        <v>593</v>
      </c>
      <c r="W220">
        <f t="shared" si="63"/>
        <v>324</v>
      </c>
      <c r="X220">
        <f t="shared" si="64"/>
        <v>324</v>
      </c>
      <c r="Y220">
        <f t="shared" si="65"/>
        <v>0.90740740740740744</v>
      </c>
      <c r="Z220" s="5">
        <v>1058</v>
      </c>
      <c r="AA220" s="5">
        <v>680</v>
      </c>
      <c r="AB220" s="5">
        <v>680</v>
      </c>
      <c r="AC220">
        <v>378</v>
      </c>
      <c r="AD220" s="37">
        <f t="shared" si="66"/>
        <v>533.78</v>
      </c>
      <c r="AE220" s="37">
        <f t="shared" si="67"/>
        <v>10.893469387755102</v>
      </c>
      <c r="AF220" s="37">
        <f t="shared" si="68"/>
        <v>9.8848148148148152</v>
      </c>
      <c r="AG220" s="37">
        <f t="shared" si="69"/>
        <v>0.41948764867337601</v>
      </c>
      <c r="AH220" s="37">
        <f t="shared" si="70"/>
        <v>0.24418115279048488</v>
      </c>
    </row>
    <row r="221" spans="1:34" x14ac:dyDescent="0.25">
      <c r="A221" s="4">
        <v>45490</v>
      </c>
      <c r="B221" s="5">
        <v>2024</v>
      </c>
      <c r="C221" s="5" t="s">
        <v>27</v>
      </c>
      <c r="D221" s="5">
        <v>17</v>
      </c>
      <c r="E221" s="32">
        <v>770</v>
      </c>
      <c r="F221" s="32">
        <v>153.72</v>
      </c>
      <c r="G221" s="32">
        <v>175.79</v>
      </c>
      <c r="H221" s="32">
        <f t="shared" si="60"/>
        <v>38.43</v>
      </c>
      <c r="I221" s="32">
        <f t="shared" si="60"/>
        <v>43.95</v>
      </c>
      <c r="J221" s="32">
        <v>133.18</v>
      </c>
      <c r="K221" s="32">
        <v>133.18</v>
      </c>
      <c r="L221" s="32">
        <f t="shared" si="61"/>
        <v>678.25</v>
      </c>
      <c r="M221" s="32">
        <v>87.5</v>
      </c>
      <c r="N221" s="32">
        <v>177.98</v>
      </c>
      <c r="O221" s="32">
        <f t="shared" si="62"/>
        <v>-173.73000000000002</v>
      </c>
      <c r="P221" s="5">
        <v>51</v>
      </c>
      <c r="Q221" s="5">
        <v>5119</v>
      </c>
      <c r="R221" s="5">
        <v>2248</v>
      </c>
      <c r="S221" s="5">
        <v>47</v>
      </c>
      <c r="T221" s="5">
        <v>937</v>
      </c>
      <c r="U221" s="5">
        <v>624</v>
      </c>
      <c r="V221" s="5">
        <v>624</v>
      </c>
      <c r="W221">
        <f t="shared" si="63"/>
        <v>313</v>
      </c>
      <c r="X221">
        <f t="shared" si="64"/>
        <v>313</v>
      </c>
      <c r="Y221">
        <f t="shared" si="65"/>
        <v>0.92156862745098034</v>
      </c>
      <c r="Z221" s="5">
        <v>1083</v>
      </c>
      <c r="AA221" s="5">
        <v>706</v>
      </c>
      <c r="AB221" s="5">
        <v>706</v>
      </c>
      <c r="AC221">
        <v>377</v>
      </c>
      <c r="AD221" s="37">
        <f t="shared" si="66"/>
        <v>678.25</v>
      </c>
      <c r="AE221" s="37">
        <f t="shared" si="67"/>
        <v>14.430851063829786</v>
      </c>
      <c r="AF221" s="37">
        <f t="shared" si="68"/>
        <v>13.299019607843137</v>
      </c>
      <c r="AG221" s="37">
        <f t="shared" si="69"/>
        <v>0.41681494661921709</v>
      </c>
      <c r="AH221" s="37">
        <f t="shared" si="70"/>
        <v>0.30171263345195731</v>
      </c>
    </row>
    <row r="222" spans="1:34" x14ac:dyDescent="0.25">
      <c r="A222" s="4">
        <v>45491</v>
      </c>
      <c r="B222" s="5">
        <v>2024</v>
      </c>
      <c r="C222" s="5" t="s">
        <v>27</v>
      </c>
      <c r="D222" s="5">
        <v>18</v>
      </c>
      <c r="E222" s="32">
        <v>770</v>
      </c>
      <c r="F222" s="32">
        <v>101.24</v>
      </c>
      <c r="G222" s="32">
        <v>128.86000000000001</v>
      </c>
      <c r="H222" s="32">
        <f t="shared" si="60"/>
        <v>25.31</v>
      </c>
      <c r="I222" s="32">
        <f t="shared" si="60"/>
        <v>32.22</v>
      </c>
      <c r="J222" s="32">
        <v>27.87</v>
      </c>
      <c r="K222" s="32">
        <v>83.6</v>
      </c>
      <c r="L222" s="32">
        <f t="shared" si="61"/>
        <v>399.1</v>
      </c>
      <c r="M222" s="32">
        <v>237.5</v>
      </c>
      <c r="N222" s="32">
        <v>120.69</v>
      </c>
      <c r="O222" s="32">
        <f t="shared" si="62"/>
        <v>12.710000000000036</v>
      </c>
      <c r="P222" s="5">
        <v>52</v>
      </c>
      <c r="Q222" s="5">
        <v>5140</v>
      </c>
      <c r="R222" s="5">
        <v>2316</v>
      </c>
      <c r="S222" s="5">
        <v>33</v>
      </c>
      <c r="T222" s="5">
        <v>960</v>
      </c>
      <c r="U222" s="5">
        <v>658</v>
      </c>
      <c r="V222" s="5">
        <v>658</v>
      </c>
      <c r="W222">
        <f t="shared" si="63"/>
        <v>302</v>
      </c>
      <c r="X222">
        <f t="shared" si="64"/>
        <v>302</v>
      </c>
      <c r="Y222">
        <f t="shared" si="65"/>
        <v>0.63461538461538458</v>
      </c>
      <c r="Z222" s="5">
        <v>1107</v>
      </c>
      <c r="AA222" s="5">
        <v>737</v>
      </c>
      <c r="AB222" s="5">
        <v>737</v>
      </c>
      <c r="AC222">
        <v>370</v>
      </c>
      <c r="AD222" s="37">
        <f t="shared" si="66"/>
        <v>399.1</v>
      </c>
      <c r="AE222" s="37">
        <f t="shared" si="67"/>
        <v>12.093939393939394</v>
      </c>
      <c r="AF222" s="37">
        <f t="shared" si="68"/>
        <v>7.6750000000000007</v>
      </c>
      <c r="AG222" s="37">
        <f t="shared" si="69"/>
        <v>0.41450777202072536</v>
      </c>
      <c r="AH222" s="37">
        <f t="shared" si="70"/>
        <v>0.17232297063903282</v>
      </c>
    </row>
    <row r="223" spans="1:34" x14ac:dyDescent="0.25">
      <c r="A223" s="4">
        <v>45492</v>
      </c>
      <c r="B223" s="5">
        <v>2024</v>
      </c>
      <c r="C223" s="5" t="s">
        <v>27</v>
      </c>
      <c r="D223" s="5">
        <v>19</v>
      </c>
      <c r="E223" s="32">
        <v>770</v>
      </c>
      <c r="F223" s="32">
        <v>97.41</v>
      </c>
      <c r="G223" s="32">
        <v>85.9</v>
      </c>
      <c r="H223" s="32">
        <f t="shared" si="60"/>
        <v>24.35</v>
      </c>
      <c r="I223" s="32">
        <f t="shared" si="60"/>
        <v>21.48</v>
      </c>
      <c r="J223" s="32">
        <v>31.07</v>
      </c>
      <c r="K223" s="32">
        <v>62.13</v>
      </c>
      <c r="L223" s="32">
        <f t="shared" si="61"/>
        <v>322.33999999999997</v>
      </c>
      <c r="M223" s="32">
        <v>256.25</v>
      </c>
      <c r="N223" s="32">
        <v>228.95</v>
      </c>
      <c r="O223" s="32">
        <f t="shared" si="62"/>
        <v>-37.539999999999964</v>
      </c>
      <c r="P223" s="5">
        <v>57</v>
      </c>
      <c r="Q223" s="5">
        <v>5155</v>
      </c>
      <c r="R223" s="5">
        <v>2384</v>
      </c>
      <c r="S223" s="5">
        <v>51</v>
      </c>
      <c r="T223" s="5">
        <v>985</v>
      </c>
      <c r="U223" s="5">
        <v>692</v>
      </c>
      <c r="V223" s="5">
        <v>692</v>
      </c>
      <c r="W223">
        <f t="shared" si="63"/>
        <v>293</v>
      </c>
      <c r="X223">
        <f t="shared" si="64"/>
        <v>293</v>
      </c>
      <c r="Y223">
        <f t="shared" si="65"/>
        <v>0.89473684210526316</v>
      </c>
      <c r="Z223" s="5">
        <v>1130</v>
      </c>
      <c r="AA223" s="5">
        <v>768</v>
      </c>
      <c r="AB223" s="5">
        <v>751</v>
      </c>
      <c r="AC223">
        <v>362</v>
      </c>
      <c r="AD223" s="37">
        <f t="shared" si="66"/>
        <v>322.33999999999997</v>
      </c>
      <c r="AE223" s="37">
        <f t="shared" si="67"/>
        <v>6.320392156862745</v>
      </c>
      <c r="AF223" s="37">
        <f t="shared" si="68"/>
        <v>5.6550877192982449</v>
      </c>
      <c r="AG223" s="37">
        <f t="shared" si="69"/>
        <v>0.41317114093959734</v>
      </c>
      <c r="AH223" s="37">
        <f t="shared" si="70"/>
        <v>0.13520973154362415</v>
      </c>
    </row>
    <row r="224" spans="1:34" x14ac:dyDescent="0.25">
      <c r="A224" s="4">
        <v>45493</v>
      </c>
      <c r="B224" s="5">
        <v>2024</v>
      </c>
      <c r="C224" s="5" t="s">
        <v>27</v>
      </c>
      <c r="D224" s="5">
        <v>20</v>
      </c>
      <c r="E224" s="32">
        <v>770</v>
      </c>
      <c r="F224" s="32">
        <v>201.93</v>
      </c>
      <c r="G224" s="32">
        <v>62.48</v>
      </c>
      <c r="H224" s="32">
        <f t="shared" si="60"/>
        <v>50.48</v>
      </c>
      <c r="I224" s="32">
        <f t="shared" si="60"/>
        <v>15.62</v>
      </c>
      <c r="J224" s="32">
        <v>73.150000000000006</v>
      </c>
      <c r="K224" s="32">
        <v>146.30000000000001</v>
      </c>
      <c r="L224" s="32">
        <f t="shared" si="61"/>
        <v>549.96</v>
      </c>
      <c r="M224" s="32">
        <v>176.25</v>
      </c>
      <c r="N224" s="32">
        <v>113.91</v>
      </c>
      <c r="O224" s="32">
        <f t="shared" si="62"/>
        <v>-70.12</v>
      </c>
      <c r="P224" s="5">
        <v>70</v>
      </c>
      <c r="Q224" s="5">
        <v>5170</v>
      </c>
      <c r="R224" s="5">
        <v>2446</v>
      </c>
      <c r="S224" s="5">
        <v>47</v>
      </c>
      <c r="T224" s="5">
        <v>1010</v>
      </c>
      <c r="U224" s="5">
        <v>723</v>
      </c>
      <c r="V224" s="5">
        <v>723</v>
      </c>
      <c r="W224">
        <f t="shared" si="63"/>
        <v>287</v>
      </c>
      <c r="X224">
        <f t="shared" si="64"/>
        <v>287</v>
      </c>
      <c r="Y224">
        <f t="shared" si="65"/>
        <v>0.67142857142857137</v>
      </c>
      <c r="Z224" s="5">
        <v>1145</v>
      </c>
      <c r="AA224" s="5">
        <v>782</v>
      </c>
      <c r="AB224" s="5">
        <v>748</v>
      </c>
      <c r="AC224">
        <v>363</v>
      </c>
      <c r="AD224" s="37">
        <f t="shared" si="66"/>
        <v>549.96</v>
      </c>
      <c r="AE224" s="37">
        <f t="shared" si="67"/>
        <v>11.701276595744682</v>
      </c>
      <c r="AF224" s="37">
        <f t="shared" si="68"/>
        <v>7.8565714285714288</v>
      </c>
      <c r="AG224" s="37">
        <f t="shared" si="69"/>
        <v>0.41291905151267377</v>
      </c>
      <c r="AH224" s="37">
        <f t="shared" si="70"/>
        <v>0.22484055600981195</v>
      </c>
    </row>
    <row r="225" spans="1:34" x14ac:dyDescent="0.25">
      <c r="A225" s="4">
        <v>45494</v>
      </c>
      <c r="B225" s="5">
        <v>2024</v>
      </c>
      <c r="C225" s="5" t="s">
        <v>27</v>
      </c>
      <c r="D225" s="5">
        <v>21</v>
      </c>
      <c r="E225" s="32">
        <v>770</v>
      </c>
      <c r="F225" s="32">
        <v>77.77</v>
      </c>
      <c r="G225" s="32">
        <v>76.260000000000005</v>
      </c>
      <c r="H225" s="32">
        <f t="shared" si="60"/>
        <v>19.440000000000001</v>
      </c>
      <c r="I225" s="32">
        <f t="shared" si="60"/>
        <v>19.07</v>
      </c>
      <c r="J225" s="32">
        <v>21.52</v>
      </c>
      <c r="K225" s="32">
        <v>43.04</v>
      </c>
      <c r="L225" s="32">
        <f t="shared" si="61"/>
        <v>257.10000000000002</v>
      </c>
      <c r="M225" s="32">
        <v>435</v>
      </c>
      <c r="N225" s="32">
        <v>205.1</v>
      </c>
      <c r="O225" s="32">
        <f t="shared" si="62"/>
        <v>-127.20000000000005</v>
      </c>
      <c r="P225" s="5">
        <v>85</v>
      </c>
      <c r="Q225" s="5">
        <v>5182</v>
      </c>
      <c r="R225" s="5">
        <v>2516</v>
      </c>
      <c r="S225" s="5">
        <v>48</v>
      </c>
      <c r="T225" s="5">
        <v>1031</v>
      </c>
      <c r="U225" s="5">
        <v>758</v>
      </c>
      <c r="V225" s="5">
        <v>752</v>
      </c>
      <c r="W225">
        <f t="shared" si="63"/>
        <v>273</v>
      </c>
      <c r="X225">
        <f t="shared" si="64"/>
        <v>273</v>
      </c>
      <c r="Y225">
        <f t="shared" si="65"/>
        <v>0.56470588235294117</v>
      </c>
      <c r="Z225" s="5">
        <v>1154</v>
      </c>
      <c r="AA225" s="5">
        <v>784</v>
      </c>
      <c r="AB225" s="5">
        <v>744</v>
      </c>
      <c r="AC225">
        <v>370</v>
      </c>
      <c r="AD225" s="37">
        <f t="shared" si="66"/>
        <v>257.10000000000002</v>
      </c>
      <c r="AE225" s="37">
        <f t="shared" si="67"/>
        <v>5.3562500000000002</v>
      </c>
      <c r="AF225" s="37">
        <f t="shared" si="68"/>
        <v>3.0247058823529414</v>
      </c>
      <c r="AG225" s="37">
        <f t="shared" si="69"/>
        <v>0.40977742448330684</v>
      </c>
      <c r="AH225" s="37">
        <f t="shared" si="70"/>
        <v>0.10218600953895073</v>
      </c>
    </row>
    <row r="226" spans="1:34" x14ac:dyDescent="0.25">
      <c r="A226" s="4">
        <v>45495</v>
      </c>
      <c r="B226" s="5">
        <v>2024</v>
      </c>
      <c r="C226" s="5" t="s">
        <v>27</v>
      </c>
      <c r="D226" s="5">
        <v>22</v>
      </c>
      <c r="E226" s="32">
        <v>770</v>
      </c>
      <c r="F226" s="32">
        <v>170.38</v>
      </c>
      <c r="G226" s="32">
        <v>168.89</v>
      </c>
      <c r="H226" s="32">
        <f t="shared" si="60"/>
        <v>42.6</v>
      </c>
      <c r="I226" s="32">
        <f t="shared" si="60"/>
        <v>42.22</v>
      </c>
      <c r="J226" s="32">
        <v>74.400000000000006</v>
      </c>
      <c r="K226" s="32">
        <v>148.80000000000001</v>
      </c>
      <c r="L226" s="32">
        <f t="shared" si="61"/>
        <v>647.29</v>
      </c>
      <c r="M226" s="32">
        <v>72.5</v>
      </c>
      <c r="N226" s="32">
        <v>46.16</v>
      </c>
      <c r="O226" s="32">
        <f t="shared" si="62"/>
        <v>4.0500000000000682</v>
      </c>
      <c r="P226" s="5">
        <v>95</v>
      </c>
      <c r="Q226" s="5">
        <v>5197</v>
      </c>
      <c r="R226" s="5">
        <v>2564</v>
      </c>
      <c r="S226" s="5">
        <v>93</v>
      </c>
      <c r="T226" s="5">
        <v>1050</v>
      </c>
      <c r="U226" s="5">
        <v>782</v>
      </c>
      <c r="V226" s="5">
        <v>755</v>
      </c>
      <c r="W226">
        <f t="shared" si="63"/>
        <v>268</v>
      </c>
      <c r="X226">
        <f t="shared" si="64"/>
        <v>268</v>
      </c>
      <c r="Y226">
        <f t="shared" si="65"/>
        <v>0.97894736842105268</v>
      </c>
      <c r="Z226" s="5">
        <v>1160</v>
      </c>
      <c r="AA226" s="5">
        <v>774</v>
      </c>
      <c r="AB226" s="5">
        <v>742</v>
      </c>
      <c r="AC226">
        <v>386</v>
      </c>
      <c r="AD226" s="37">
        <f t="shared" si="66"/>
        <v>647.29</v>
      </c>
      <c r="AE226" s="37">
        <f t="shared" si="67"/>
        <v>6.9601075268817203</v>
      </c>
      <c r="AF226" s="37">
        <f t="shared" si="68"/>
        <v>6.8135789473684207</v>
      </c>
      <c r="AG226" s="37">
        <f t="shared" si="69"/>
        <v>0.40951638065522622</v>
      </c>
      <c r="AH226" s="37">
        <f t="shared" si="70"/>
        <v>0.2524531981279251</v>
      </c>
    </row>
    <row r="227" spans="1:34" x14ac:dyDescent="0.25">
      <c r="A227" s="4">
        <v>45496</v>
      </c>
      <c r="B227" s="5">
        <v>2024</v>
      </c>
      <c r="C227" s="5" t="s">
        <v>27</v>
      </c>
      <c r="D227" s="5">
        <v>23</v>
      </c>
      <c r="E227" s="32">
        <v>770</v>
      </c>
      <c r="F227" s="32">
        <v>140.16</v>
      </c>
      <c r="G227" s="32">
        <v>143.08000000000001</v>
      </c>
      <c r="H227" s="32">
        <f t="shared" si="60"/>
        <v>35.04</v>
      </c>
      <c r="I227" s="32">
        <f t="shared" si="60"/>
        <v>35.770000000000003</v>
      </c>
      <c r="J227" s="32">
        <v>63.15</v>
      </c>
      <c r="K227" s="32">
        <v>126.29</v>
      </c>
      <c r="L227" s="32">
        <f t="shared" si="61"/>
        <v>543.49</v>
      </c>
      <c r="M227" s="32">
        <v>170</v>
      </c>
      <c r="N227" s="32">
        <v>80.959999999999994</v>
      </c>
      <c r="O227" s="32">
        <f t="shared" si="62"/>
        <v>-24.450000000000045</v>
      </c>
      <c r="P227" s="5">
        <v>100</v>
      </c>
      <c r="Q227" s="5">
        <v>5203</v>
      </c>
      <c r="R227" s="5">
        <v>2606</v>
      </c>
      <c r="S227" s="5">
        <v>70</v>
      </c>
      <c r="T227" s="5">
        <v>1058</v>
      </c>
      <c r="U227" s="5">
        <v>803</v>
      </c>
      <c r="V227" s="5">
        <v>757</v>
      </c>
      <c r="W227">
        <f t="shared" si="63"/>
        <v>255</v>
      </c>
      <c r="X227">
        <f t="shared" si="64"/>
        <v>255</v>
      </c>
      <c r="Y227">
        <f t="shared" si="65"/>
        <v>0.7</v>
      </c>
      <c r="Z227" s="5">
        <v>1162</v>
      </c>
      <c r="AA227" s="5">
        <v>748</v>
      </c>
      <c r="AB227" s="5">
        <v>738</v>
      </c>
      <c r="AC227">
        <v>414</v>
      </c>
      <c r="AD227" s="37">
        <f t="shared" si="66"/>
        <v>543.49</v>
      </c>
      <c r="AE227" s="37">
        <f t="shared" si="67"/>
        <v>7.7641428571428577</v>
      </c>
      <c r="AF227" s="37">
        <f t="shared" si="68"/>
        <v>5.4348999999999998</v>
      </c>
      <c r="AG227" s="37">
        <f t="shared" si="69"/>
        <v>0.40598618572524942</v>
      </c>
      <c r="AH227" s="37">
        <f t="shared" si="70"/>
        <v>0.2085533384497314</v>
      </c>
    </row>
    <row r="228" spans="1:34" x14ac:dyDescent="0.25">
      <c r="A228" s="4">
        <v>45497</v>
      </c>
      <c r="B228" s="5">
        <v>2024</v>
      </c>
      <c r="C228" s="5" t="s">
        <v>27</v>
      </c>
      <c r="D228" s="5">
        <v>24</v>
      </c>
      <c r="E228" s="32">
        <v>770</v>
      </c>
      <c r="F228" s="32">
        <v>142.4</v>
      </c>
      <c r="G228" s="32">
        <v>127.45</v>
      </c>
      <c r="H228" s="32">
        <f t="shared" si="60"/>
        <v>35.6</v>
      </c>
      <c r="I228" s="32">
        <f t="shared" si="60"/>
        <v>31.86</v>
      </c>
      <c r="J228" s="32">
        <v>22.31</v>
      </c>
      <c r="K228" s="32">
        <v>66.930000000000007</v>
      </c>
      <c r="L228" s="32">
        <f t="shared" si="61"/>
        <v>426.55000000000007</v>
      </c>
      <c r="M228" s="32">
        <v>293.75</v>
      </c>
      <c r="N228" s="32">
        <v>121.73</v>
      </c>
      <c r="O228" s="32">
        <f t="shared" si="62"/>
        <v>-72.030000000000086</v>
      </c>
      <c r="P228" s="5">
        <v>100</v>
      </c>
      <c r="Q228" s="5">
        <v>5215</v>
      </c>
      <c r="R228" s="5">
        <v>2628</v>
      </c>
      <c r="S228" s="5">
        <v>97</v>
      </c>
      <c r="T228" s="5">
        <v>1064</v>
      </c>
      <c r="U228" s="5">
        <v>814</v>
      </c>
      <c r="V228" s="5">
        <v>759</v>
      </c>
      <c r="W228">
        <f t="shared" si="63"/>
        <v>250</v>
      </c>
      <c r="X228">
        <f t="shared" si="64"/>
        <v>250</v>
      </c>
      <c r="Y228">
        <f t="shared" si="65"/>
        <v>0.97</v>
      </c>
      <c r="Z228" s="5">
        <v>1160</v>
      </c>
      <c r="AA228" s="5">
        <v>711</v>
      </c>
      <c r="AB228" s="5">
        <v>711</v>
      </c>
      <c r="AC228">
        <v>449</v>
      </c>
      <c r="AD228" s="37">
        <f t="shared" si="66"/>
        <v>426.55000000000007</v>
      </c>
      <c r="AE228" s="37">
        <f t="shared" si="67"/>
        <v>4.3974226804123715</v>
      </c>
      <c r="AF228" s="37">
        <f t="shared" si="68"/>
        <v>4.2655000000000003</v>
      </c>
      <c r="AG228" s="37">
        <f t="shared" si="69"/>
        <v>0.40487062404870622</v>
      </c>
      <c r="AH228" s="37">
        <f t="shared" si="70"/>
        <v>0.16230974124809744</v>
      </c>
    </row>
    <row r="229" spans="1:34" x14ac:dyDescent="0.25">
      <c r="A229" s="4">
        <v>45498</v>
      </c>
      <c r="B229" s="5">
        <v>2024</v>
      </c>
      <c r="C229" s="5" t="s">
        <v>27</v>
      </c>
      <c r="D229" s="5">
        <v>25</v>
      </c>
      <c r="E229" s="32">
        <v>770</v>
      </c>
      <c r="F229" s="32">
        <v>56.66</v>
      </c>
      <c r="G229" s="32">
        <v>80.849999999999994</v>
      </c>
      <c r="H229" s="32">
        <f t="shared" si="60"/>
        <v>14.17</v>
      </c>
      <c r="I229" s="32">
        <f t="shared" si="60"/>
        <v>20.21</v>
      </c>
      <c r="J229" s="32">
        <v>96.74</v>
      </c>
      <c r="K229" s="32">
        <v>96.74</v>
      </c>
      <c r="L229" s="32">
        <f t="shared" si="61"/>
        <v>365.37</v>
      </c>
      <c r="M229" s="32">
        <v>116.25</v>
      </c>
      <c r="N229" s="32">
        <v>299.55</v>
      </c>
      <c r="O229" s="32">
        <f t="shared" si="62"/>
        <v>-11.170000000000073</v>
      </c>
      <c r="P229" s="5">
        <v>95</v>
      </c>
      <c r="Q229" s="5">
        <v>5224</v>
      </c>
      <c r="R229" s="5">
        <v>2644</v>
      </c>
      <c r="S229" s="5">
        <v>70</v>
      </c>
      <c r="T229" s="5">
        <v>1063</v>
      </c>
      <c r="U229" s="5">
        <v>822</v>
      </c>
      <c r="V229" s="5">
        <v>761</v>
      </c>
      <c r="W229">
        <f t="shared" si="63"/>
        <v>241</v>
      </c>
      <c r="X229">
        <f t="shared" si="64"/>
        <v>241</v>
      </c>
      <c r="Y229">
        <f t="shared" si="65"/>
        <v>0.73684210526315785</v>
      </c>
      <c r="Z229" s="5">
        <v>1141</v>
      </c>
      <c r="AA229" s="5">
        <v>682</v>
      </c>
      <c r="AB229" s="5">
        <v>682</v>
      </c>
      <c r="AC229">
        <v>459</v>
      </c>
      <c r="AD229" s="37">
        <f t="shared" si="66"/>
        <v>365.37</v>
      </c>
      <c r="AE229" s="37">
        <f t="shared" si="67"/>
        <v>5.2195714285714283</v>
      </c>
      <c r="AF229" s="37">
        <f t="shared" si="68"/>
        <v>3.8460000000000001</v>
      </c>
      <c r="AG229" s="37">
        <f t="shared" si="69"/>
        <v>0.40204236006051436</v>
      </c>
      <c r="AH229" s="37">
        <f t="shared" si="70"/>
        <v>0.13818835098335855</v>
      </c>
    </row>
    <row r="230" spans="1:34" x14ac:dyDescent="0.25">
      <c r="A230" s="4">
        <v>45499</v>
      </c>
      <c r="B230" s="5">
        <v>2024</v>
      </c>
      <c r="C230" s="5" t="s">
        <v>27</v>
      </c>
      <c r="D230" s="5">
        <v>26</v>
      </c>
      <c r="E230" s="32">
        <v>770</v>
      </c>
      <c r="F230" s="32">
        <v>175.96</v>
      </c>
      <c r="G230" s="32">
        <v>96.28</v>
      </c>
      <c r="H230" s="32">
        <f t="shared" si="60"/>
        <v>43.99</v>
      </c>
      <c r="I230" s="32">
        <f t="shared" si="60"/>
        <v>24.07</v>
      </c>
      <c r="J230" s="32">
        <v>19.920000000000002</v>
      </c>
      <c r="K230" s="32">
        <v>59.76</v>
      </c>
      <c r="L230" s="32">
        <f t="shared" si="61"/>
        <v>419.98</v>
      </c>
      <c r="M230" s="32">
        <v>56.25</v>
      </c>
      <c r="N230" s="32">
        <v>217.75</v>
      </c>
      <c r="O230" s="32">
        <f t="shared" si="62"/>
        <v>76.019999999999982</v>
      </c>
      <c r="P230" s="5">
        <v>89</v>
      </c>
      <c r="Q230" s="5">
        <v>5227</v>
      </c>
      <c r="R230" s="5">
        <v>2654</v>
      </c>
      <c r="S230" s="5">
        <v>71</v>
      </c>
      <c r="T230" s="5">
        <v>1055</v>
      </c>
      <c r="U230" s="5">
        <v>827</v>
      </c>
      <c r="V230" s="5">
        <v>761</v>
      </c>
      <c r="W230">
        <f t="shared" si="63"/>
        <v>228</v>
      </c>
      <c r="X230">
        <f t="shared" si="64"/>
        <v>228</v>
      </c>
      <c r="Y230">
        <f t="shared" si="65"/>
        <v>0.797752808988764</v>
      </c>
      <c r="Z230" s="5">
        <v>1116</v>
      </c>
      <c r="AA230" s="5">
        <v>667</v>
      </c>
      <c r="AB230" s="5">
        <v>667</v>
      </c>
      <c r="AC230">
        <v>449</v>
      </c>
      <c r="AD230" s="37">
        <f t="shared" si="66"/>
        <v>419.98</v>
      </c>
      <c r="AE230" s="37">
        <f t="shared" si="67"/>
        <v>5.9152112676056339</v>
      </c>
      <c r="AF230" s="37">
        <f t="shared" si="68"/>
        <v>4.7188764044943818</v>
      </c>
      <c r="AG230" s="37">
        <f t="shared" si="69"/>
        <v>0.39751318764129617</v>
      </c>
      <c r="AH230" s="37">
        <f t="shared" si="70"/>
        <v>0.15824415975885456</v>
      </c>
    </row>
    <row r="231" spans="1:34" x14ac:dyDescent="0.25">
      <c r="A231" s="4">
        <v>45500</v>
      </c>
      <c r="B231" s="5">
        <v>2024</v>
      </c>
      <c r="C231" s="5" t="s">
        <v>27</v>
      </c>
      <c r="D231" s="5">
        <v>27</v>
      </c>
      <c r="E231" s="32">
        <v>770</v>
      </c>
      <c r="F231" s="32">
        <v>128.72</v>
      </c>
      <c r="G231" s="32">
        <v>41.65</v>
      </c>
      <c r="H231" s="32">
        <f t="shared" si="60"/>
        <v>32.18</v>
      </c>
      <c r="I231" s="32">
        <f t="shared" si="60"/>
        <v>10.41</v>
      </c>
      <c r="J231" s="32">
        <v>21.87</v>
      </c>
      <c r="K231" s="32">
        <v>65.62</v>
      </c>
      <c r="L231" s="32">
        <f t="shared" si="61"/>
        <v>300.45000000000005</v>
      </c>
      <c r="M231" s="32">
        <v>192.5</v>
      </c>
      <c r="N231" s="32">
        <v>168.51</v>
      </c>
      <c r="O231" s="32">
        <f t="shared" si="62"/>
        <v>108.53999999999996</v>
      </c>
      <c r="P231" s="5">
        <v>81</v>
      </c>
      <c r="Q231" s="5">
        <v>5233</v>
      </c>
      <c r="R231" s="5">
        <v>2650</v>
      </c>
      <c r="S231" s="5">
        <v>61</v>
      </c>
      <c r="T231" s="5">
        <v>1033</v>
      </c>
      <c r="U231" s="5">
        <v>825</v>
      </c>
      <c r="V231" s="5">
        <v>762</v>
      </c>
      <c r="W231">
        <f t="shared" si="63"/>
        <v>208</v>
      </c>
      <c r="X231">
        <f t="shared" si="64"/>
        <v>208</v>
      </c>
      <c r="Y231">
        <f t="shared" si="65"/>
        <v>0.75308641975308643</v>
      </c>
      <c r="Z231" s="5">
        <v>1099</v>
      </c>
      <c r="AA231" s="5">
        <v>666</v>
      </c>
      <c r="AB231" s="5">
        <v>666</v>
      </c>
      <c r="AC231">
        <v>433</v>
      </c>
      <c r="AD231" s="37">
        <f t="shared" si="66"/>
        <v>300.45000000000005</v>
      </c>
      <c r="AE231" s="37">
        <f t="shared" si="67"/>
        <v>4.9254098360655743</v>
      </c>
      <c r="AF231" s="37">
        <f t="shared" si="68"/>
        <v>3.7092592592592597</v>
      </c>
      <c r="AG231" s="37">
        <f t="shared" si="69"/>
        <v>0.38981132075471697</v>
      </c>
      <c r="AH231" s="37">
        <f t="shared" si="70"/>
        <v>0.11337735849056606</v>
      </c>
    </row>
    <row r="232" spans="1:34" x14ac:dyDescent="0.25">
      <c r="A232" s="4">
        <v>45501</v>
      </c>
      <c r="B232" s="5">
        <v>2024</v>
      </c>
      <c r="C232" s="5" t="s">
        <v>27</v>
      </c>
      <c r="D232" s="5">
        <v>28</v>
      </c>
      <c r="E232" s="32">
        <v>770</v>
      </c>
      <c r="F232" s="32">
        <v>116.42</v>
      </c>
      <c r="G232" s="32">
        <v>46.45</v>
      </c>
      <c r="H232" s="32">
        <f t="shared" si="60"/>
        <v>29.11</v>
      </c>
      <c r="I232" s="32">
        <f t="shared" si="60"/>
        <v>11.61</v>
      </c>
      <c r="J232" s="32">
        <v>59.39</v>
      </c>
      <c r="K232" s="32">
        <v>59.39</v>
      </c>
      <c r="L232" s="32">
        <f t="shared" si="61"/>
        <v>322.37</v>
      </c>
      <c r="M232" s="32">
        <v>280</v>
      </c>
      <c r="N232" s="32">
        <v>140.58000000000001</v>
      </c>
      <c r="O232" s="32">
        <f t="shared" si="62"/>
        <v>27.049999999999955</v>
      </c>
      <c r="P232" s="5">
        <v>74</v>
      </c>
      <c r="Q232" s="5">
        <v>5236</v>
      </c>
      <c r="R232" s="5">
        <v>2622</v>
      </c>
      <c r="S232" s="5">
        <v>39</v>
      </c>
      <c r="T232" s="5">
        <v>1007</v>
      </c>
      <c r="U232" s="5">
        <v>811</v>
      </c>
      <c r="V232" s="5">
        <v>762</v>
      </c>
      <c r="W232">
        <f t="shared" si="63"/>
        <v>196</v>
      </c>
      <c r="X232">
        <f t="shared" si="64"/>
        <v>196</v>
      </c>
      <c r="Y232">
        <f t="shared" si="65"/>
        <v>0.52702702702702697</v>
      </c>
      <c r="Z232" s="5">
        <v>1091</v>
      </c>
      <c r="AA232" s="5">
        <v>679</v>
      </c>
      <c r="AB232" s="5">
        <v>679</v>
      </c>
      <c r="AC232">
        <v>412</v>
      </c>
      <c r="AD232" s="37">
        <f t="shared" si="66"/>
        <v>322.37</v>
      </c>
      <c r="AE232" s="37">
        <f t="shared" si="67"/>
        <v>8.2658974358974362</v>
      </c>
      <c r="AF232" s="37">
        <f t="shared" si="68"/>
        <v>4.3563513513513517</v>
      </c>
      <c r="AG232" s="37">
        <f t="shared" si="69"/>
        <v>0.38405797101449274</v>
      </c>
      <c r="AH232" s="37">
        <f t="shared" si="70"/>
        <v>0.12294813119755911</v>
      </c>
    </row>
    <row r="233" spans="1:34" x14ac:dyDescent="0.25">
      <c r="A233" s="4">
        <v>45502</v>
      </c>
      <c r="B233" s="5">
        <v>2024</v>
      </c>
      <c r="C233" s="5" t="s">
        <v>27</v>
      </c>
      <c r="D233" s="5">
        <v>29</v>
      </c>
      <c r="E233" s="32">
        <v>770</v>
      </c>
      <c r="F233" s="32">
        <v>89.51</v>
      </c>
      <c r="G233" s="32">
        <v>101.84</v>
      </c>
      <c r="H233" s="32">
        <f t="shared" si="60"/>
        <v>22.38</v>
      </c>
      <c r="I233" s="32">
        <f t="shared" si="60"/>
        <v>25.46</v>
      </c>
      <c r="J233" s="32">
        <v>36.090000000000003</v>
      </c>
      <c r="K233" s="32">
        <v>108.27</v>
      </c>
      <c r="L233" s="32">
        <f t="shared" si="61"/>
        <v>383.55</v>
      </c>
      <c r="M233" s="32">
        <v>120</v>
      </c>
      <c r="N233" s="32">
        <v>99.18</v>
      </c>
      <c r="O233" s="32">
        <f t="shared" si="62"/>
        <v>167.26999999999998</v>
      </c>
      <c r="P233" s="5">
        <v>70</v>
      </c>
      <c r="Q233" s="5">
        <v>5236</v>
      </c>
      <c r="R233" s="5">
        <v>2580</v>
      </c>
      <c r="S233" s="5">
        <v>38</v>
      </c>
      <c r="T233" s="5">
        <v>990</v>
      </c>
      <c r="U233" s="5">
        <v>790</v>
      </c>
      <c r="V233" s="5">
        <v>762</v>
      </c>
      <c r="W233">
        <f t="shared" si="63"/>
        <v>200</v>
      </c>
      <c r="X233">
        <f t="shared" si="64"/>
        <v>200</v>
      </c>
      <c r="Y233">
        <f t="shared" si="65"/>
        <v>0.54285714285714282</v>
      </c>
      <c r="Z233" s="5">
        <v>1095</v>
      </c>
      <c r="AA233" s="5">
        <v>702</v>
      </c>
      <c r="AB233" s="5">
        <v>702</v>
      </c>
      <c r="AC233">
        <v>393</v>
      </c>
      <c r="AD233" s="37">
        <f t="shared" si="66"/>
        <v>383.55</v>
      </c>
      <c r="AE233" s="37">
        <f t="shared" si="67"/>
        <v>10.093421052631578</v>
      </c>
      <c r="AF233" s="37">
        <f t="shared" si="68"/>
        <v>5.4792857142857141</v>
      </c>
      <c r="AG233" s="37">
        <f t="shared" si="69"/>
        <v>0.38372093023255816</v>
      </c>
      <c r="AH233" s="37">
        <f t="shared" si="70"/>
        <v>0.14866279069767444</v>
      </c>
    </row>
    <row r="234" spans="1:34" x14ac:dyDescent="0.25">
      <c r="A234" s="4">
        <v>45503</v>
      </c>
      <c r="B234" s="5">
        <v>2024</v>
      </c>
      <c r="C234" s="5" t="s">
        <v>27</v>
      </c>
      <c r="D234" s="5">
        <v>30</v>
      </c>
      <c r="E234" s="32">
        <v>770</v>
      </c>
      <c r="F234" s="32">
        <v>48.2</v>
      </c>
      <c r="G234" s="32">
        <v>35.57</v>
      </c>
      <c r="H234" s="32">
        <f t="shared" si="60"/>
        <v>12.05</v>
      </c>
      <c r="I234" s="32">
        <f t="shared" si="60"/>
        <v>8.89</v>
      </c>
      <c r="J234" s="32">
        <v>19.5</v>
      </c>
      <c r="K234" s="32">
        <v>58.5</v>
      </c>
      <c r="L234" s="32">
        <f t="shared" si="61"/>
        <v>182.71</v>
      </c>
      <c r="M234" s="32">
        <v>82.5</v>
      </c>
      <c r="N234" s="32">
        <v>274.06</v>
      </c>
      <c r="O234" s="32">
        <f t="shared" si="62"/>
        <v>230.73000000000002</v>
      </c>
      <c r="P234" s="5">
        <v>68</v>
      </c>
      <c r="Q234" s="5">
        <v>5236</v>
      </c>
      <c r="R234" s="5">
        <v>2514</v>
      </c>
      <c r="S234" s="5">
        <v>48</v>
      </c>
      <c r="T234" s="5">
        <v>984</v>
      </c>
      <c r="U234" s="5">
        <v>757</v>
      </c>
      <c r="V234" s="5">
        <v>757</v>
      </c>
      <c r="W234">
        <f t="shared" si="63"/>
        <v>227</v>
      </c>
      <c r="X234">
        <f t="shared" si="64"/>
        <v>227</v>
      </c>
      <c r="Y234">
        <f t="shared" si="65"/>
        <v>0.70588235294117652</v>
      </c>
      <c r="Z234" s="5">
        <v>1102</v>
      </c>
      <c r="AA234" s="5">
        <v>734</v>
      </c>
      <c r="AB234" s="5">
        <v>706</v>
      </c>
      <c r="AC234">
        <v>368</v>
      </c>
      <c r="AD234" s="37">
        <f t="shared" si="66"/>
        <v>182.71</v>
      </c>
      <c r="AE234" s="37">
        <f t="shared" si="67"/>
        <v>3.8064583333333335</v>
      </c>
      <c r="AF234" s="37">
        <f t="shared" si="68"/>
        <v>2.6869117647058824</v>
      </c>
      <c r="AG234" s="37">
        <f t="shared" si="69"/>
        <v>0.39140811455847258</v>
      </c>
      <c r="AH234" s="37">
        <f t="shared" si="70"/>
        <v>7.2677008750994435E-2</v>
      </c>
    </row>
    <row r="235" spans="1:34" x14ac:dyDescent="0.25">
      <c r="A235" s="4">
        <v>45504</v>
      </c>
      <c r="B235" s="5">
        <v>2024</v>
      </c>
      <c r="C235" s="5" t="s">
        <v>27</v>
      </c>
      <c r="D235" s="5">
        <v>31</v>
      </c>
      <c r="E235" s="32">
        <v>770</v>
      </c>
      <c r="F235" s="32">
        <v>92</v>
      </c>
      <c r="G235" s="32">
        <v>104.42</v>
      </c>
      <c r="H235" s="32">
        <f t="shared" si="60"/>
        <v>23</v>
      </c>
      <c r="I235" s="32">
        <f t="shared" si="60"/>
        <v>26.11</v>
      </c>
      <c r="J235" s="32">
        <v>33.119999999999997</v>
      </c>
      <c r="K235" s="32">
        <v>33.119999999999997</v>
      </c>
      <c r="L235" s="32">
        <f t="shared" si="61"/>
        <v>311.77000000000004</v>
      </c>
      <c r="M235" s="32">
        <v>76.25</v>
      </c>
      <c r="N235" s="32">
        <v>135.33000000000001</v>
      </c>
      <c r="O235" s="32">
        <f t="shared" si="62"/>
        <v>246.64999999999998</v>
      </c>
      <c r="P235" s="5">
        <v>71</v>
      </c>
      <c r="Q235" s="5">
        <v>5236</v>
      </c>
      <c r="R235" s="5">
        <v>2436</v>
      </c>
      <c r="S235" s="5">
        <v>40</v>
      </c>
      <c r="T235" s="5">
        <v>982</v>
      </c>
      <c r="U235" s="5">
        <v>718</v>
      </c>
      <c r="V235" s="5">
        <v>718</v>
      </c>
      <c r="W235">
        <f t="shared" si="63"/>
        <v>264</v>
      </c>
      <c r="X235">
        <f t="shared" si="64"/>
        <v>264</v>
      </c>
      <c r="Y235">
        <f t="shared" si="65"/>
        <v>0.56338028169014087</v>
      </c>
      <c r="Z235" s="5">
        <v>1111</v>
      </c>
      <c r="AA235" s="5">
        <v>769</v>
      </c>
      <c r="AB235" s="5">
        <v>701</v>
      </c>
      <c r="AC235">
        <v>342</v>
      </c>
      <c r="AD235" s="37">
        <f t="shared" si="66"/>
        <v>311.77000000000004</v>
      </c>
      <c r="AE235" s="37">
        <f t="shared" si="67"/>
        <v>7.7942500000000008</v>
      </c>
      <c r="AF235" s="37">
        <f t="shared" si="68"/>
        <v>4.391126760563381</v>
      </c>
      <c r="AG235" s="37">
        <f t="shared" si="69"/>
        <v>0.40311986863711002</v>
      </c>
      <c r="AH235" s="37">
        <f t="shared" si="70"/>
        <v>0.12798440065681446</v>
      </c>
    </row>
    <row r="236" spans="1:34" hidden="1" x14ac:dyDescent="0.25">
      <c r="B236" s="5">
        <v>2024</v>
      </c>
      <c r="C236" s="5" t="s">
        <v>28</v>
      </c>
      <c r="D236" s="5">
        <v>0.01</v>
      </c>
      <c r="E236" s="5">
        <v>0</v>
      </c>
      <c r="F236" s="5">
        <v>0</v>
      </c>
      <c r="G236" s="5">
        <v>0</v>
      </c>
      <c r="H236" s="5">
        <f t="shared" si="60"/>
        <v>0</v>
      </c>
      <c r="I236" s="5">
        <f t="shared" si="60"/>
        <v>0</v>
      </c>
      <c r="J236" s="5">
        <v>0</v>
      </c>
      <c r="K236" s="5">
        <v>0</v>
      </c>
      <c r="L236" s="5">
        <f t="shared" si="61"/>
        <v>0</v>
      </c>
      <c r="M236" s="5">
        <v>0</v>
      </c>
      <c r="N236" s="5">
        <v>0</v>
      </c>
      <c r="O236" s="5"/>
      <c r="P236" s="5">
        <v>0</v>
      </c>
      <c r="Q236" s="5">
        <v>0</v>
      </c>
      <c r="R236" s="5">
        <v>0</v>
      </c>
      <c r="S236" s="5">
        <v>0</v>
      </c>
      <c r="T236" s="5">
        <v>0</v>
      </c>
      <c r="U236" s="5">
        <v>0</v>
      </c>
      <c r="V236" s="5">
        <v>0</v>
      </c>
      <c r="Z236" s="5">
        <v>1128</v>
      </c>
      <c r="AA236" s="5">
        <v>787</v>
      </c>
      <c r="AB236" s="5">
        <v>695</v>
      </c>
      <c r="AC236">
        <v>341</v>
      </c>
    </row>
    <row r="237" spans="1:34" hidden="1" x14ac:dyDescent="0.25">
      <c r="B237" s="5">
        <v>2024</v>
      </c>
      <c r="C237" s="5" t="s">
        <v>28</v>
      </c>
      <c r="D237" s="5">
        <v>0.02</v>
      </c>
      <c r="E237" s="5">
        <v>0</v>
      </c>
      <c r="F237" s="5">
        <v>0</v>
      </c>
      <c r="G237" s="5">
        <v>0</v>
      </c>
      <c r="H237" s="5">
        <f t="shared" si="60"/>
        <v>0</v>
      </c>
      <c r="I237" s="5">
        <f t="shared" si="60"/>
        <v>0</v>
      </c>
      <c r="J237" s="5">
        <v>0</v>
      </c>
      <c r="K237" s="5">
        <v>0</v>
      </c>
      <c r="L237" s="5">
        <f t="shared" si="61"/>
        <v>0</v>
      </c>
      <c r="M237" s="5">
        <v>0</v>
      </c>
      <c r="N237" s="5">
        <v>0</v>
      </c>
      <c r="O237" s="5"/>
      <c r="P237" s="5">
        <v>0</v>
      </c>
      <c r="Q237" s="5">
        <v>0</v>
      </c>
      <c r="R237" s="5">
        <v>0</v>
      </c>
      <c r="S237" s="5">
        <v>0</v>
      </c>
      <c r="T237" s="5">
        <v>0</v>
      </c>
      <c r="U237" s="5">
        <v>0</v>
      </c>
      <c r="V237" s="5">
        <v>0</v>
      </c>
      <c r="Z237" s="5">
        <v>1150</v>
      </c>
      <c r="AA237" s="5">
        <v>791</v>
      </c>
      <c r="AB237" s="5">
        <v>689</v>
      </c>
      <c r="AC237">
        <v>359</v>
      </c>
    </row>
    <row r="238" spans="1:34" hidden="1" x14ac:dyDescent="0.25">
      <c r="B238" s="5">
        <v>2024</v>
      </c>
      <c r="C238" s="5" t="s">
        <v>28</v>
      </c>
      <c r="D238" s="5">
        <v>0.03</v>
      </c>
      <c r="E238" s="5">
        <v>0</v>
      </c>
      <c r="F238" s="5">
        <v>0</v>
      </c>
      <c r="G238" s="5">
        <v>0</v>
      </c>
      <c r="H238" s="5">
        <f t="shared" si="60"/>
        <v>0</v>
      </c>
      <c r="I238" s="5">
        <f t="shared" si="60"/>
        <v>0</v>
      </c>
      <c r="J238" s="5">
        <v>0</v>
      </c>
      <c r="K238" s="5">
        <v>0</v>
      </c>
      <c r="L238" s="5">
        <f t="shared" si="61"/>
        <v>0</v>
      </c>
      <c r="M238" s="5">
        <v>0</v>
      </c>
      <c r="N238" s="5">
        <v>0</v>
      </c>
      <c r="O238" s="5"/>
      <c r="P238" s="5">
        <v>0</v>
      </c>
      <c r="Q238" s="5">
        <v>0</v>
      </c>
      <c r="R238" s="5">
        <v>0</v>
      </c>
      <c r="S238" s="5">
        <v>0</v>
      </c>
      <c r="T238" s="5">
        <v>0</v>
      </c>
      <c r="U238" s="5">
        <v>0</v>
      </c>
      <c r="V238" s="5">
        <v>0</v>
      </c>
      <c r="Z238" s="5">
        <v>1176</v>
      </c>
      <c r="AA238" s="5">
        <v>787</v>
      </c>
      <c r="AB238" s="5">
        <v>683</v>
      </c>
      <c r="AC238">
        <v>389</v>
      </c>
    </row>
    <row r="239" spans="1:34" hidden="1" x14ac:dyDescent="0.25">
      <c r="B239" s="5">
        <v>2024</v>
      </c>
      <c r="C239" s="5" t="s">
        <v>28</v>
      </c>
      <c r="D239" s="5">
        <v>0.04</v>
      </c>
      <c r="E239" s="5">
        <v>0</v>
      </c>
      <c r="F239" s="5">
        <v>0</v>
      </c>
      <c r="G239" s="5">
        <v>0</v>
      </c>
      <c r="H239" s="5">
        <f t="shared" si="60"/>
        <v>0</v>
      </c>
      <c r="I239" s="5">
        <f t="shared" si="60"/>
        <v>0</v>
      </c>
      <c r="J239" s="5">
        <v>0</v>
      </c>
      <c r="K239" s="5">
        <v>0</v>
      </c>
      <c r="L239" s="5">
        <f t="shared" si="61"/>
        <v>0</v>
      </c>
      <c r="M239" s="5">
        <v>0</v>
      </c>
      <c r="N239" s="5">
        <v>0</v>
      </c>
      <c r="O239" s="5"/>
      <c r="P239" s="5">
        <v>0</v>
      </c>
      <c r="Q239" s="5">
        <v>0</v>
      </c>
      <c r="R239" s="5">
        <v>0</v>
      </c>
      <c r="S239" s="5">
        <v>0</v>
      </c>
      <c r="T239" s="5">
        <v>0</v>
      </c>
      <c r="U239" s="5">
        <v>0</v>
      </c>
      <c r="V239" s="5">
        <v>0</v>
      </c>
      <c r="Z239" s="5">
        <v>1199</v>
      </c>
      <c r="AA239" s="5">
        <v>770</v>
      </c>
      <c r="AB239" s="5">
        <v>677</v>
      </c>
      <c r="AC239">
        <v>429</v>
      </c>
    </row>
    <row r="240" spans="1:34" x14ac:dyDescent="0.25">
      <c r="A240" s="4">
        <v>45505</v>
      </c>
      <c r="B240" s="5">
        <v>2024</v>
      </c>
      <c r="C240" s="5" t="s">
        <v>28</v>
      </c>
      <c r="D240" s="5">
        <v>1</v>
      </c>
      <c r="E240" s="32">
        <v>700</v>
      </c>
      <c r="F240" s="33">
        <v>55.84</v>
      </c>
      <c r="G240" s="33">
        <v>122.39</v>
      </c>
      <c r="H240" s="32">
        <f t="shared" ref="H240:I303" si="71">ROUND(F240*0.25,2)</f>
        <v>13.96</v>
      </c>
      <c r="I240" s="32">
        <f t="shared" si="71"/>
        <v>30.6</v>
      </c>
      <c r="J240" s="32">
        <v>15.23</v>
      </c>
      <c r="K240" s="32">
        <v>45.68</v>
      </c>
      <c r="L240" s="32">
        <f t="shared" si="61"/>
        <v>283.7</v>
      </c>
      <c r="M240" s="32">
        <v>216.25</v>
      </c>
      <c r="N240" s="32">
        <v>104.46</v>
      </c>
      <c r="O240" s="32">
        <f t="shared" ref="O240:O300" si="72">E240-SUM(L240:N240)</f>
        <v>95.590000000000032</v>
      </c>
      <c r="P240" s="5">
        <v>79</v>
      </c>
      <c r="Q240" s="5">
        <v>5233</v>
      </c>
      <c r="R240" s="5">
        <v>2372</v>
      </c>
      <c r="S240" s="5">
        <v>79</v>
      </c>
      <c r="T240" s="5">
        <v>988</v>
      </c>
      <c r="U240" s="5">
        <v>686</v>
      </c>
      <c r="V240" s="5">
        <v>686</v>
      </c>
      <c r="W240">
        <f t="shared" ref="W240:W300" si="73">IF(T240-U240&lt;=0,NA(),T240-U240)</f>
        <v>302</v>
      </c>
      <c r="X240">
        <f t="shared" ref="X240:X300" si="74">IF(T240-U240&lt;=0,"0",T240-U240)</f>
        <v>302</v>
      </c>
      <c r="Y240">
        <f t="shared" ref="Y240:Y300" si="75">S240/P240</f>
        <v>1</v>
      </c>
      <c r="Z240" s="5">
        <v>1225</v>
      </c>
      <c r="AA240" s="5">
        <v>742</v>
      </c>
      <c r="AB240" s="5">
        <v>671</v>
      </c>
      <c r="AC240">
        <v>483</v>
      </c>
      <c r="AD240" s="37">
        <f t="shared" ref="AD240:AD300" si="76">SUM(F240:K240)</f>
        <v>283.7</v>
      </c>
      <c r="AE240" s="37">
        <f t="shared" ref="AE240:AE300" si="77">L240/S240</f>
        <v>3.5911392405063292</v>
      </c>
      <c r="AF240" s="37">
        <f t="shared" ref="AF240:AF300" si="78">L240/P240</f>
        <v>3.5911392405063292</v>
      </c>
      <c r="AG240" s="37">
        <f t="shared" ref="AG240:AG300" si="79">T240/R240</f>
        <v>0.41652613827993257</v>
      </c>
      <c r="AH240" s="37">
        <f t="shared" ref="AH240:AH300" si="80">L240/R240</f>
        <v>0.11960370994940978</v>
      </c>
    </row>
    <row r="241" spans="1:34" x14ac:dyDescent="0.25">
      <c r="A241" s="4">
        <v>45506</v>
      </c>
      <c r="B241" s="5">
        <v>2024</v>
      </c>
      <c r="C241" s="5" t="s">
        <v>28</v>
      </c>
      <c r="D241" s="5">
        <v>2</v>
      </c>
      <c r="E241" s="32">
        <v>700</v>
      </c>
      <c r="F241" s="33">
        <v>34.130000000000003</v>
      </c>
      <c r="G241" s="33">
        <v>119.7</v>
      </c>
      <c r="H241" s="32">
        <f t="shared" si="71"/>
        <v>8.5299999999999994</v>
      </c>
      <c r="I241" s="32">
        <f t="shared" si="71"/>
        <v>29.93</v>
      </c>
      <c r="J241" s="32">
        <v>35.700000000000003</v>
      </c>
      <c r="K241" s="32">
        <v>71.400000000000006</v>
      </c>
      <c r="L241" s="32">
        <f t="shared" si="61"/>
        <v>299.39</v>
      </c>
      <c r="M241" s="32">
        <v>128.75</v>
      </c>
      <c r="N241" s="32">
        <v>214.09</v>
      </c>
      <c r="O241" s="32">
        <f t="shared" si="72"/>
        <v>57.769999999999982</v>
      </c>
      <c r="P241" s="5">
        <v>87</v>
      </c>
      <c r="Q241" s="5">
        <v>5230</v>
      </c>
      <c r="R241" s="5">
        <v>2342</v>
      </c>
      <c r="S241" s="5">
        <v>87</v>
      </c>
      <c r="T241" s="5">
        <v>996</v>
      </c>
      <c r="U241" s="5">
        <v>671</v>
      </c>
      <c r="V241" s="5">
        <v>671</v>
      </c>
      <c r="W241">
        <f t="shared" si="73"/>
        <v>325</v>
      </c>
      <c r="X241">
        <f t="shared" si="74"/>
        <v>325</v>
      </c>
      <c r="Y241">
        <f t="shared" si="75"/>
        <v>1</v>
      </c>
      <c r="Z241" s="5">
        <v>1246</v>
      </c>
      <c r="AA241" s="5">
        <v>701</v>
      </c>
      <c r="AB241" s="5">
        <v>663</v>
      </c>
      <c r="AC241">
        <v>545</v>
      </c>
      <c r="AD241" s="37">
        <f t="shared" si="76"/>
        <v>299.39</v>
      </c>
      <c r="AE241" s="37">
        <f t="shared" si="77"/>
        <v>3.4412643678160917</v>
      </c>
      <c r="AF241" s="37">
        <f t="shared" si="78"/>
        <v>3.4412643678160917</v>
      </c>
      <c r="AG241" s="37">
        <f t="shared" si="79"/>
        <v>0.42527754056362083</v>
      </c>
      <c r="AH241" s="37">
        <f t="shared" si="80"/>
        <v>0.12783518360375748</v>
      </c>
    </row>
    <row r="242" spans="1:34" x14ac:dyDescent="0.25">
      <c r="A242" s="4">
        <v>45507</v>
      </c>
      <c r="B242" s="5">
        <v>2024</v>
      </c>
      <c r="C242" s="5" t="s">
        <v>28</v>
      </c>
      <c r="D242" s="5">
        <v>3</v>
      </c>
      <c r="E242" s="32">
        <v>700</v>
      </c>
      <c r="F242" s="33">
        <v>38.39</v>
      </c>
      <c r="G242" s="33">
        <v>130.72999999999999</v>
      </c>
      <c r="H242" s="32">
        <f t="shared" si="71"/>
        <v>9.6</v>
      </c>
      <c r="I242" s="32">
        <f t="shared" si="71"/>
        <v>32.68</v>
      </c>
      <c r="J242" s="32">
        <v>30.62</v>
      </c>
      <c r="K242" s="32">
        <v>91.85</v>
      </c>
      <c r="L242" s="32">
        <f t="shared" si="61"/>
        <v>333.87</v>
      </c>
      <c r="M242" s="32">
        <v>88.75</v>
      </c>
      <c r="N242" s="32">
        <v>81.56</v>
      </c>
      <c r="O242" s="32">
        <f t="shared" si="72"/>
        <v>195.82</v>
      </c>
      <c r="P242" s="5">
        <v>90</v>
      </c>
      <c r="Q242" s="5">
        <v>5221</v>
      </c>
      <c r="R242" s="5">
        <v>2326</v>
      </c>
      <c r="S242" s="5">
        <v>90</v>
      </c>
      <c r="T242" s="5">
        <v>1013</v>
      </c>
      <c r="U242" s="5">
        <v>663</v>
      </c>
      <c r="V242" s="5">
        <v>663</v>
      </c>
      <c r="W242">
        <f t="shared" si="73"/>
        <v>350</v>
      </c>
      <c r="X242">
        <f t="shared" si="74"/>
        <v>350</v>
      </c>
      <c r="Y242">
        <f t="shared" si="75"/>
        <v>1</v>
      </c>
      <c r="Z242" s="5">
        <v>1261</v>
      </c>
      <c r="AA242" s="5">
        <v>676</v>
      </c>
      <c r="AB242" s="5">
        <v>657</v>
      </c>
      <c r="AC242">
        <v>585</v>
      </c>
      <c r="AD242" s="37">
        <f t="shared" si="76"/>
        <v>333.87</v>
      </c>
      <c r="AE242" s="37">
        <f t="shared" si="77"/>
        <v>3.7096666666666667</v>
      </c>
      <c r="AF242" s="37">
        <f t="shared" si="78"/>
        <v>3.7096666666666667</v>
      </c>
      <c r="AG242" s="37">
        <f t="shared" si="79"/>
        <v>0.43551160791057608</v>
      </c>
      <c r="AH242" s="37">
        <f t="shared" si="80"/>
        <v>0.14353826311263973</v>
      </c>
    </row>
    <row r="243" spans="1:34" x14ac:dyDescent="0.25">
      <c r="A243" s="4">
        <v>45508</v>
      </c>
      <c r="B243" s="5">
        <v>2024</v>
      </c>
      <c r="C243" s="5" t="s">
        <v>28</v>
      </c>
      <c r="D243" s="5">
        <v>4</v>
      </c>
      <c r="E243" s="32">
        <v>700</v>
      </c>
      <c r="F243" s="33">
        <v>82.99</v>
      </c>
      <c r="G243" s="33">
        <v>95.76</v>
      </c>
      <c r="H243" s="32">
        <f t="shared" si="71"/>
        <v>20.75</v>
      </c>
      <c r="I243" s="32">
        <f t="shared" si="71"/>
        <v>23.94</v>
      </c>
      <c r="J243" s="32">
        <v>87.55</v>
      </c>
      <c r="K243" s="32">
        <v>87.55</v>
      </c>
      <c r="L243" s="32">
        <f t="shared" si="61"/>
        <v>398.54</v>
      </c>
      <c r="M243" s="32">
        <v>58.75</v>
      </c>
      <c r="N243" s="32">
        <v>107.18</v>
      </c>
      <c r="O243" s="32">
        <f t="shared" si="72"/>
        <v>135.52999999999997</v>
      </c>
      <c r="P243" s="5">
        <v>87</v>
      </c>
      <c r="Q243" s="5">
        <v>5218</v>
      </c>
      <c r="R243" s="5">
        <v>2332</v>
      </c>
      <c r="S243" s="5">
        <v>87</v>
      </c>
      <c r="T243" s="5">
        <v>1033</v>
      </c>
      <c r="U243" s="5">
        <v>666</v>
      </c>
      <c r="V243" s="5">
        <v>666</v>
      </c>
      <c r="W243">
        <f t="shared" si="73"/>
        <v>367</v>
      </c>
      <c r="X243">
        <f t="shared" si="74"/>
        <v>367</v>
      </c>
      <c r="Y243">
        <f t="shared" si="75"/>
        <v>1</v>
      </c>
      <c r="Z243" s="5">
        <v>1270</v>
      </c>
      <c r="AA243" s="5">
        <v>671</v>
      </c>
      <c r="AB243" s="5">
        <v>649</v>
      </c>
      <c r="AC243">
        <v>599</v>
      </c>
      <c r="AD243" s="37">
        <f t="shared" si="76"/>
        <v>398.54</v>
      </c>
      <c r="AE243" s="37">
        <f t="shared" si="77"/>
        <v>4.5809195402298855</v>
      </c>
      <c r="AF243" s="37">
        <f t="shared" si="78"/>
        <v>4.5809195402298855</v>
      </c>
      <c r="AG243" s="37">
        <f t="shared" si="79"/>
        <v>0.442967409948542</v>
      </c>
      <c r="AH243" s="37">
        <f t="shared" si="80"/>
        <v>0.17090051457975988</v>
      </c>
    </row>
    <row r="244" spans="1:34" x14ac:dyDescent="0.25">
      <c r="A244" s="4">
        <v>45509</v>
      </c>
      <c r="B244" s="5">
        <v>2024</v>
      </c>
      <c r="C244" s="5" t="s">
        <v>28</v>
      </c>
      <c r="D244" s="5">
        <v>5</v>
      </c>
      <c r="E244" s="32">
        <v>700</v>
      </c>
      <c r="F244" s="33">
        <v>71.38</v>
      </c>
      <c r="G244" s="33">
        <v>93.31</v>
      </c>
      <c r="H244" s="32">
        <f t="shared" si="71"/>
        <v>17.850000000000001</v>
      </c>
      <c r="I244" s="32">
        <f t="shared" si="71"/>
        <v>23.33</v>
      </c>
      <c r="J244" s="32">
        <v>14.48</v>
      </c>
      <c r="K244" s="32">
        <v>43.43</v>
      </c>
      <c r="L244" s="32">
        <f t="shared" si="61"/>
        <v>263.77999999999997</v>
      </c>
      <c r="M244" s="32">
        <v>175</v>
      </c>
      <c r="N244" s="32">
        <v>65.23</v>
      </c>
      <c r="O244" s="32">
        <f t="shared" si="72"/>
        <v>195.99</v>
      </c>
      <c r="P244" s="5">
        <v>79</v>
      </c>
      <c r="Q244" s="5">
        <v>5206</v>
      </c>
      <c r="R244" s="5">
        <v>2360</v>
      </c>
      <c r="S244" s="5">
        <v>79</v>
      </c>
      <c r="T244" s="5">
        <v>1058</v>
      </c>
      <c r="U244" s="5">
        <v>680</v>
      </c>
      <c r="V244" s="5">
        <v>680</v>
      </c>
      <c r="W244">
        <f t="shared" si="73"/>
        <v>378</v>
      </c>
      <c r="X244">
        <f t="shared" si="74"/>
        <v>378</v>
      </c>
      <c r="Y244">
        <f t="shared" si="75"/>
        <v>1</v>
      </c>
      <c r="Z244" s="5">
        <v>1274</v>
      </c>
      <c r="AA244" s="5">
        <v>672</v>
      </c>
      <c r="AB244" s="5">
        <v>644</v>
      </c>
      <c r="AC244">
        <v>602</v>
      </c>
      <c r="AD244" s="37">
        <f t="shared" si="76"/>
        <v>263.77999999999997</v>
      </c>
      <c r="AE244" s="37">
        <f t="shared" si="77"/>
        <v>3.3389873417721514</v>
      </c>
      <c r="AF244" s="37">
        <f t="shared" si="78"/>
        <v>3.3389873417721514</v>
      </c>
      <c r="AG244" s="37">
        <f t="shared" si="79"/>
        <v>0.44830508474576269</v>
      </c>
      <c r="AH244" s="37">
        <f t="shared" si="80"/>
        <v>0.11177118644067796</v>
      </c>
    </row>
    <row r="245" spans="1:34" x14ac:dyDescent="0.25">
      <c r="A245" s="4">
        <v>45510</v>
      </c>
      <c r="B245" s="5">
        <v>2024</v>
      </c>
      <c r="C245" s="5" t="s">
        <v>28</v>
      </c>
      <c r="D245" s="5">
        <v>6</v>
      </c>
      <c r="E245" s="32">
        <v>700</v>
      </c>
      <c r="F245" s="33">
        <v>40.18</v>
      </c>
      <c r="G245" s="33">
        <v>65.19</v>
      </c>
      <c r="H245" s="32">
        <f t="shared" si="71"/>
        <v>10.050000000000001</v>
      </c>
      <c r="I245" s="32">
        <f t="shared" si="71"/>
        <v>16.3</v>
      </c>
      <c r="J245" s="32">
        <v>43.87</v>
      </c>
      <c r="K245" s="32">
        <v>87.74</v>
      </c>
      <c r="L245" s="32">
        <f t="shared" si="61"/>
        <v>263.33</v>
      </c>
      <c r="M245" s="32">
        <v>126.25</v>
      </c>
      <c r="N245" s="32">
        <v>59.61</v>
      </c>
      <c r="O245" s="32">
        <f t="shared" si="72"/>
        <v>250.81</v>
      </c>
      <c r="P245" s="5">
        <v>72</v>
      </c>
      <c r="Q245" s="5">
        <v>5197</v>
      </c>
      <c r="R245" s="5">
        <v>2412</v>
      </c>
      <c r="S245" s="5">
        <v>72</v>
      </c>
      <c r="T245" s="5">
        <v>1083</v>
      </c>
      <c r="U245" s="5">
        <v>706</v>
      </c>
      <c r="V245" s="5">
        <v>706</v>
      </c>
      <c r="W245">
        <f t="shared" si="73"/>
        <v>377</v>
      </c>
      <c r="X245">
        <f t="shared" si="74"/>
        <v>377</v>
      </c>
      <c r="Y245">
        <f t="shared" si="75"/>
        <v>1</v>
      </c>
      <c r="Z245" s="5">
        <v>1275</v>
      </c>
      <c r="AA245" s="5">
        <v>685</v>
      </c>
      <c r="AB245" s="5">
        <v>635</v>
      </c>
      <c r="AC245">
        <v>590</v>
      </c>
      <c r="AD245" s="37">
        <f t="shared" si="76"/>
        <v>263.33</v>
      </c>
      <c r="AE245" s="37">
        <f t="shared" si="77"/>
        <v>3.6573611111111108</v>
      </c>
      <c r="AF245" s="37">
        <f t="shared" si="78"/>
        <v>3.6573611111111108</v>
      </c>
      <c r="AG245" s="37">
        <f t="shared" si="79"/>
        <v>0.44900497512437809</v>
      </c>
      <c r="AH245" s="37">
        <f t="shared" si="80"/>
        <v>0.10917495854063018</v>
      </c>
    </row>
    <row r="246" spans="1:34" x14ac:dyDescent="0.25">
      <c r="A246" s="4">
        <v>45511</v>
      </c>
      <c r="B246" s="5">
        <v>2024</v>
      </c>
      <c r="C246" s="5" t="s">
        <v>28</v>
      </c>
      <c r="D246" s="5">
        <v>7</v>
      </c>
      <c r="E246" s="32">
        <v>700</v>
      </c>
      <c r="F246" s="33">
        <v>67.97</v>
      </c>
      <c r="G246" s="33">
        <v>90.76</v>
      </c>
      <c r="H246" s="32">
        <f t="shared" si="71"/>
        <v>16.989999999999998</v>
      </c>
      <c r="I246" s="32">
        <f t="shared" si="71"/>
        <v>22.69</v>
      </c>
      <c r="J246" s="32">
        <v>27.27</v>
      </c>
      <c r="K246" s="32">
        <v>81.81</v>
      </c>
      <c r="L246" s="32">
        <f t="shared" si="61"/>
        <v>307.49</v>
      </c>
      <c r="M246" s="32">
        <v>75</v>
      </c>
      <c r="N246" s="32">
        <v>75.510000000000005</v>
      </c>
      <c r="O246" s="32">
        <f t="shared" si="72"/>
        <v>242</v>
      </c>
      <c r="P246" s="5">
        <v>61</v>
      </c>
      <c r="Q246" s="5">
        <v>5182</v>
      </c>
      <c r="R246" s="5">
        <v>2474</v>
      </c>
      <c r="S246" s="5">
        <v>61</v>
      </c>
      <c r="T246" s="5">
        <v>1107</v>
      </c>
      <c r="U246" s="5">
        <v>737</v>
      </c>
      <c r="V246" s="5">
        <v>737</v>
      </c>
      <c r="W246">
        <f t="shared" si="73"/>
        <v>370</v>
      </c>
      <c r="X246">
        <f t="shared" si="74"/>
        <v>370</v>
      </c>
      <c r="Y246">
        <f t="shared" si="75"/>
        <v>1</v>
      </c>
      <c r="Z246" s="5">
        <v>1271</v>
      </c>
      <c r="AA246" s="5">
        <v>706</v>
      </c>
      <c r="AB246" s="5">
        <v>629</v>
      </c>
      <c r="AC246">
        <v>565</v>
      </c>
      <c r="AD246" s="37">
        <f t="shared" si="76"/>
        <v>307.49</v>
      </c>
      <c r="AE246" s="37">
        <f t="shared" si="77"/>
        <v>5.040819672131148</v>
      </c>
      <c r="AF246" s="37">
        <f t="shared" si="78"/>
        <v>5.040819672131148</v>
      </c>
      <c r="AG246" s="37">
        <f t="shared" si="79"/>
        <v>0.44745351657235244</v>
      </c>
      <c r="AH246" s="37">
        <f t="shared" si="80"/>
        <v>0.12428860145513339</v>
      </c>
    </row>
    <row r="247" spans="1:34" x14ac:dyDescent="0.25">
      <c r="A247" s="4">
        <v>45512</v>
      </c>
      <c r="B247" s="5">
        <v>2024</v>
      </c>
      <c r="C247" s="5" t="s">
        <v>28</v>
      </c>
      <c r="D247" s="5">
        <v>8</v>
      </c>
      <c r="E247" s="32">
        <v>700</v>
      </c>
      <c r="F247" s="33">
        <v>101.99</v>
      </c>
      <c r="G247" s="33">
        <v>75.239999999999995</v>
      </c>
      <c r="H247" s="32">
        <f t="shared" si="71"/>
        <v>25.5</v>
      </c>
      <c r="I247" s="32">
        <f t="shared" si="71"/>
        <v>18.809999999999999</v>
      </c>
      <c r="J247" s="32">
        <v>20.9</v>
      </c>
      <c r="K247" s="32">
        <v>62.7</v>
      </c>
      <c r="L247" s="32">
        <f t="shared" si="61"/>
        <v>305.14</v>
      </c>
      <c r="M247" s="32">
        <v>80</v>
      </c>
      <c r="N247" s="32">
        <v>94.89</v>
      </c>
      <c r="O247" s="32">
        <f t="shared" si="72"/>
        <v>219.97000000000003</v>
      </c>
      <c r="P247" s="5">
        <v>51</v>
      </c>
      <c r="Q247" s="5">
        <v>5170</v>
      </c>
      <c r="R247" s="5">
        <v>2536</v>
      </c>
      <c r="S247" s="5">
        <v>51</v>
      </c>
      <c r="T247" s="5">
        <v>1130</v>
      </c>
      <c r="U247" s="5">
        <v>768</v>
      </c>
      <c r="V247" s="5">
        <v>751</v>
      </c>
      <c r="W247">
        <f t="shared" si="73"/>
        <v>362</v>
      </c>
      <c r="X247">
        <f t="shared" si="74"/>
        <v>362</v>
      </c>
      <c r="Y247">
        <f t="shared" si="75"/>
        <v>1</v>
      </c>
      <c r="Z247" s="5">
        <v>1258</v>
      </c>
      <c r="AA247" s="5">
        <v>742</v>
      </c>
      <c r="AB247" s="5">
        <v>623</v>
      </c>
      <c r="AC247">
        <v>516</v>
      </c>
      <c r="AD247" s="37">
        <f t="shared" si="76"/>
        <v>305.14</v>
      </c>
      <c r="AE247" s="37">
        <f t="shared" si="77"/>
        <v>5.9831372549019601</v>
      </c>
      <c r="AF247" s="37">
        <f t="shared" si="78"/>
        <v>5.9831372549019601</v>
      </c>
      <c r="AG247" s="37">
        <f t="shared" si="79"/>
        <v>0.44558359621451105</v>
      </c>
      <c r="AH247" s="37">
        <f t="shared" si="80"/>
        <v>0.12032334384858044</v>
      </c>
    </row>
    <row r="248" spans="1:34" x14ac:dyDescent="0.25">
      <c r="A248" s="4">
        <v>45513</v>
      </c>
      <c r="B248" s="5">
        <v>2024</v>
      </c>
      <c r="C248" s="5" t="s">
        <v>28</v>
      </c>
      <c r="D248" s="5">
        <v>9</v>
      </c>
      <c r="E248" s="32">
        <v>700</v>
      </c>
      <c r="F248" s="33">
        <v>87.76</v>
      </c>
      <c r="G248" s="33">
        <v>68.8</v>
      </c>
      <c r="H248" s="32">
        <f t="shared" si="71"/>
        <v>21.94</v>
      </c>
      <c r="I248" s="32">
        <f t="shared" si="71"/>
        <v>17.2</v>
      </c>
      <c r="J248" s="32">
        <v>91.29</v>
      </c>
      <c r="K248" s="32">
        <v>91.29</v>
      </c>
      <c r="L248" s="32">
        <f t="shared" si="61"/>
        <v>378.28000000000003</v>
      </c>
      <c r="M248" s="32">
        <v>60</v>
      </c>
      <c r="N248" s="32">
        <v>130.29</v>
      </c>
      <c r="O248" s="32">
        <f t="shared" si="72"/>
        <v>131.42999999999995</v>
      </c>
      <c r="P248" s="5">
        <v>45</v>
      </c>
      <c r="Q248" s="5">
        <v>5155</v>
      </c>
      <c r="R248" s="5">
        <v>2564</v>
      </c>
      <c r="S248" s="5">
        <v>45</v>
      </c>
      <c r="T248" s="5">
        <v>1145</v>
      </c>
      <c r="U248" s="5">
        <v>782</v>
      </c>
      <c r="V248" s="5">
        <v>748</v>
      </c>
      <c r="W248">
        <f t="shared" si="73"/>
        <v>363</v>
      </c>
      <c r="X248">
        <f t="shared" si="74"/>
        <v>363</v>
      </c>
      <c r="Y248">
        <f t="shared" si="75"/>
        <v>1</v>
      </c>
      <c r="Z248" s="5">
        <v>1242</v>
      </c>
      <c r="AA248" s="5">
        <v>779</v>
      </c>
      <c r="AB248" s="5">
        <v>616</v>
      </c>
      <c r="AC248">
        <v>463</v>
      </c>
      <c r="AD248" s="37">
        <f t="shared" si="76"/>
        <v>378.28000000000003</v>
      </c>
      <c r="AE248" s="37">
        <f t="shared" si="77"/>
        <v>8.4062222222222225</v>
      </c>
      <c r="AF248" s="37">
        <f t="shared" si="78"/>
        <v>8.4062222222222225</v>
      </c>
      <c r="AG248" s="37">
        <f t="shared" si="79"/>
        <v>0.4465678627145086</v>
      </c>
      <c r="AH248" s="37">
        <f t="shared" si="80"/>
        <v>0.14753510140405618</v>
      </c>
    </row>
    <row r="249" spans="1:34" x14ac:dyDescent="0.25">
      <c r="A249" s="4">
        <v>45514</v>
      </c>
      <c r="B249" s="5">
        <v>2024</v>
      </c>
      <c r="C249" s="5" t="s">
        <v>28</v>
      </c>
      <c r="D249" s="5">
        <v>10</v>
      </c>
      <c r="E249" s="32">
        <v>700</v>
      </c>
      <c r="F249" s="33">
        <v>31.96</v>
      </c>
      <c r="G249" s="33">
        <v>84.43</v>
      </c>
      <c r="H249" s="32">
        <f t="shared" si="71"/>
        <v>7.99</v>
      </c>
      <c r="I249" s="32">
        <f t="shared" si="71"/>
        <v>21.11</v>
      </c>
      <c r="J249" s="32">
        <v>30.29</v>
      </c>
      <c r="K249" s="32">
        <v>60.58</v>
      </c>
      <c r="L249" s="32">
        <f t="shared" si="61"/>
        <v>236.36</v>
      </c>
      <c r="M249" s="32">
        <v>112.5</v>
      </c>
      <c r="N249" s="32">
        <v>201.28</v>
      </c>
      <c r="O249" s="32">
        <f t="shared" si="72"/>
        <v>149.86000000000001</v>
      </c>
      <c r="P249" s="5">
        <v>43</v>
      </c>
      <c r="Q249" s="5">
        <v>5137</v>
      </c>
      <c r="R249" s="5">
        <v>2568</v>
      </c>
      <c r="S249" s="5">
        <v>43</v>
      </c>
      <c r="T249" s="5">
        <v>1154</v>
      </c>
      <c r="U249" s="5">
        <v>784</v>
      </c>
      <c r="V249" s="5">
        <v>744</v>
      </c>
      <c r="W249">
        <f t="shared" si="73"/>
        <v>370</v>
      </c>
      <c r="X249">
        <f t="shared" si="74"/>
        <v>370</v>
      </c>
      <c r="Y249">
        <f t="shared" si="75"/>
        <v>1</v>
      </c>
      <c r="Z249" s="5">
        <v>1213</v>
      </c>
      <c r="AA249" s="5">
        <v>799</v>
      </c>
      <c r="AB249" s="5">
        <v>608</v>
      </c>
      <c r="AC249">
        <v>414</v>
      </c>
      <c r="AD249" s="37">
        <f t="shared" si="76"/>
        <v>236.36</v>
      </c>
      <c r="AE249" s="37">
        <f t="shared" si="77"/>
        <v>5.496744186046512</v>
      </c>
      <c r="AF249" s="37">
        <f t="shared" si="78"/>
        <v>5.496744186046512</v>
      </c>
      <c r="AG249" s="37">
        <f t="shared" si="79"/>
        <v>0.44937694704049846</v>
      </c>
      <c r="AH249" s="37">
        <f t="shared" si="80"/>
        <v>9.2040498442367613E-2</v>
      </c>
    </row>
    <row r="250" spans="1:34" x14ac:dyDescent="0.25">
      <c r="A250" s="4">
        <v>45515</v>
      </c>
      <c r="B250" s="5">
        <v>2024</v>
      </c>
      <c r="C250" s="5" t="s">
        <v>28</v>
      </c>
      <c r="D250" s="5">
        <v>11</v>
      </c>
      <c r="E250" s="32">
        <v>700</v>
      </c>
      <c r="F250" s="33">
        <v>117.15</v>
      </c>
      <c r="G250" s="33">
        <v>102.51</v>
      </c>
      <c r="H250" s="32">
        <f t="shared" si="71"/>
        <v>29.29</v>
      </c>
      <c r="I250" s="32">
        <f t="shared" si="71"/>
        <v>25.63</v>
      </c>
      <c r="J250" s="32">
        <v>14.64</v>
      </c>
      <c r="K250" s="32">
        <v>43.93</v>
      </c>
      <c r="L250" s="32">
        <f t="shared" si="61"/>
        <v>333.15000000000003</v>
      </c>
      <c r="M250" s="32">
        <v>80</v>
      </c>
      <c r="N250" s="32">
        <v>112.08</v>
      </c>
      <c r="O250" s="32">
        <f t="shared" si="72"/>
        <v>174.76999999999998</v>
      </c>
      <c r="P250" s="5">
        <v>44</v>
      </c>
      <c r="Q250" s="5">
        <v>5119</v>
      </c>
      <c r="R250" s="5">
        <v>2548</v>
      </c>
      <c r="S250" s="5">
        <v>44</v>
      </c>
      <c r="T250" s="5">
        <v>1160</v>
      </c>
      <c r="U250" s="5">
        <v>774</v>
      </c>
      <c r="V250" s="5">
        <v>742</v>
      </c>
      <c r="W250">
        <f t="shared" si="73"/>
        <v>386</v>
      </c>
      <c r="X250">
        <f t="shared" si="74"/>
        <v>386</v>
      </c>
      <c r="Y250">
        <f t="shared" si="75"/>
        <v>1</v>
      </c>
      <c r="Z250" s="5">
        <v>1189</v>
      </c>
      <c r="AA250" s="5">
        <v>806</v>
      </c>
      <c r="AB250" s="5">
        <v>600</v>
      </c>
      <c r="AC250">
        <v>383</v>
      </c>
      <c r="AD250" s="37">
        <f t="shared" si="76"/>
        <v>333.15000000000003</v>
      </c>
      <c r="AE250" s="37">
        <f t="shared" si="77"/>
        <v>7.5715909090909097</v>
      </c>
      <c r="AF250" s="37">
        <f t="shared" si="78"/>
        <v>7.5715909090909097</v>
      </c>
      <c r="AG250" s="37">
        <f t="shared" si="79"/>
        <v>0.4552590266875981</v>
      </c>
      <c r="AH250" s="37">
        <f t="shared" si="80"/>
        <v>0.13074960753532183</v>
      </c>
    </row>
    <row r="251" spans="1:34" x14ac:dyDescent="0.25">
      <c r="A251" s="4">
        <v>45516</v>
      </c>
      <c r="B251" s="5">
        <v>2024</v>
      </c>
      <c r="C251" s="5" t="s">
        <v>28</v>
      </c>
      <c r="D251" s="5">
        <v>12</v>
      </c>
      <c r="E251" s="32">
        <v>700</v>
      </c>
      <c r="F251" s="33">
        <v>116.65</v>
      </c>
      <c r="G251" s="33">
        <v>144.53</v>
      </c>
      <c r="H251" s="32">
        <f t="shared" si="71"/>
        <v>29.16</v>
      </c>
      <c r="I251" s="32">
        <f t="shared" si="71"/>
        <v>36.130000000000003</v>
      </c>
      <c r="J251" s="32">
        <v>39.83</v>
      </c>
      <c r="K251" s="32">
        <v>119.49</v>
      </c>
      <c r="L251" s="32">
        <f t="shared" si="61"/>
        <v>485.79</v>
      </c>
      <c r="M251" s="32">
        <v>102.5</v>
      </c>
      <c r="N251" s="32">
        <v>56.7</v>
      </c>
      <c r="O251" s="32">
        <f t="shared" si="72"/>
        <v>55.009999999999991</v>
      </c>
      <c r="P251" s="5">
        <v>52</v>
      </c>
      <c r="Q251" s="5">
        <v>5101</v>
      </c>
      <c r="R251" s="5">
        <v>2496</v>
      </c>
      <c r="S251" s="5">
        <v>52</v>
      </c>
      <c r="T251" s="5">
        <v>1162</v>
      </c>
      <c r="U251" s="5">
        <v>748</v>
      </c>
      <c r="V251" s="5">
        <v>738</v>
      </c>
      <c r="W251">
        <f t="shared" si="73"/>
        <v>414</v>
      </c>
      <c r="X251">
        <f t="shared" si="74"/>
        <v>414</v>
      </c>
      <c r="Y251">
        <f t="shared" si="75"/>
        <v>1</v>
      </c>
      <c r="Z251" s="5">
        <v>1169</v>
      </c>
      <c r="AA251" s="5">
        <v>805</v>
      </c>
      <c r="AB251" s="5">
        <v>593</v>
      </c>
      <c r="AC251">
        <v>364</v>
      </c>
      <c r="AD251" s="37">
        <f t="shared" si="76"/>
        <v>485.79</v>
      </c>
      <c r="AE251" s="37">
        <f t="shared" si="77"/>
        <v>9.3421153846153846</v>
      </c>
      <c r="AF251" s="37">
        <f t="shared" si="78"/>
        <v>9.3421153846153846</v>
      </c>
      <c r="AG251" s="37">
        <f t="shared" si="79"/>
        <v>0.46554487179487181</v>
      </c>
      <c r="AH251" s="37">
        <f t="shared" si="80"/>
        <v>0.19462740384615385</v>
      </c>
    </row>
    <row r="252" spans="1:34" x14ac:dyDescent="0.25">
      <c r="A252" s="4">
        <v>45517</v>
      </c>
      <c r="B252" s="5">
        <v>2024</v>
      </c>
      <c r="C252" s="5" t="s">
        <v>28</v>
      </c>
      <c r="D252" s="5">
        <v>13</v>
      </c>
      <c r="E252" s="32">
        <v>700</v>
      </c>
      <c r="F252" s="33">
        <v>51.68</v>
      </c>
      <c r="G252" s="33">
        <v>90.59</v>
      </c>
      <c r="H252" s="32">
        <f t="shared" si="71"/>
        <v>12.92</v>
      </c>
      <c r="I252" s="32">
        <f t="shared" si="71"/>
        <v>22.65</v>
      </c>
      <c r="J252" s="32">
        <v>43.78</v>
      </c>
      <c r="K252" s="32">
        <v>87.55</v>
      </c>
      <c r="L252" s="32">
        <f t="shared" si="61"/>
        <v>309.17</v>
      </c>
      <c r="M252" s="32">
        <v>88.75</v>
      </c>
      <c r="N252" s="32">
        <v>225.23</v>
      </c>
      <c r="O252" s="32">
        <f t="shared" si="72"/>
        <v>76.850000000000023</v>
      </c>
      <c r="P252" s="5">
        <v>63</v>
      </c>
      <c r="Q252" s="5">
        <v>5083</v>
      </c>
      <c r="R252" s="5">
        <v>2422</v>
      </c>
      <c r="S252" s="5">
        <v>63</v>
      </c>
      <c r="T252" s="5">
        <v>1160</v>
      </c>
      <c r="U252" s="5">
        <v>711</v>
      </c>
      <c r="V252" s="5">
        <v>711</v>
      </c>
      <c r="W252">
        <f t="shared" si="73"/>
        <v>449</v>
      </c>
      <c r="X252">
        <f t="shared" si="74"/>
        <v>449</v>
      </c>
      <c r="Y252">
        <f t="shared" si="75"/>
        <v>1</v>
      </c>
      <c r="Z252" s="5">
        <v>1156</v>
      </c>
      <c r="AA252" s="5">
        <v>795</v>
      </c>
      <c r="AB252" s="5">
        <v>586</v>
      </c>
      <c r="AC252">
        <v>361</v>
      </c>
      <c r="AD252" s="37">
        <f t="shared" si="76"/>
        <v>309.17</v>
      </c>
      <c r="AE252" s="37">
        <f t="shared" si="77"/>
        <v>4.907460317460318</v>
      </c>
      <c r="AF252" s="37">
        <f t="shared" si="78"/>
        <v>4.907460317460318</v>
      </c>
      <c r="AG252" s="37">
        <f t="shared" si="79"/>
        <v>0.47894302229562347</v>
      </c>
      <c r="AH252" s="37">
        <f t="shared" si="80"/>
        <v>0.12765070189925681</v>
      </c>
    </row>
    <row r="253" spans="1:34" x14ac:dyDescent="0.25">
      <c r="A253" s="4">
        <v>45518</v>
      </c>
      <c r="B253" s="5">
        <v>2024</v>
      </c>
      <c r="C253" s="5" t="s">
        <v>28</v>
      </c>
      <c r="D253" s="5">
        <v>14</v>
      </c>
      <c r="E253" s="32">
        <v>700</v>
      </c>
      <c r="F253" s="33">
        <v>156.85</v>
      </c>
      <c r="G253" s="33">
        <v>165.74</v>
      </c>
      <c r="H253" s="32">
        <f t="shared" si="71"/>
        <v>39.21</v>
      </c>
      <c r="I253" s="32">
        <f t="shared" si="71"/>
        <v>41.44</v>
      </c>
      <c r="J253" s="32">
        <v>54.61</v>
      </c>
      <c r="K253" s="32">
        <v>109.22</v>
      </c>
      <c r="L253" s="32">
        <f t="shared" si="61"/>
        <v>567.07000000000005</v>
      </c>
      <c r="M253" s="32">
        <v>50</v>
      </c>
      <c r="N253" s="32">
        <v>56.86</v>
      </c>
      <c r="O253" s="32">
        <f t="shared" si="72"/>
        <v>26.069999999999936</v>
      </c>
      <c r="P253" s="5">
        <v>67</v>
      </c>
      <c r="Q253" s="5">
        <v>5050</v>
      </c>
      <c r="R253" s="5">
        <v>2364</v>
      </c>
      <c r="S253" s="5">
        <v>67</v>
      </c>
      <c r="T253" s="5">
        <v>1141</v>
      </c>
      <c r="U253" s="5">
        <v>682</v>
      </c>
      <c r="V253" s="5">
        <v>682</v>
      </c>
      <c r="W253">
        <f t="shared" si="73"/>
        <v>459</v>
      </c>
      <c r="X253">
        <f t="shared" si="74"/>
        <v>459</v>
      </c>
      <c r="Y253">
        <f t="shared" si="75"/>
        <v>1</v>
      </c>
      <c r="Z253" s="5">
        <v>1152</v>
      </c>
      <c r="AA253" s="5">
        <v>779</v>
      </c>
      <c r="AB253" s="5">
        <v>579</v>
      </c>
      <c r="AC253">
        <v>373</v>
      </c>
      <c r="AD253" s="37">
        <f t="shared" si="76"/>
        <v>567.07000000000005</v>
      </c>
      <c r="AE253" s="37">
        <f t="shared" si="77"/>
        <v>8.4637313432835821</v>
      </c>
      <c r="AF253" s="37">
        <f t="shared" si="78"/>
        <v>8.4637313432835821</v>
      </c>
      <c r="AG253" s="37">
        <f t="shared" si="79"/>
        <v>0.4826565143824027</v>
      </c>
      <c r="AH253" s="37">
        <f t="shared" si="80"/>
        <v>0.23987732656514385</v>
      </c>
    </row>
    <row r="254" spans="1:34" x14ac:dyDescent="0.25">
      <c r="A254" s="4">
        <v>45519</v>
      </c>
      <c r="B254" s="5">
        <v>2024</v>
      </c>
      <c r="C254" s="5" t="s">
        <v>28</v>
      </c>
      <c r="D254" s="5">
        <v>15</v>
      </c>
      <c r="E254" s="32">
        <v>700</v>
      </c>
      <c r="F254" s="33">
        <v>57.23</v>
      </c>
      <c r="G254" s="33">
        <v>80.38</v>
      </c>
      <c r="H254" s="32">
        <f t="shared" si="71"/>
        <v>14.31</v>
      </c>
      <c r="I254" s="32">
        <f t="shared" si="71"/>
        <v>20.100000000000001</v>
      </c>
      <c r="J254" s="32">
        <v>51.12</v>
      </c>
      <c r="K254" s="32">
        <v>102.24</v>
      </c>
      <c r="L254" s="32">
        <f t="shared" si="61"/>
        <v>325.38</v>
      </c>
      <c r="M254" s="32">
        <v>102.5</v>
      </c>
      <c r="N254" s="32">
        <v>333.56</v>
      </c>
      <c r="O254" s="32">
        <f t="shared" si="72"/>
        <v>-61.440000000000055</v>
      </c>
      <c r="P254" s="5">
        <v>66</v>
      </c>
      <c r="Q254" s="5">
        <v>5029</v>
      </c>
      <c r="R254" s="5">
        <v>2334</v>
      </c>
      <c r="S254" s="5">
        <v>66</v>
      </c>
      <c r="T254" s="5">
        <v>1116</v>
      </c>
      <c r="U254" s="5">
        <v>667</v>
      </c>
      <c r="V254" s="5">
        <v>667</v>
      </c>
      <c r="W254">
        <f t="shared" si="73"/>
        <v>449</v>
      </c>
      <c r="X254">
        <f t="shared" si="74"/>
        <v>449</v>
      </c>
      <c r="Y254">
        <f t="shared" si="75"/>
        <v>1</v>
      </c>
      <c r="Z254" s="5">
        <v>1151</v>
      </c>
      <c r="AA254" s="5">
        <v>753</v>
      </c>
      <c r="AB254" s="5">
        <v>572</v>
      </c>
      <c r="AC254">
        <v>398</v>
      </c>
      <c r="AD254" s="37">
        <f t="shared" si="76"/>
        <v>325.38</v>
      </c>
      <c r="AE254" s="37">
        <f t="shared" si="77"/>
        <v>4.93</v>
      </c>
      <c r="AF254" s="37">
        <f t="shared" si="78"/>
        <v>4.93</v>
      </c>
      <c r="AG254" s="37">
        <f t="shared" si="79"/>
        <v>0.47814910025706941</v>
      </c>
      <c r="AH254" s="37">
        <f t="shared" si="80"/>
        <v>0.13940874035989717</v>
      </c>
    </row>
    <row r="255" spans="1:34" x14ac:dyDescent="0.25">
      <c r="A255" s="4">
        <v>45520</v>
      </c>
      <c r="B255" s="5">
        <v>2024</v>
      </c>
      <c r="C255" s="5" t="s">
        <v>28</v>
      </c>
      <c r="D255" s="5">
        <v>16</v>
      </c>
      <c r="E255" s="32">
        <v>700</v>
      </c>
      <c r="F255" s="33">
        <v>111.07</v>
      </c>
      <c r="G255" s="33">
        <v>73.83</v>
      </c>
      <c r="H255" s="32">
        <f t="shared" si="71"/>
        <v>27.77</v>
      </c>
      <c r="I255" s="32">
        <f t="shared" si="71"/>
        <v>18.46</v>
      </c>
      <c r="J255" s="32">
        <v>112.99</v>
      </c>
      <c r="K255" s="32">
        <v>112.99</v>
      </c>
      <c r="L255" s="32">
        <f t="shared" si="61"/>
        <v>457.11</v>
      </c>
      <c r="M255" s="32">
        <v>248.75</v>
      </c>
      <c r="N255" s="32">
        <v>100.09</v>
      </c>
      <c r="O255" s="32">
        <f t="shared" si="72"/>
        <v>-105.95000000000005</v>
      </c>
      <c r="P255" s="5">
        <v>60</v>
      </c>
      <c r="Q255" s="5">
        <v>5005</v>
      </c>
      <c r="R255" s="5">
        <v>2332</v>
      </c>
      <c r="S255" s="5">
        <v>60</v>
      </c>
      <c r="T255" s="5">
        <v>1099</v>
      </c>
      <c r="U255" s="5">
        <v>666</v>
      </c>
      <c r="V255" s="5">
        <v>666</v>
      </c>
      <c r="W255">
        <f t="shared" si="73"/>
        <v>433</v>
      </c>
      <c r="X255">
        <f t="shared" si="74"/>
        <v>433</v>
      </c>
      <c r="Y255">
        <f t="shared" si="75"/>
        <v>1</v>
      </c>
      <c r="Z255" s="5">
        <v>1162</v>
      </c>
      <c r="AA255" s="5">
        <v>722</v>
      </c>
      <c r="AB255" s="5">
        <v>565</v>
      </c>
      <c r="AC255">
        <v>440</v>
      </c>
      <c r="AD255" s="37">
        <f t="shared" si="76"/>
        <v>457.11</v>
      </c>
      <c r="AE255" s="37">
        <f t="shared" si="77"/>
        <v>7.6185</v>
      </c>
      <c r="AF255" s="37">
        <f t="shared" si="78"/>
        <v>7.6185</v>
      </c>
      <c r="AG255" s="37">
        <f t="shared" si="79"/>
        <v>0.47126929674099488</v>
      </c>
      <c r="AH255" s="37">
        <f t="shared" si="80"/>
        <v>0.19601629502572898</v>
      </c>
    </row>
    <row r="256" spans="1:34" x14ac:dyDescent="0.25">
      <c r="A256" s="4">
        <v>45521</v>
      </c>
      <c r="B256" s="5">
        <v>2024</v>
      </c>
      <c r="C256" s="5" t="s">
        <v>28</v>
      </c>
      <c r="D256" s="5">
        <v>17</v>
      </c>
      <c r="E256" s="32">
        <v>700</v>
      </c>
      <c r="F256" s="33">
        <v>109.55</v>
      </c>
      <c r="G256" s="33">
        <v>148.99</v>
      </c>
      <c r="H256" s="32">
        <f t="shared" si="71"/>
        <v>27.39</v>
      </c>
      <c r="I256" s="32">
        <f t="shared" si="71"/>
        <v>37.25</v>
      </c>
      <c r="J256" s="32">
        <v>90.77</v>
      </c>
      <c r="K256" s="32">
        <v>90.77</v>
      </c>
      <c r="L256" s="32">
        <f t="shared" si="61"/>
        <v>504.71999999999997</v>
      </c>
      <c r="M256" s="32">
        <v>96.25</v>
      </c>
      <c r="N256" s="32">
        <v>183.86</v>
      </c>
      <c r="O256" s="32">
        <f t="shared" si="72"/>
        <v>-84.830000000000041</v>
      </c>
      <c r="P256" s="5">
        <v>57</v>
      </c>
      <c r="Q256" s="5">
        <v>4975</v>
      </c>
      <c r="R256" s="5">
        <v>2358</v>
      </c>
      <c r="S256" s="5">
        <v>57</v>
      </c>
      <c r="T256" s="5">
        <v>1091</v>
      </c>
      <c r="U256" s="5">
        <v>679</v>
      </c>
      <c r="V256" s="5">
        <v>679</v>
      </c>
      <c r="W256">
        <f t="shared" si="73"/>
        <v>412</v>
      </c>
      <c r="X256">
        <f t="shared" si="74"/>
        <v>412</v>
      </c>
      <c r="Y256">
        <f t="shared" si="75"/>
        <v>1</v>
      </c>
      <c r="Z256" s="5">
        <v>1189</v>
      </c>
      <c r="AA256" s="5">
        <v>689</v>
      </c>
      <c r="AB256" s="5">
        <v>558</v>
      </c>
      <c r="AC256">
        <v>500</v>
      </c>
      <c r="AD256" s="37">
        <f t="shared" si="76"/>
        <v>504.71999999999997</v>
      </c>
      <c r="AE256" s="37">
        <f t="shared" si="77"/>
        <v>8.8547368421052628</v>
      </c>
      <c r="AF256" s="37">
        <f t="shared" si="78"/>
        <v>8.8547368421052628</v>
      </c>
      <c r="AG256" s="37">
        <f t="shared" si="79"/>
        <v>0.46268023748939779</v>
      </c>
      <c r="AH256" s="37">
        <f t="shared" si="80"/>
        <v>0.21404580152671754</v>
      </c>
    </row>
    <row r="257" spans="1:34" x14ac:dyDescent="0.25">
      <c r="A257" s="4">
        <v>45522</v>
      </c>
      <c r="B257" s="5">
        <v>2024</v>
      </c>
      <c r="C257" s="5" t="s">
        <v>28</v>
      </c>
      <c r="D257" s="5">
        <v>18</v>
      </c>
      <c r="E257" s="32">
        <v>700</v>
      </c>
      <c r="F257" s="33">
        <v>97.69</v>
      </c>
      <c r="G257" s="33">
        <v>146.53</v>
      </c>
      <c r="H257" s="32">
        <f t="shared" si="71"/>
        <v>24.42</v>
      </c>
      <c r="I257" s="32">
        <f t="shared" si="71"/>
        <v>36.630000000000003</v>
      </c>
      <c r="J257" s="32">
        <v>28.74</v>
      </c>
      <c r="K257" s="32">
        <v>86.23</v>
      </c>
      <c r="L257" s="32">
        <f t="shared" si="61"/>
        <v>420.24</v>
      </c>
      <c r="M257" s="32">
        <v>133.75</v>
      </c>
      <c r="N257" s="32">
        <v>144.06</v>
      </c>
      <c r="O257" s="32">
        <f t="shared" si="72"/>
        <v>1.9500000000000455</v>
      </c>
      <c r="P257" s="5">
        <v>51</v>
      </c>
      <c r="Q257" s="5">
        <v>4951</v>
      </c>
      <c r="R257" s="5">
        <v>2404</v>
      </c>
      <c r="S257" s="5">
        <v>51</v>
      </c>
      <c r="T257" s="5">
        <v>1095</v>
      </c>
      <c r="U257" s="5">
        <v>702</v>
      </c>
      <c r="V257" s="5">
        <v>702</v>
      </c>
      <c r="W257">
        <f t="shared" si="73"/>
        <v>393</v>
      </c>
      <c r="X257">
        <f t="shared" si="74"/>
        <v>393</v>
      </c>
      <c r="Y257">
        <f t="shared" si="75"/>
        <v>1</v>
      </c>
      <c r="Z257" s="5">
        <v>1210</v>
      </c>
      <c r="AA257" s="5">
        <v>653</v>
      </c>
      <c r="AB257" s="5">
        <v>552</v>
      </c>
      <c r="AC257">
        <v>557</v>
      </c>
      <c r="AD257" s="37">
        <f t="shared" si="76"/>
        <v>420.24</v>
      </c>
      <c r="AE257" s="37">
        <f t="shared" si="77"/>
        <v>8.24</v>
      </c>
      <c r="AF257" s="37">
        <f t="shared" si="78"/>
        <v>8.24</v>
      </c>
      <c r="AG257" s="37">
        <f t="shared" si="79"/>
        <v>0.4554908485856905</v>
      </c>
      <c r="AH257" s="37">
        <f t="shared" si="80"/>
        <v>0.17480865224625625</v>
      </c>
    </row>
    <row r="258" spans="1:34" x14ac:dyDescent="0.25">
      <c r="A258" s="4">
        <v>45523</v>
      </c>
      <c r="B258" s="5">
        <v>2024</v>
      </c>
      <c r="C258" s="5" t="s">
        <v>28</v>
      </c>
      <c r="D258" s="5">
        <v>19</v>
      </c>
      <c r="E258" s="32">
        <v>700</v>
      </c>
      <c r="F258" s="33">
        <v>70.11</v>
      </c>
      <c r="G258" s="33">
        <v>59.28</v>
      </c>
      <c r="H258" s="32">
        <f t="shared" si="71"/>
        <v>17.53</v>
      </c>
      <c r="I258" s="32">
        <f t="shared" si="71"/>
        <v>14.82</v>
      </c>
      <c r="J258" s="32">
        <v>29.36</v>
      </c>
      <c r="K258" s="32">
        <v>58.71</v>
      </c>
      <c r="L258" s="32">
        <f t="shared" ref="L258:L321" si="81">SUM(F258:K258)</f>
        <v>249.80999999999997</v>
      </c>
      <c r="M258" s="32">
        <v>246.25</v>
      </c>
      <c r="N258" s="32">
        <v>113.63</v>
      </c>
      <c r="O258" s="32">
        <f t="shared" si="72"/>
        <v>90.310000000000059</v>
      </c>
      <c r="P258" s="5">
        <v>45</v>
      </c>
      <c r="Q258" s="5">
        <v>4921</v>
      </c>
      <c r="R258" s="5">
        <v>2468</v>
      </c>
      <c r="S258" s="5">
        <v>45</v>
      </c>
      <c r="T258" s="5">
        <v>1102</v>
      </c>
      <c r="U258" s="5">
        <v>734</v>
      </c>
      <c r="V258" s="5">
        <v>706</v>
      </c>
      <c r="W258">
        <f t="shared" si="73"/>
        <v>368</v>
      </c>
      <c r="X258">
        <f t="shared" si="74"/>
        <v>368</v>
      </c>
      <c r="Y258">
        <f t="shared" si="75"/>
        <v>1</v>
      </c>
      <c r="Z258" s="5">
        <v>1216</v>
      </c>
      <c r="AA258" s="5">
        <v>631</v>
      </c>
      <c r="AB258" s="5">
        <v>545</v>
      </c>
      <c r="AC258">
        <v>585</v>
      </c>
      <c r="AD258" s="37">
        <f t="shared" si="76"/>
        <v>249.80999999999997</v>
      </c>
      <c r="AE258" s="37">
        <f t="shared" si="77"/>
        <v>5.551333333333333</v>
      </c>
      <c r="AF258" s="37">
        <f t="shared" si="78"/>
        <v>5.551333333333333</v>
      </c>
      <c r="AG258" s="37">
        <f t="shared" si="79"/>
        <v>0.44651539708265803</v>
      </c>
      <c r="AH258" s="37">
        <f t="shared" si="80"/>
        <v>0.10121961102106967</v>
      </c>
    </row>
    <row r="259" spans="1:34" x14ac:dyDescent="0.25">
      <c r="A259" s="4">
        <v>45524</v>
      </c>
      <c r="B259" s="5">
        <v>2024</v>
      </c>
      <c r="C259" s="5" t="s">
        <v>28</v>
      </c>
      <c r="D259" s="5">
        <v>20</v>
      </c>
      <c r="E259" s="32">
        <v>700</v>
      </c>
      <c r="F259" s="33">
        <v>88.48</v>
      </c>
      <c r="G259" s="33">
        <v>130.59</v>
      </c>
      <c r="H259" s="32">
        <f t="shared" si="71"/>
        <v>22.12</v>
      </c>
      <c r="I259" s="32">
        <f t="shared" si="71"/>
        <v>32.65</v>
      </c>
      <c r="J259" s="32">
        <v>42.38</v>
      </c>
      <c r="K259" s="32">
        <v>84.75</v>
      </c>
      <c r="L259" s="32">
        <f t="shared" si="81"/>
        <v>400.96999999999997</v>
      </c>
      <c r="M259" s="32">
        <v>100</v>
      </c>
      <c r="N259" s="32">
        <v>72.81</v>
      </c>
      <c r="O259" s="32">
        <f t="shared" si="72"/>
        <v>126.22000000000003</v>
      </c>
      <c r="P259" s="5">
        <v>40</v>
      </c>
      <c r="Q259" s="5">
        <v>4894</v>
      </c>
      <c r="R259" s="5">
        <v>2538</v>
      </c>
      <c r="S259" s="5">
        <v>40</v>
      </c>
      <c r="T259" s="5">
        <v>1111</v>
      </c>
      <c r="U259" s="5">
        <v>769</v>
      </c>
      <c r="V259" s="5">
        <v>701</v>
      </c>
      <c r="W259">
        <f t="shared" si="73"/>
        <v>342</v>
      </c>
      <c r="X259">
        <f t="shared" si="74"/>
        <v>342</v>
      </c>
      <c r="Y259">
        <f t="shared" si="75"/>
        <v>1</v>
      </c>
      <c r="Z259" s="5">
        <v>1212</v>
      </c>
      <c r="AA259" s="5">
        <v>618</v>
      </c>
      <c r="AB259" s="5">
        <v>539</v>
      </c>
      <c r="AC259">
        <v>594</v>
      </c>
      <c r="AD259" s="37">
        <f t="shared" si="76"/>
        <v>400.96999999999997</v>
      </c>
      <c r="AE259" s="37">
        <f t="shared" si="77"/>
        <v>10.024249999999999</v>
      </c>
      <c r="AF259" s="37">
        <f t="shared" si="78"/>
        <v>10.024249999999999</v>
      </c>
      <c r="AG259" s="37">
        <f t="shared" si="79"/>
        <v>0.43774625689519309</v>
      </c>
      <c r="AH259" s="37">
        <f t="shared" si="80"/>
        <v>0.15798660362490149</v>
      </c>
    </row>
    <row r="260" spans="1:34" x14ac:dyDescent="0.25">
      <c r="A260" s="4">
        <v>45525</v>
      </c>
      <c r="B260" s="5">
        <v>2024</v>
      </c>
      <c r="C260" s="5" t="s">
        <v>28</v>
      </c>
      <c r="D260" s="5">
        <v>21</v>
      </c>
      <c r="E260" s="32">
        <v>700</v>
      </c>
      <c r="F260" s="33">
        <v>60.88</v>
      </c>
      <c r="G260" s="33">
        <v>93.81</v>
      </c>
      <c r="H260" s="32">
        <f t="shared" si="71"/>
        <v>15.22</v>
      </c>
      <c r="I260" s="32">
        <f t="shared" si="71"/>
        <v>23.45</v>
      </c>
      <c r="J260" s="32">
        <v>37.43</v>
      </c>
      <c r="K260" s="32">
        <v>74.849999999999994</v>
      </c>
      <c r="L260" s="32">
        <f t="shared" si="81"/>
        <v>305.64</v>
      </c>
      <c r="M260" s="32">
        <v>90</v>
      </c>
      <c r="N260" s="32">
        <v>152.06</v>
      </c>
      <c r="O260" s="32">
        <f t="shared" si="72"/>
        <v>152.29999999999995</v>
      </c>
      <c r="P260" s="5">
        <v>36</v>
      </c>
      <c r="Q260" s="5">
        <v>4858</v>
      </c>
      <c r="R260" s="5">
        <v>2574</v>
      </c>
      <c r="S260" s="5">
        <v>36</v>
      </c>
      <c r="T260" s="5">
        <v>1128</v>
      </c>
      <c r="U260" s="5">
        <v>787</v>
      </c>
      <c r="V260" s="5">
        <v>695</v>
      </c>
      <c r="W260">
        <f t="shared" si="73"/>
        <v>341</v>
      </c>
      <c r="X260">
        <f t="shared" si="74"/>
        <v>341</v>
      </c>
      <c r="Y260">
        <f t="shared" si="75"/>
        <v>1</v>
      </c>
      <c r="Z260" s="5">
        <v>1197</v>
      </c>
      <c r="AA260" s="5">
        <v>614</v>
      </c>
      <c r="AB260" s="5">
        <v>533</v>
      </c>
      <c r="AC260">
        <v>583</v>
      </c>
      <c r="AD260" s="37">
        <f t="shared" si="76"/>
        <v>305.64</v>
      </c>
      <c r="AE260" s="37">
        <f t="shared" si="77"/>
        <v>8.49</v>
      </c>
      <c r="AF260" s="37">
        <f t="shared" si="78"/>
        <v>8.49</v>
      </c>
      <c r="AG260" s="37">
        <f t="shared" si="79"/>
        <v>0.43822843822843821</v>
      </c>
      <c r="AH260" s="37">
        <f t="shared" si="80"/>
        <v>0.11874125874125874</v>
      </c>
    </row>
    <row r="261" spans="1:34" x14ac:dyDescent="0.25">
      <c r="A261" s="4">
        <v>45526</v>
      </c>
      <c r="B261" s="5">
        <v>2024</v>
      </c>
      <c r="C261" s="5" t="s">
        <v>28</v>
      </c>
      <c r="D261" s="5">
        <v>22</v>
      </c>
      <c r="E261" s="32">
        <v>700</v>
      </c>
      <c r="F261" s="33">
        <v>37.36</v>
      </c>
      <c r="G261" s="33">
        <v>76.59</v>
      </c>
      <c r="H261" s="32">
        <f t="shared" si="71"/>
        <v>9.34</v>
      </c>
      <c r="I261" s="32">
        <f t="shared" si="71"/>
        <v>19.149999999999999</v>
      </c>
      <c r="J261" s="32">
        <v>65.38</v>
      </c>
      <c r="K261" s="32">
        <v>65.38</v>
      </c>
      <c r="L261" s="32">
        <f t="shared" si="81"/>
        <v>273.2</v>
      </c>
      <c r="M261" s="32">
        <v>87.5</v>
      </c>
      <c r="N261" s="32">
        <v>207.86</v>
      </c>
      <c r="O261" s="32">
        <f t="shared" si="72"/>
        <v>131.44000000000005</v>
      </c>
      <c r="P261" s="5">
        <v>34</v>
      </c>
      <c r="Q261" s="5">
        <v>4825</v>
      </c>
      <c r="R261" s="5">
        <v>2582</v>
      </c>
      <c r="S261" s="5">
        <v>34</v>
      </c>
      <c r="T261" s="5">
        <v>1150</v>
      </c>
      <c r="U261" s="5">
        <v>791</v>
      </c>
      <c r="V261" s="5">
        <v>689</v>
      </c>
      <c r="W261">
        <f t="shared" si="73"/>
        <v>359</v>
      </c>
      <c r="X261">
        <f t="shared" si="74"/>
        <v>359</v>
      </c>
      <c r="Y261">
        <f t="shared" si="75"/>
        <v>1</v>
      </c>
      <c r="Z261" s="5">
        <v>1171</v>
      </c>
      <c r="AA261" s="5">
        <v>617</v>
      </c>
      <c r="AB261" s="5">
        <v>526</v>
      </c>
      <c r="AC261">
        <v>554</v>
      </c>
      <c r="AD261" s="37">
        <f t="shared" si="76"/>
        <v>273.2</v>
      </c>
      <c r="AE261" s="37">
        <f t="shared" si="77"/>
        <v>8.0352941176470587</v>
      </c>
      <c r="AF261" s="37">
        <f t="shared" si="78"/>
        <v>8.0352941176470587</v>
      </c>
      <c r="AG261" s="37">
        <f t="shared" si="79"/>
        <v>0.44539116963594111</v>
      </c>
      <c r="AH261" s="37">
        <f t="shared" si="80"/>
        <v>0.10580945003872966</v>
      </c>
    </row>
    <row r="262" spans="1:34" x14ac:dyDescent="0.25">
      <c r="A262" s="4">
        <v>45527</v>
      </c>
      <c r="B262" s="5">
        <v>2024</v>
      </c>
      <c r="C262" s="5" t="s">
        <v>28</v>
      </c>
      <c r="D262" s="5">
        <v>23</v>
      </c>
      <c r="E262" s="32">
        <v>700</v>
      </c>
      <c r="F262" s="33">
        <v>52.72</v>
      </c>
      <c r="G262" s="33">
        <v>81.96</v>
      </c>
      <c r="H262" s="32">
        <f t="shared" si="71"/>
        <v>13.18</v>
      </c>
      <c r="I262" s="32">
        <f t="shared" si="71"/>
        <v>20.49</v>
      </c>
      <c r="J262" s="32">
        <v>74.42</v>
      </c>
      <c r="K262" s="32">
        <v>74.42</v>
      </c>
      <c r="L262" s="32">
        <f t="shared" si="81"/>
        <v>317.19000000000005</v>
      </c>
      <c r="M262" s="32">
        <v>152.5</v>
      </c>
      <c r="N262" s="32">
        <v>58.41</v>
      </c>
      <c r="O262" s="32">
        <f t="shared" si="72"/>
        <v>171.89999999999998</v>
      </c>
      <c r="P262" s="5">
        <v>34</v>
      </c>
      <c r="Q262" s="5">
        <v>4795</v>
      </c>
      <c r="R262" s="5">
        <v>2574</v>
      </c>
      <c r="S262" s="5">
        <v>34</v>
      </c>
      <c r="T262" s="5">
        <v>1176</v>
      </c>
      <c r="U262" s="5">
        <v>787</v>
      </c>
      <c r="V262" s="5">
        <v>683</v>
      </c>
      <c r="W262">
        <f t="shared" si="73"/>
        <v>389</v>
      </c>
      <c r="X262">
        <f t="shared" si="74"/>
        <v>389</v>
      </c>
      <c r="Y262">
        <f t="shared" si="75"/>
        <v>1</v>
      </c>
      <c r="Z262" s="5">
        <v>1153</v>
      </c>
      <c r="AA262" s="5">
        <v>625</v>
      </c>
      <c r="AB262" s="5">
        <v>520</v>
      </c>
      <c r="AC262">
        <v>528</v>
      </c>
      <c r="AD262" s="37">
        <f t="shared" si="76"/>
        <v>317.19000000000005</v>
      </c>
      <c r="AE262" s="37">
        <f t="shared" si="77"/>
        <v>9.3291176470588244</v>
      </c>
      <c r="AF262" s="37">
        <f t="shared" si="78"/>
        <v>9.3291176470588244</v>
      </c>
      <c r="AG262" s="37">
        <f t="shared" si="79"/>
        <v>0.45687645687645689</v>
      </c>
      <c r="AH262" s="37">
        <f t="shared" si="80"/>
        <v>0.12322843822843825</v>
      </c>
    </row>
    <row r="263" spans="1:34" x14ac:dyDescent="0.25">
      <c r="A263" s="4">
        <v>45528</v>
      </c>
      <c r="B263" s="5">
        <v>2024</v>
      </c>
      <c r="C263" s="5" t="s">
        <v>28</v>
      </c>
      <c r="D263" s="5">
        <v>24</v>
      </c>
      <c r="E263" s="32">
        <v>700</v>
      </c>
      <c r="F263" s="33">
        <v>109.73</v>
      </c>
      <c r="G263" s="33">
        <v>97.63</v>
      </c>
      <c r="H263" s="32">
        <f t="shared" si="71"/>
        <v>27.43</v>
      </c>
      <c r="I263" s="32">
        <f t="shared" si="71"/>
        <v>24.41</v>
      </c>
      <c r="J263" s="32">
        <v>9.65</v>
      </c>
      <c r="K263" s="32">
        <v>28.94</v>
      </c>
      <c r="L263" s="32">
        <f t="shared" si="81"/>
        <v>297.79000000000002</v>
      </c>
      <c r="M263" s="32">
        <v>36.25</v>
      </c>
      <c r="N263" s="32">
        <v>141.97999999999999</v>
      </c>
      <c r="O263" s="32">
        <f t="shared" si="72"/>
        <v>223.98000000000002</v>
      </c>
      <c r="P263" s="5">
        <v>41</v>
      </c>
      <c r="Q263" s="5">
        <v>4759</v>
      </c>
      <c r="R263" s="5">
        <v>2540</v>
      </c>
      <c r="S263" s="5">
        <v>32</v>
      </c>
      <c r="T263" s="5">
        <v>1199</v>
      </c>
      <c r="U263" s="5">
        <v>770</v>
      </c>
      <c r="V263" s="5">
        <v>677</v>
      </c>
      <c r="W263">
        <f t="shared" si="73"/>
        <v>429</v>
      </c>
      <c r="X263">
        <f t="shared" si="74"/>
        <v>429</v>
      </c>
      <c r="Y263">
        <f t="shared" si="75"/>
        <v>0.78048780487804881</v>
      </c>
      <c r="Z263" s="5">
        <v>1150</v>
      </c>
      <c r="AA263" s="5">
        <v>638</v>
      </c>
      <c r="AB263" s="5">
        <v>515</v>
      </c>
      <c r="AC263">
        <v>512</v>
      </c>
      <c r="AD263" s="37">
        <f t="shared" si="76"/>
        <v>297.79000000000002</v>
      </c>
      <c r="AE263" s="37">
        <f t="shared" si="77"/>
        <v>9.3059375000000006</v>
      </c>
      <c r="AF263" s="37">
        <f t="shared" si="78"/>
        <v>7.2631707317073175</v>
      </c>
      <c r="AG263" s="37">
        <f t="shared" si="79"/>
        <v>0.47204724409448817</v>
      </c>
      <c r="AH263" s="37">
        <f t="shared" si="80"/>
        <v>0.11724015748031497</v>
      </c>
    </row>
    <row r="264" spans="1:34" x14ac:dyDescent="0.25">
      <c r="A264" s="4">
        <v>45529</v>
      </c>
      <c r="B264" s="5">
        <v>2024</v>
      </c>
      <c r="C264" s="5" t="s">
        <v>28</v>
      </c>
      <c r="D264" s="5">
        <v>25</v>
      </c>
      <c r="E264" s="32">
        <v>700</v>
      </c>
      <c r="F264" s="33">
        <v>104.92</v>
      </c>
      <c r="G264" s="33">
        <v>57.19</v>
      </c>
      <c r="H264" s="32">
        <f t="shared" si="71"/>
        <v>26.23</v>
      </c>
      <c r="I264" s="32">
        <f t="shared" si="71"/>
        <v>14.3</v>
      </c>
      <c r="J264" s="32">
        <v>40.85</v>
      </c>
      <c r="K264" s="32">
        <v>81.7</v>
      </c>
      <c r="L264" s="32">
        <f t="shared" si="81"/>
        <v>325.19</v>
      </c>
      <c r="M264" s="32">
        <v>121.25</v>
      </c>
      <c r="N264" s="32">
        <v>70.239999999999995</v>
      </c>
      <c r="O264" s="32">
        <f t="shared" si="72"/>
        <v>183.32000000000005</v>
      </c>
      <c r="P264" s="5">
        <v>45</v>
      </c>
      <c r="Q264" s="5">
        <v>4723</v>
      </c>
      <c r="R264" s="5">
        <v>2484</v>
      </c>
      <c r="S264" s="5">
        <v>44</v>
      </c>
      <c r="T264" s="5">
        <v>1225</v>
      </c>
      <c r="U264" s="5">
        <v>742</v>
      </c>
      <c r="V264" s="5">
        <v>671</v>
      </c>
      <c r="W264">
        <f t="shared" si="73"/>
        <v>483</v>
      </c>
      <c r="X264">
        <f t="shared" si="74"/>
        <v>483</v>
      </c>
      <c r="Y264">
        <f t="shared" si="75"/>
        <v>0.97777777777777775</v>
      </c>
      <c r="Z264" s="5">
        <v>1157</v>
      </c>
      <c r="AA264" s="5">
        <v>660</v>
      </c>
      <c r="AB264" s="5">
        <v>509</v>
      </c>
      <c r="AC264">
        <v>497</v>
      </c>
      <c r="AD264" s="37">
        <f t="shared" si="76"/>
        <v>325.19</v>
      </c>
      <c r="AE264" s="37">
        <f t="shared" si="77"/>
        <v>7.3906818181818181</v>
      </c>
      <c r="AF264" s="37">
        <f t="shared" si="78"/>
        <v>7.2264444444444447</v>
      </c>
      <c r="AG264" s="37">
        <f t="shared" si="79"/>
        <v>0.49315619967793883</v>
      </c>
      <c r="AH264" s="37">
        <f t="shared" si="80"/>
        <v>0.13091384863123995</v>
      </c>
    </row>
    <row r="265" spans="1:34" x14ac:dyDescent="0.25">
      <c r="A265" s="4">
        <v>45530</v>
      </c>
      <c r="B265" s="5">
        <v>2024</v>
      </c>
      <c r="C265" s="5" t="s">
        <v>28</v>
      </c>
      <c r="D265" s="5">
        <v>26</v>
      </c>
      <c r="E265" s="32">
        <v>700</v>
      </c>
      <c r="F265" s="33">
        <v>48.73</v>
      </c>
      <c r="G265" s="33">
        <v>96.58</v>
      </c>
      <c r="H265" s="32">
        <f t="shared" si="71"/>
        <v>12.18</v>
      </c>
      <c r="I265" s="32">
        <f t="shared" si="71"/>
        <v>24.15</v>
      </c>
      <c r="J265" s="32">
        <v>36.880000000000003</v>
      </c>
      <c r="K265" s="32">
        <v>73.75</v>
      </c>
      <c r="L265" s="32">
        <f t="shared" si="81"/>
        <v>292.27</v>
      </c>
      <c r="M265" s="32">
        <v>148.75</v>
      </c>
      <c r="N265" s="32">
        <v>83.8</v>
      </c>
      <c r="O265" s="32">
        <f t="shared" si="72"/>
        <v>175.18000000000006</v>
      </c>
      <c r="P265" s="5">
        <v>52</v>
      </c>
      <c r="Q265" s="5">
        <v>4687</v>
      </c>
      <c r="R265" s="5">
        <v>2402</v>
      </c>
      <c r="S265" s="5">
        <v>33</v>
      </c>
      <c r="T265" s="5">
        <v>1246</v>
      </c>
      <c r="U265" s="5">
        <v>701</v>
      </c>
      <c r="V265" s="5">
        <v>663</v>
      </c>
      <c r="W265">
        <f t="shared" si="73"/>
        <v>545</v>
      </c>
      <c r="X265">
        <f t="shared" si="74"/>
        <v>545</v>
      </c>
      <c r="Y265">
        <f t="shared" si="75"/>
        <v>0.63461538461538458</v>
      </c>
      <c r="Z265" s="5">
        <v>1182</v>
      </c>
      <c r="AA265" s="5">
        <v>682</v>
      </c>
      <c r="AB265" s="5">
        <v>503</v>
      </c>
      <c r="AC265">
        <v>500</v>
      </c>
      <c r="AD265" s="37">
        <f t="shared" si="76"/>
        <v>292.27</v>
      </c>
      <c r="AE265" s="37">
        <f t="shared" si="77"/>
        <v>8.8566666666666656</v>
      </c>
      <c r="AF265" s="37">
        <f t="shared" si="78"/>
        <v>5.6205769230769231</v>
      </c>
      <c r="AG265" s="37">
        <f t="shared" si="79"/>
        <v>0.51873438800999172</v>
      </c>
      <c r="AH265" s="37">
        <f t="shared" si="80"/>
        <v>0.12167776852622814</v>
      </c>
    </row>
    <row r="266" spans="1:34" x14ac:dyDescent="0.25">
      <c r="A266" s="4">
        <v>45531</v>
      </c>
      <c r="B266" s="5">
        <v>2024</v>
      </c>
      <c r="C266" s="5" t="s">
        <v>28</v>
      </c>
      <c r="D266" s="5">
        <v>27</v>
      </c>
      <c r="E266" s="32">
        <v>700</v>
      </c>
      <c r="F266" s="33">
        <v>70.22</v>
      </c>
      <c r="G266" s="33">
        <v>62.37</v>
      </c>
      <c r="H266" s="32">
        <f t="shared" si="71"/>
        <v>17.559999999999999</v>
      </c>
      <c r="I266" s="32">
        <f t="shared" si="71"/>
        <v>15.59</v>
      </c>
      <c r="J266" s="32">
        <v>16.63</v>
      </c>
      <c r="K266" s="32">
        <v>33.26</v>
      </c>
      <c r="L266" s="32">
        <f t="shared" si="81"/>
        <v>215.63</v>
      </c>
      <c r="M266" s="32">
        <v>90</v>
      </c>
      <c r="N266" s="32">
        <v>167.06</v>
      </c>
      <c r="O266" s="32">
        <f t="shared" si="72"/>
        <v>227.31</v>
      </c>
      <c r="P266" s="5">
        <v>61</v>
      </c>
      <c r="Q266" s="5">
        <v>4651</v>
      </c>
      <c r="R266" s="5">
        <v>2352</v>
      </c>
      <c r="S266" s="5">
        <v>38</v>
      </c>
      <c r="T266" s="5">
        <v>1261</v>
      </c>
      <c r="U266" s="5">
        <v>676</v>
      </c>
      <c r="V266" s="5">
        <v>657</v>
      </c>
      <c r="W266">
        <f t="shared" si="73"/>
        <v>585</v>
      </c>
      <c r="X266">
        <f t="shared" si="74"/>
        <v>585</v>
      </c>
      <c r="Y266">
        <f t="shared" si="75"/>
        <v>0.62295081967213117</v>
      </c>
      <c r="Z266" s="5">
        <v>1193</v>
      </c>
      <c r="AA266" s="5">
        <v>716</v>
      </c>
      <c r="AB266" s="5">
        <v>499</v>
      </c>
      <c r="AC266">
        <v>477</v>
      </c>
      <c r="AD266" s="37">
        <f t="shared" si="76"/>
        <v>215.63</v>
      </c>
      <c r="AE266" s="37">
        <f t="shared" si="77"/>
        <v>5.6744736842105263</v>
      </c>
      <c r="AF266" s="37">
        <f t="shared" si="78"/>
        <v>3.534918032786885</v>
      </c>
      <c r="AG266" s="37">
        <f t="shared" si="79"/>
        <v>0.53613945578231292</v>
      </c>
      <c r="AH266" s="37">
        <f t="shared" si="80"/>
        <v>9.1679421768707484E-2</v>
      </c>
    </row>
    <row r="267" spans="1:34" x14ac:dyDescent="0.25">
      <c r="A267" s="4">
        <v>45532</v>
      </c>
      <c r="B267" s="5">
        <v>2024</v>
      </c>
      <c r="C267" s="5" t="s">
        <v>28</v>
      </c>
      <c r="D267" s="5">
        <v>28</v>
      </c>
      <c r="E267" s="32">
        <v>700</v>
      </c>
      <c r="F267" s="33">
        <v>93.59</v>
      </c>
      <c r="G267" s="33">
        <v>46.55</v>
      </c>
      <c r="H267" s="32">
        <f t="shared" si="71"/>
        <v>23.4</v>
      </c>
      <c r="I267" s="32">
        <f t="shared" si="71"/>
        <v>11.64</v>
      </c>
      <c r="J267" s="32">
        <v>34.06</v>
      </c>
      <c r="K267" s="32">
        <v>68.11</v>
      </c>
      <c r="L267" s="32">
        <f t="shared" si="81"/>
        <v>277.35000000000002</v>
      </c>
      <c r="M267" s="32">
        <v>96.25</v>
      </c>
      <c r="N267" s="32">
        <v>202.31</v>
      </c>
      <c r="O267" s="32">
        <f t="shared" si="72"/>
        <v>124.08999999999992</v>
      </c>
      <c r="P267" s="5">
        <v>69</v>
      </c>
      <c r="Q267" s="5">
        <v>4606</v>
      </c>
      <c r="R267" s="5">
        <v>2342</v>
      </c>
      <c r="S267" s="5">
        <v>42</v>
      </c>
      <c r="T267" s="5">
        <v>1270</v>
      </c>
      <c r="U267" s="5">
        <v>671</v>
      </c>
      <c r="V267" s="5">
        <v>649</v>
      </c>
      <c r="W267">
        <f t="shared" si="73"/>
        <v>599</v>
      </c>
      <c r="X267">
        <f t="shared" si="74"/>
        <v>599</v>
      </c>
      <c r="Y267">
        <f t="shared" si="75"/>
        <v>0.60869565217391308</v>
      </c>
      <c r="Z267" s="5">
        <v>1192</v>
      </c>
      <c r="AA267" s="5">
        <v>751</v>
      </c>
      <c r="AB267" s="5">
        <v>493</v>
      </c>
      <c r="AC267">
        <v>441</v>
      </c>
      <c r="AD267" s="37">
        <f t="shared" si="76"/>
        <v>277.35000000000002</v>
      </c>
      <c r="AE267" s="37">
        <f t="shared" si="77"/>
        <v>6.6035714285714295</v>
      </c>
      <c r="AF267" s="37">
        <f t="shared" si="78"/>
        <v>4.019565217391305</v>
      </c>
      <c r="AG267" s="37">
        <f t="shared" si="79"/>
        <v>0.54227156276686594</v>
      </c>
      <c r="AH267" s="37">
        <f t="shared" si="80"/>
        <v>0.11842442356959865</v>
      </c>
    </row>
    <row r="268" spans="1:34" x14ac:dyDescent="0.25">
      <c r="A268" s="4">
        <v>45533</v>
      </c>
      <c r="B268" s="5">
        <v>2024</v>
      </c>
      <c r="C268" s="5" t="s">
        <v>28</v>
      </c>
      <c r="D268" s="5">
        <v>29</v>
      </c>
      <c r="E268" s="32">
        <v>700</v>
      </c>
      <c r="F268" s="33">
        <v>115.8</v>
      </c>
      <c r="G268" s="33">
        <v>42.44</v>
      </c>
      <c r="H268" s="32">
        <f t="shared" si="71"/>
        <v>28.95</v>
      </c>
      <c r="I268" s="32">
        <f t="shared" si="71"/>
        <v>10.61</v>
      </c>
      <c r="J268" s="32">
        <v>79.12</v>
      </c>
      <c r="K268" s="32">
        <v>79.12</v>
      </c>
      <c r="L268" s="32">
        <f t="shared" si="81"/>
        <v>356.04</v>
      </c>
      <c r="M268" s="32">
        <v>63.75</v>
      </c>
      <c r="N268" s="32">
        <v>188.55</v>
      </c>
      <c r="O268" s="32">
        <f t="shared" si="72"/>
        <v>91.659999999999968</v>
      </c>
      <c r="P268" s="5">
        <v>77</v>
      </c>
      <c r="Q268" s="5">
        <v>4573</v>
      </c>
      <c r="R268" s="5">
        <v>2344</v>
      </c>
      <c r="S268" s="5">
        <v>57</v>
      </c>
      <c r="T268" s="5">
        <v>1274</v>
      </c>
      <c r="U268" s="5">
        <v>672</v>
      </c>
      <c r="V268" s="5">
        <v>644</v>
      </c>
      <c r="W268">
        <f t="shared" si="73"/>
        <v>602</v>
      </c>
      <c r="X268">
        <f t="shared" si="74"/>
        <v>602</v>
      </c>
      <c r="Y268">
        <f t="shared" si="75"/>
        <v>0.74025974025974028</v>
      </c>
      <c r="Z268" s="5">
        <v>1175</v>
      </c>
      <c r="AA268" s="5">
        <v>785</v>
      </c>
      <c r="AB268" s="5">
        <v>488</v>
      </c>
      <c r="AC268">
        <v>390</v>
      </c>
      <c r="AD268" s="37">
        <f t="shared" si="76"/>
        <v>356.04</v>
      </c>
      <c r="AE268" s="37">
        <f t="shared" si="77"/>
        <v>6.2463157894736847</v>
      </c>
      <c r="AF268" s="37">
        <f t="shared" si="78"/>
        <v>4.6238961038961044</v>
      </c>
      <c r="AG268" s="37">
        <f t="shared" si="79"/>
        <v>0.54351535836177478</v>
      </c>
      <c r="AH268" s="37">
        <f t="shared" si="80"/>
        <v>0.15189419795221845</v>
      </c>
    </row>
    <row r="269" spans="1:34" x14ac:dyDescent="0.25">
      <c r="A269" s="4">
        <v>45534</v>
      </c>
      <c r="B269" s="5">
        <v>2024</v>
      </c>
      <c r="C269" s="5" t="s">
        <v>28</v>
      </c>
      <c r="D269" s="5">
        <v>30</v>
      </c>
      <c r="E269" s="32">
        <v>700</v>
      </c>
      <c r="F269" s="33">
        <v>143</v>
      </c>
      <c r="G269" s="33">
        <v>129.49</v>
      </c>
      <c r="H269" s="32">
        <f t="shared" si="71"/>
        <v>35.75</v>
      </c>
      <c r="I269" s="32">
        <f t="shared" si="71"/>
        <v>32.369999999999997</v>
      </c>
      <c r="J269" s="32">
        <v>40.35</v>
      </c>
      <c r="K269" s="32">
        <v>121.05</v>
      </c>
      <c r="L269" s="32">
        <f t="shared" si="81"/>
        <v>502.01000000000005</v>
      </c>
      <c r="M269" s="32">
        <v>85</v>
      </c>
      <c r="N269" s="32">
        <v>45.8</v>
      </c>
      <c r="O269" s="32">
        <f t="shared" si="72"/>
        <v>67.190000000000055</v>
      </c>
      <c r="P269" s="5">
        <v>81</v>
      </c>
      <c r="Q269" s="5">
        <v>4531</v>
      </c>
      <c r="R269" s="5">
        <v>2370</v>
      </c>
      <c r="S269" s="5">
        <v>62</v>
      </c>
      <c r="T269" s="5">
        <v>1275</v>
      </c>
      <c r="U269" s="5">
        <v>685</v>
      </c>
      <c r="V269" s="5">
        <v>635</v>
      </c>
      <c r="W269">
        <f t="shared" si="73"/>
        <v>590</v>
      </c>
      <c r="X269">
        <f t="shared" si="74"/>
        <v>590</v>
      </c>
      <c r="Y269">
        <f t="shared" si="75"/>
        <v>0.76543209876543206</v>
      </c>
      <c r="Z269" s="5">
        <v>1149</v>
      </c>
      <c r="AA269" s="5">
        <v>813</v>
      </c>
      <c r="AB269" s="5">
        <v>484</v>
      </c>
      <c r="AC269">
        <v>336</v>
      </c>
      <c r="AD269" s="37">
        <f t="shared" si="76"/>
        <v>502.01000000000005</v>
      </c>
      <c r="AE269" s="37">
        <f t="shared" si="77"/>
        <v>8.0969354838709684</v>
      </c>
      <c r="AF269" s="37">
        <f t="shared" si="78"/>
        <v>6.1976543209876551</v>
      </c>
      <c r="AG269" s="37">
        <f t="shared" si="79"/>
        <v>0.53797468354430378</v>
      </c>
      <c r="AH269" s="37">
        <f t="shared" si="80"/>
        <v>0.2118185654008439</v>
      </c>
    </row>
    <row r="270" spans="1:34" x14ac:dyDescent="0.25">
      <c r="A270" s="4">
        <v>45535</v>
      </c>
      <c r="B270" s="5">
        <v>2024</v>
      </c>
      <c r="C270" s="5" t="s">
        <v>28</v>
      </c>
      <c r="D270" s="5">
        <v>31</v>
      </c>
      <c r="E270" s="32">
        <v>700</v>
      </c>
      <c r="F270" s="33">
        <v>122.21</v>
      </c>
      <c r="G270" s="33">
        <v>109.56</v>
      </c>
      <c r="H270" s="32">
        <f t="shared" si="71"/>
        <v>30.55</v>
      </c>
      <c r="I270" s="32">
        <f t="shared" si="71"/>
        <v>27.39</v>
      </c>
      <c r="J270" s="32">
        <v>40.53</v>
      </c>
      <c r="K270" s="32">
        <v>121.6</v>
      </c>
      <c r="L270" s="32">
        <f t="shared" si="81"/>
        <v>451.84000000000003</v>
      </c>
      <c r="M270" s="32">
        <v>98.75</v>
      </c>
      <c r="N270" s="32">
        <v>80.260000000000005</v>
      </c>
      <c r="O270" s="32">
        <f t="shared" si="72"/>
        <v>69.149999999999977</v>
      </c>
      <c r="P270" s="5">
        <v>82</v>
      </c>
      <c r="Q270" s="5">
        <v>4495</v>
      </c>
      <c r="R270" s="5">
        <v>2412</v>
      </c>
      <c r="S270" s="5">
        <v>80</v>
      </c>
      <c r="T270" s="5">
        <v>1271</v>
      </c>
      <c r="U270" s="5">
        <v>706</v>
      </c>
      <c r="V270" s="5">
        <v>629</v>
      </c>
      <c r="W270">
        <f t="shared" si="73"/>
        <v>565</v>
      </c>
      <c r="X270">
        <f t="shared" si="74"/>
        <v>565</v>
      </c>
      <c r="Y270">
        <f t="shared" si="75"/>
        <v>0.97560975609756095</v>
      </c>
      <c r="Z270" s="5">
        <v>1127</v>
      </c>
      <c r="AA270" s="5">
        <v>842</v>
      </c>
      <c r="AB270" s="5">
        <v>480</v>
      </c>
      <c r="AC270">
        <v>285</v>
      </c>
      <c r="AD270" s="37">
        <f t="shared" si="76"/>
        <v>451.84000000000003</v>
      </c>
      <c r="AE270" s="37">
        <f t="shared" si="77"/>
        <v>5.6480000000000006</v>
      </c>
      <c r="AF270" s="37">
        <f t="shared" si="78"/>
        <v>5.5102439024390248</v>
      </c>
      <c r="AG270" s="37">
        <f t="shared" si="79"/>
        <v>0.52694859038142616</v>
      </c>
      <c r="AH270" s="37">
        <f t="shared" si="80"/>
        <v>0.18733001658374793</v>
      </c>
    </row>
    <row r="271" spans="1:34" x14ac:dyDescent="0.25">
      <c r="A271" s="4">
        <v>45536</v>
      </c>
      <c r="B271" s="5">
        <v>2024</v>
      </c>
      <c r="C271" s="5" t="s">
        <v>29</v>
      </c>
      <c r="D271" s="5">
        <v>1</v>
      </c>
      <c r="E271" s="32">
        <v>700</v>
      </c>
      <c r="F271" s="33">
        <v>18.440000000000001</v>
      </c>
      <c r="G271" s="32">
        <v>41.17</v>
      </c>
      <c r="H271" s="33">
        <v>73.75</v>
      </c>
      <c r="I271" s="32">
        <f t="shared" si="71"/>
        <v>10.29</v>
      </c>
      <c r="J271" s="32">
        <v>20.170000000000002</v>
      </c>
      <c r="K271" s="32">
        <v>60.5</v>
      </c>
      <c r="L271" s="32">
        <f t="shared" si="81"/>
        <v>224.32</v>
      </c>
      <c r="M271" s="32">
        <v>96.25</v>
      </c>
      <c r="N271" s="32">
        <v>93.28</v>
      </c>
      <c r="O271" s="32">
        <f t="shared" si="72"/>
        <v>286.14999999999998</v>
      </c>
      <c r="P271" s="5">
        <v>82</v>
      </c>
      <c r="Q271" s="5">
        <v>4462</v>
      </c>
      <c r="R271" s="5">
        <v>2484</v>
      </c>
      <c r="S271" s="5">
        <v>51</v>
      </c>
      <c r="T271" s="5">
        <v>1258</v>
      </c>
      <c r="U271" s="5">
        <v>742</v>
      </c>
      <c r="V271" s="5">
        <v>623</v>
      </c>
      <c r="W271">
        <f t="shared" si="73"/>
        <v>516</v>
      </c>
      <c r="X271">
        <f t="shared" si="74"/>
        <v>516</v>
      </c>
      <c r="Y271">
        <f t="shared" si="75"/>
        <v>0.62195121951219512</v>
      </c>
      <c r="Z271" s="5">
        <v>1123</v>
      </c>
      <c r="AA271" s="5">
        <v>855</v>
      </c>
      <c r="AB271" s="5">
        <v>476</v>
      </c>
      <c r="AC271">
        <v>268</v>
      </c>
      <c r="AD271" s="37">
        <f t="shared" si="76"/>
        <v>224.32</v>
      </c>
      <c r="AE271" s="37">
        <f t="shared" si="77"/>
        <v>4.3984313725490196</v>
      </c>
      <c r="AF271" s="37">
        <f t="shared" si="78"/>
        <v>2.7356097560975607</v>
      </c>
      <c r="AG271" s="37">
        <f t="shared" si="79"/>
        <v>0.50644122383252821</v>
      </c>
      <c r="AH271" s="37">
        <f t="shared" si="80"/>
        <v>9.0305958132045089E-2</v>
      </c>
    </row>
    <row r="272" spans="1:34" x14ac:dyDescent="0.25">
      <c r="A272" s="4">
        <v>45537</v>
      </c>
      <c r="B272" s="5">
        <v>2024</v>
      </c>
      <c r="C272" s="5" t="s">
        <v>29</v>
      </c>
      <c r="D272" s="5">
        <v>2</v>
      </c>
      <c r="E272" s="32">
        <v>700</v>
      </c>
      <c r="F272" s="33">
        <v>14.94</v>
      </c>
      <c r="G272" s="32">
        <v>20.67</v>
      </c>
      <c r="H272" s="33">
        <v>59.76</v>
      </c>
      <c r="I272" s="32">
        <f t="shared" si="71"/>
        <v>5.17</v>
      </c>
      <c r="J272" s="32">
        <v>7.54</v>
      </c>
      <c r="K272" s="32">
        <v>22.61</v>
      </c>
      <c r="L272" s="32">
        <f t="shared" si="81"/>
        <v>130.69</v>
      </c>
      <c r="M272" s="32">
        <v>135</v>
      </c>
      <c r="N272" s="32">
        <v>112.08</v>
      </c>
      <c r="O272" s="32">
        <f t="shared" si="72"/>
        <v>322.23</v>
      </c>
      <c r="P272" s="5">
        <v>82</v>
      </c>
      <c r="Q272" s="5">
        <v>4420</v>
      </c>
      <c r="R272" s="5">
        <v>2558</v>
      </c>
      <c r="S272" s="5">
        <v>56</v>
      </c>
      <c r="T272" s="5">
        <v>1242</v>
      </c>
      <c r="U272" s="5">
        <v>779</v>
      </c>
      <c r="V272" s="5">
        <v>616</v>
      </c>
      <c r="W272">
        <f t="shared" si="73"/>
        <v>463</v>
      </c>
      <c r="X272">
        <f t="shared" si="74"/>
        <v>463</v>
      </c>
      <c r="Y272">
        <f t="shared" si="75"/>
        <v>0.68292682926829273</v>
      </c>
      <c r="Z272" s="5">
        <v>1125</v>
      </c>
      <c r="AA272" s="5">
        <v>867</v>
      </c>
      <c r="AB272" s="5">
        <v>472</v>
      </c>
      <c r="AC272">
        <v>258</v>
      </c>
      <c r="AD272" s="37">
        <f t="shared" si="76"/>
        <v>130.69</v>
      </c>
      <c r="AE272" s="37">
        <f t="shared" si="77"/>
        <v>2.3337499999999998</v>
      </c>
      <c r="AF272" s="37">
        <f t="shared" si="78"/>
        <v>1.593780487804878</v>
      </c>
      <c r="AG272" s="37">
        <f t="shared" si="79"/>
        <v>0.48553557466770914</v>
      </c>
      <c r="AH272" s="37">
        <f t="shared" si="80"/>
        <v>5.1090695856137604E-2</v>
      </c>
    </row>
    <row r="273" spans="1:34" x14ac:dyDescent="0.25">
      <c r="A273" s="4">
        <v>45538</v>
      </c>
      <c r="B273" s="5">
        <v>2024</v>
      </c>
      <c r="C273" s="5" t="s">
        <v>29</v>
      </c>
      <c r="D273" s="5">
        <v>3</v>
      </c>
      <c r="E273" s="32">
        <v>700</v>
      </c>
      <c r="F273" s="33">
        <v>15.38</v>
      </c>
      <c r="G273" s="32">
        <v>51.25</v>
      </c>
      <c r="H273" s="33">
        <v>61.5</v>
      </c>
      <c r="I273" s="32">
        <f t="shared" si="71"/>
        <v>12.81</v>
      </c>
      <c r="J273" s="32">
        <v>19.95</v>
      </c>
      <c r="K273" s="32">
        <v>59.86</v>
      </c>
      <c r="L273" s="32">
        <f t="shared" si="81"/>
        <v>220.75</v>
      </c>
      <c r="M273" s="32">
        <v>48.75</v>
      </c>
      <c r="N273" s="32">
        <v>193.74</v>
      </c>
      <c r="O273" s="32">
        <f t="shared" si="72"/>
        <v>236.76</v>
      </c>
      <c r="P273" s="5">
        <v>80</v>
      </c>
      <c r="Q273" s="5">
        <v>4381</v>
      </c>
      <c r="R273" s="5">
        <v>2598</v>
      </c>
      <c r="S273" s="5">
        <v>62</v>
      </c>
      <c r="T273" s="5">
        <v>1213</v>
      </c>
      <c r="U273" s="5">
        <v>799</v>
      </c>
      <c r="V273" s="5">
        <v>608</v>
      </c>
      <c r="W273">
        <f t="shared" si="73"/>
        <v>414</v>
      </c>
      <c r="X273">
        <f t="shared" si="74"/>
        <v>414</v>
      </c>
      <c r="Y273">
        <f t="shared" si="75"/>
        <v>0.77500000000000002</v>
      </c>
      <c r="Z273" s="5">
        <v>1145</v>
      </c>
      <c r="AA273" s="5">
        <v>872</v>
      </c>
      <c r="AB273" s="5">
        <v>468</v>
      </c>
      <c r="AC273">
        <v>273</v>
      </c>
      <c r="AD273" s="37">
        <f t="shared" si="76"/>
        <v>220.75</v>
      </c>
      <c r="AE273" s="37">
        <f t="shared" si="77"/>
        <v>3.560483870967742</v>
      </c>
      <c r="AF273" s="37">
        <f t="shared" si="78"/>
        <v>2.7593749999999999</v>
      </c>
      <c r="AG273" s="37">
        <f t="shared" si="79"/>
        <v>0.46689761354888376</v>
      </c>
      <c r="AH273" s="37">
        <f t="shared" si="80"/>
        <v>8.4969207082371059E-2</v>
      </c>
    </row>
    <row r="274" spans="1:34" x14ac:dyDescent="0.25">
      <c r="A274" s="4">
        <v>45539</v>
      </c>
      <c r="B274" s="5">
        <v>2024</v>
      </c>
      <c r="C274" s="5" t="s">
        <v>29</v>
      </c>
      <c r="D274" s="5">
        <v>4</v>
      </c>
      <c r="E274" s="32">
        <v>700</v>
      </c>
      <c r="F274" s="33">
        <v>26.06</v>
      </c>
      <c r="G274" s="32">
        <v>86.66</v>
      </c>
      <c r="H274" s="33">
        <v>104.25</v>
      </c>
      <c r="I274" s="32">
        <f t="shared" si="71"/>
        <v>21.67</v>
      </c>
      <c r="J274" s="32">
        <v>10.73</v>
      </c>
      <c r="K274" s="32">
        <v>32.18</v>
      </c>
      <c r="L274" s="32">
        <f t="shared" si="81"/>
        <v>281.54999999999995</v>
      </c>
      <c r="M274" s="32">
        <v>62.5</v>
      </c>
      <c r="N274" s="32">
        <v>137.31</v>
      </c>
      <c r="O274" s="32">
        <f t="shared" si="72"/>
        <v>218.64000000000004</v>
      </c>
      <c r="P274" s="5">
        <v>72</v>
      </c>
      <c r="Q274" s="5">
        <v>4336</v>
      </c>
      <c r="R274" s="5">
        <v>2612</v>
      </c>
      <c r="S274" s="5">
        <v>65</v>
      </c>
      <c r="T274" s="5">
        <v>1189</v>
      </c>
      <c r="U274" s="5">
        <v>806</v>
      </c>
      <c r="V274" s="5">
        <v>600</v>
      </c>
      <c r="W274">
        <f t="shared" si="73"/>
        <v>383</v>
      </c>
      <c r="X274">
        <f t="shared" si="74"/>
        <v>383</v>
      </c>
      <c r="Y274">
        <f t="shared" si="75"/>
        <v>0.90277777777777779</v>
      </c>
      <c r="Z274" s="5">
        <v>1170</v>
      </c>
      <c r="AA274" s="5">
        <v>872</v>
      </c>
      <c r="AB274" s="5">
        <v>465</v>
      </c>
      <c r="AC274">
        <v>298</v>
      </c>
      <c r="AD274" s="37">
        <f t="shared" si="76"/>
        <v>281.54999999999995</v>
      </c>
      <c r="AE274" s="37">
        <f t="shared" si="77"/>
        <v>4.3315384615384609</v>
      </c>
      <c r="AF274" s="37">
        <f t="shared" si="78"/>
        <v>3.910416666666666</v>
      </c>
      <c r="AG274" s="37">
        <f t="shared" si="79"/>
        <v>0.45520673813169987</v>
      </c>
      <c r="AH274" s="37">
        <f t="shared" si="80"/>
        <v>0.10779096477794792</v>
      </c>
    </row>
    <row r="275" spans="1:34" x14ac:dyDescent="0.25">
      <c r="A275" s="4">
        <v>45540</v>
      </c>
      <c r="B275" s="5">
        <v>2024</v>
      </c>
      <c r="C275" s="5" t="s">
        <v>29</v>
      </c>
      <c r="D275" s="5">
        <v>5</v>
      </c>
      <c r="E275" s="32">
        <v>700</v>
      </c>
      <c r="F275" s="33">
        <v>14.5</v>
      </c>
      <c r="G275" s="32">
        <v>104.2</v>
      </c>
      <c r="H275" s="33">
        <v>57.99</v>
      </c>
      <c r="I275" s="32">
        <f t="shared" si="71"/>
        <v>26.05</v>
      </c>
      <c r="J275" s="32">
        <v>96.36</v>
      </c>
      <c r="K275" s="32">
        <v>96.36</v>
      </c>
      <c r="L275" s="32">
        <f t="shared" si="81"/>
        <v>395.46000000000004</v>
      </c>
      <c r="M275" s="32">
        <v>61.25</v>
      </c>
      <c r="N275" s="32">
        <v>110.16</v>
      </c>
      <c r="O275" s="32">
        <f t="shared" si="72"/>
        <v>133.13</v>
      </c>
      <c r="P275" s="5">
        <v>67</v>
      </c>
      <c r="Q275" s="5">
        <v>4297</v>
      </c>
      <c r="R275" s="5">
        <v>2610</v>
      </c>
      <c r="S275" s="5">
        <v>47</v>
      </c>
      <c r="T275" s="5">
        <v>1169</v>
      </c>
      <c r="U275" s="5">
        <v>805</v>
      </c>
      <c r="V275" s="5">
        <v>593</v>
      </c>
      <c r="W275">
        <f t="shared" si="73"/>
        <v>364</v>
      </c>
      <c r="X275">
        <f t="shared" si="74"/>
        <v>364</v>
      </c>
      <c r="Y275">
        <f t="shared" si="75"/>
        <v>0.70149253731343286</v>
      </c>
      <c r="Z275" s="5">
        <v>1184</v>
      </c>
      <c r="AA275" s="5">
        <v>866</v>
      </c>
      <c r="AB275" s="5">
        <v>462</v>
      </c>
      <c r="AC275">
        <v>318</v>
      </c>
      <c r="AD275" s="37">
        <f t="shared" si="76"/>
        <v>395.46000000000004</v>
      </c>
      <c r="AE275" s="37">
        <f t="shared" si="77"/>
        <v>8.4140425531914893</v>
      </c>
      <c r="AF275" s="37">
        <f t="shared" si="78"/>
        <v>5.9023880597014928</v>
      </c>
      <c r="AG275" s="37">
        <f t="shared" si="79"/>
        <v>0.44789272030651339</v>
      </c>
      <c r="AH275" s="37">
        <f t="shared" si="80"/>
        <v>0.15151724137931036</v>
      </c>
    </row>
    <row r="276" spans="1:34" x14ac:dyDescent="0.25">
      <c r="A276" s="4">
        <v>45541</v>
      </c>
      <c r="B276" s="5">
        <v>2024</v>
      </c>
      <c r="C276" s="5" t="s">
        <v>29</v>
      </c>
      <c r="D276" s="5">
        <v>6</v>
      </c>
      <c r="E276" s="32">
        <v>700</v>
      </c>
      <c r="F276" s="33">
        <v>32.22</v>
      </c>
      <c r="G276" s="32">
        <v>49.5</v>
      </c>
      <c r="H276" s="33">
        <v>128.88999999999999</v>
      </c>
      <c r="I276" s="32">
        <f t="shared" si="71"/>
        <v>12.38</v>
      </c>
      <c r="J276" s="32">
        <v>13.54</v>
      </c>
      <c r="K276" s="32">
        <v>40.630000000000003</v>
      </c>
      <c r="L276" s="32">
        <f t="shared" si="81"/>
        <v>277.15999999999997</v>
      </c>
      <c r="M276" s="32">
        <v>98.75</v>
      </c>
      <c r="N276" s="32">
        <v>101.13</v>
      </c>
      <c r="O276" s="32">
        <f t="shared" si="72"/>
        <v>222.96000000000004</v>
      </c>
      <c r="P276" s="5">
        <v>64</v>
      </c>
      <c r="Q276" s="5">
        <v>4255</v>
      </c>
      <c r="R276" s="5">
        <v>2590</v>
      </c>
      <c r="S276" s="5">
        <v>61</v>
      </c>
      <c r="T276" s="5">
        <v>1156</v>
      </c>
      <c r="U276" s="5">
        <v>795</v>
      </c>
      <c r="V276" s="5">
        <v>586</v>
      </c>
      <c r="W276">
        <f t="shared" si="73"/>
        <v>361</v>
      </c>
      <c r="X276">
        <f t="shared" si="74"/>
        <v>361</v>
      </c>
      <c r="Y276">
        <f t="shared" si="75"/>
        <v>0.953125</v>
      </c>
      <c r="Z276" s="5">
        <v>1184</v>
      </c>
      <c r="AA276" s="5">
        <v>861</v>
      </c>
      <c r="AB276" s="5">
        <v>460</v>
      </c>
      <c r="AC276">
        <v>323</v>
      </c>
      <c r="AD276" s="37">
        <f t="shared" si="76"/>
        <v>277.15999999999997</v>
      </c>
      <c r="AE276" s="37">
        <f t="shared" si="77"/>
        <v>4.543606557377049</v>
      </c>
      <c r="AF276" s="37">
        <f t="shared" si="78"/>
        <v>4.3306249999999995</v>
      </c>
      <c r="AG276" s="37">
        <f t="shared" si="79"/>
        <v>0.44633204633204632</v>
      </c>
      <c r="AH276" s="37">
        <f t="shared" si="80"/>
        <v>0.10701158301158301</v>
      </c>
    </row>
    <row r="277" spans="1:34" x14ac:dyDescent="0.25">
      <c r="A277" s="4">
        <v>45542</v>
      </c>
      <c r="B277" s="5">
        <v>2024</v>
      </c>
      <c r="C277" s="5" t="s">
        <v>29</v>
      </c>
      <c r="D277" s="5">
        <v>7</v>
      </c>
      <c r="E277" s="32">
        <v>700</v>
      </c>
      <c r="F277" s="33">
        <v>13.78</v>
      </c>
      <c r="G277" s="32">
        <v>74.819999999999993</v>
      </c>
      <c r="H277" s="33">
        <v>55.1</v>
      </c>
      <c r="I277" s="32">
        <f t="shared" si="71"/>
        <v>18.71</v>
      </c>
      <c r="J277" s="32">
        <v>64.959999999999994</v>
      </c>
      <c r="K277" s="32">
        <v>64.959999999999994</v>
      </c>
      <c r="L277" s="32">
        <f t="shared" si="81"/>
        <v>292.33</v>
      </c>
      <c r="M277" s="32">
        <v>263.75</v>
      </c>
      <c r="N277" s="32">
        <v>97.65</v>
      </c>
      <c r="O277" s="32">
        <f t="shared" si="72"/>
        <v>46.270000000000095</v>
      </c>
      <c r="P277" s="5">
        <v>61</v>
      </c>
      <c r="Q277" s="5">
        <v>4216</v>
      </c>
      <c r="R277" s="5">
        <v>2558</v>
      </c>
      <c r="S277" s="5">
        <v>52</v>
      </c>
      <c r="T277" s="5">
        <v>1152</v>
      </c>
      <c r="U277" s="5">
        <v>779</v>
      </c>
      <c r="V277" s="5">
        <v>579</v>
      </c>
      <c r="W277">
        <f t="shared" si="73"/>
        <v>373</v>
      </c>
      <c r="X277">
        <f t="shared" si="74"/>
        <v>373</v>
      </c>
      <c r="Y277">
        <f t="shared" si="75"/>
        <v>0.85245901639344257</v>
      </c>
      <c r="Z277" s="5">
        <v>1177</v>
      </c>
      <c r="AA277" s="5">
        <v>846</v>
      </c>
      <c r="AB277" s="5">
        <v>457</v>
      </c>
      <c r="AC277">
        <v>331</v>
      </c>
      <c r="AD277" s="37">
        <f t="shared" si="76"/>
        <v>292.33</v>
      </c>
      <c r="AE277" s="37">
        <f t="shared" si="77"/>
        <v>5.6217307692307692</v>
      </c>
      <c r="AF277" s="37">
        <f t="shared" si="78"/>
        <v>4.7922950819672128</v>
      </c>
      <c r="AG277" s="37">
        <f t="shared" si="79"/>
        <v>0.45035183737294759</v>
      </c>
      <c r="AH277" s="37">
        <f t="shared" si="80"/>
        <v>0.11428068803752932</v>
      </c>
    </row>
    <row r="278" spans="1:34" x14ac:dyDescent="0.25">
      <c r="A278" s="4">
        <v>45543</v>
      </c>
      <c r="B278" s="5">
        <v>2024</v>
      </c>
      <c r="C278" s="5" t="s">
        <v>29</v>
      </c>
      <c r="D278" s="5">
        <v>8</v>
      </c>
      <c r="E278" s="32">
        <v>700</v>
      </c>
      <c r="F278" s="33">
        <v>12.79</v>
      </c>
      <c r="G278" s="32">
        <v>76.75</v>
      </c>
      <c r="H278" s="33">
        <v>51.17</v>
      </c>
      <c r="I278" s="32">
        <f t="shared" si="71"/>
        <v>19.190000000000001</v>
      </c>
      <c r="J278" s="32">
        <v>24.75</v>
      </c>
      <c r="K278" s="32">
        <v>74.260000000000005</v>
      </c>
      <c r="L278" s="32">
        <f t="shared" si="81"/>
        <v>258.90999999999997</v>
      </c>
      <c r="M278" s="32">
        <v>148.75</v>
      </c>
      <c r="N278" s="32">
        <v>299.93</v>
      </c>
      <c r="O278" s="32">
        <f t="shared" si="72"/>
        <v>-7.5899999999999181</v>
      </c>
      <c r="P278" s="5">
        <v>61</v>
      </c>
      <c r="Q278" s="5">
        <v>4180</v>
      </c>
      <c r="R278" s="5">
        <v>2506</v>
      </c>
      <c r="S278" s="5">
        <v>35</v>
      </c>
      <c r="T278" s="5">
        <v>1151</v>
      </c>
      <c r="U278" s="5">
        <v>753</v>
      </c>
      <c r="V278" s="5">
        <v>572</v>
      </c>
      <c r="W278">
        <f t="shared" si="73"/>
        <v>398</v>
      </c>
      <c r="X278">
        <f t="shared" si="74"/>
        <v>398</v>
      </c>
      <c r="Y278">
        <f t="shared" si="75"/>
        <v>0.57377049180327866</v>
      </c>
      <c r="Z278" s="5">
        <v>1158</v>
      </c>
      <c r="AA278" s="5">
        <v>821</v>
      </c>
      <c r="AB278" s="5">
        <v>455</v>
      </c>
      <c r="AC278">
        <v>337</v>
      </c>
      <c r="AD278" s="37">
        <f t="shared" si="76"/>
        <v>258.90999999999997</v>
      </c>
      <c r="AE278" s="37">
        <f t="shared" si="77"/>
        <v>7.3974285714285708</v>
      </c>
      <c r="AF278" s="37">
        <f t="shared" si="78"/>
        <v>4.2444262295081963</v>
      </c>
      <c r="AG278" s="37">
        <f t="shared" si="79"/>
        <v>0.45929768555466882</v>
      </c>
      <c r="AH278" s="37">
        <f t="shared" si="80"/>
        <v>0.10331604150039903</v>
      </c>
    </row>
    <row r="279" spans="1:34" x14ac:dyDescent="0.25">
      <c r="A279" s="4">
        <v>45544</v>
      </c>
      <c r="B279" s="5">
        <v>2024</v>
      </c>
      <c r="C279" s="5" t="s">
        <v>29</v>
      </c>
      <c r="D279" s="5">
        <v>9</v>
      </c>
      <c r="E279" s="32">
        <v>700</v>
      </c>
      <c r="F279" s="33">
        <v>40.9</v>
      </c>
      <c r="G279" s="32">
        <v>49.82</v>
      </c>
      <c r="H279" s="33">
        <v>163.59</v>
      </c>
      <c r="I279" s="32">
        <f t="shared" si="71"/>
        <v>12.46</v>
      </c>
      <c r="J279" s="32">
        <v>31.98</v>
      </c>
      <c r="K279" s="32">
        <v>95.94</v>
      </c>
      <c r="L279" s="32">
        <f t="shared" si="81"/>
        <v>394.69</v>
      </c>
      <c r="M279" s="32">
        <v>207.5</v>
      </c>
      <c r="N279" s="32">
        <v>129.5</v>
      </c>
      <c r="O279" s="32">
        <f t="shared" si="72"/>
        <v>-31.690000000000055</v>
      </c>
      <c r="P279" s="5">
        <v>62</v>
      </c>
      <c r="Q279" s="5">
        <v>4141</v>
      </c>
      <c r="R279" s="5">
        <v>2444</v>
      </c>
      <c r="S279" s="5">
        <v>62</v>
      </c>
      <c r="T279" s="5">
        <v>1162</v>
      </c>
      <c r="U279" s="5">
        <v>722</v>
      </c>
      <c r="V279" s="5">
        <v>565</v>
      </c>
      <c r="W279">
        <f t="shared" si="73"/>
        <v>440</v>
      </c>
      <c r="X279">
        <f t="shared" si="74"/>
        <v>440</v>
      </c>
      <c r="Y279">
        <f t="shared" si="75"/>
        <v>1</v>
      </c>
      <c r="Z279" s="5">
        <v>1133</v>
      </c>
      <c r="AA279" s="5">
        <v>799</v>
      </c>
      <c r="AB279" s="5">
        <v>453</v>
      </c>
      <c r="AC279">
        <v>334</v>
      </c>
      <c r="AD279" s="37">
        <f t="shared" si="76"/>
        <v>394.69</v>
      </c>
      <c r="AE279" s="37">
        <f t="shared" si="77"/>
        <v>6.3659677419354841</v>
      </c>
      <c r="AF279" s="37">
        <f t="shared" si="78"/>
        <v>6.3659677419354841</v>
      </c>
      <c r="AG279" s="37">
        <f t="shared" si="79"/>
        <v>0.47545008183306053</v>
      </c>
      <c r="AH279" s="37">
        <f t="shared" si="80"/>
        <v>0.16149345335515547</v>
      </c>
    </row>
    <row r="280" spans="1:34" x14ac:dyDescent="0.25">
      <c r="A280" s="4">
        <v>45545</v>
      </c>
      <c r="B280" s="5">
        <v>2024</v>
      </c>
      <c r="C280" s="5" t="s">
        <v>29</v>
      </c>
      <c r="D280" s="5">
        <v>10</v>
      </c>
      <c r="E280" s="32">
        <v>700</v>
      </c>
      <c r="F280" s="33">
        <v>18.34</v>
      </c>
      <c r="G280" s="32">
        <v>41.26</v>
      </c>
      <c r="H280" s="33">
        <v>73.34</v>
      </c>
      <c r="I280" s="32">
        <f t="shared" si="71"/>
        <v>10.32</v>
      </c>
      <c r="J280" s="32">
        <v>39.54</v>
      </c>
      <c r="K280" s="32">
        <v>79.069999999999993</v>
      </c>
      <c r="L280" s="32">
        <f t="shared" si="81"/>
        <v>261.87</v>
      </c>
      <c r="M280" s="32">
        <v>251.25</v>
      </c>
      <c r="N280" s="32">
        <v>116.49</v>
      </c>
      <c r="O280" s="32">
        <f t="shared" si="72"/>
        <v>70.389999999999986</v>
      </c>
      <c r="P280" s="5">
        <v>66</v>
      </c>
      <c r="Q280" s="5">
        <v>4102</v>
      </c>
      <c r="R280" s="5">
        <v>2378</v>
      </c>
      <c r="S280" s="5">
        <v>66</v>
      </c>
      <c r="T280" s="5">
        <v>1189</v>
      </c>
      <c r="U280" s="5">
        <v>689</v>
      </c>
      <c r="V280" s="5">
        <v>558</v>
      </c>
      <c r="W280">
        <f t="shared" si="73"/>
        <v>500</v>
      </c>
      <c r="X280">
        <f t="shared" si="74"/>
        <v>500</v>
      </c>
      <c r="Y280">
        <f t="shared" si="75"/>
        <v>1</v>
      </c>
      <c r="Z280" s="5">
        <v>1108</v>
      </c>
      <c r="AA280" s="5">
        <v>771</v>
      </c>
      <c r="AB280" s="5">
        <v>452</v>
      </c>
      <c r="AC280">
        <v>337</v>
      </c>
      <c r="AD280" s="37">
        <f t="shared" si="76"/>
        <v>261.87</v>
      </c>
      <c r="AE280" s="37">
        <f t="shared" si="77"/>
        <v>3.9677272727272728</v>
      </c>
      <c r="AF280" s="37">
        <f t="shared" si="78"/>
        <v>3.9677272727272728</v>
      </c>
      <c r="AG280" s="37">
        <f t="shared" si="79"/>
        <v>0.5</v>
      </c>
      <c r="AH280" s="37">
        <f t="shared" si="80"/>
        <v>0.1101219512195122</v>
      </c>
    </row>
    <row r="281" spans="1:34" x14ac:dyDescent="0.25">
      <c r="A281" s="4">
        <v>45546</v>
      </c>
      <c r="B281" s="5">
        <v>2024</v>
      </c>
      <c r="C281" s="5" t="s">
        <v>29</v>
      </c>
      <c r="D281" s="5">
        <v>11</v>
      </c>
      <c r="E281" s="32">
        <v>700</v>
      </c>
      <c r="F281" s="33">
        <v>9.91</v>
      </c>
      <c r="G281" s="32">
        <v>60.82</v>
      </c>
      <c r="H281" s="33">
        <v>39.64</v>
      </c>
      <c r="I281" s="32">
        <f t="shared" si="71"/>
        <v>15.21</v>
      </c>
      <c r="J281" s="32">
        <v>72.760000000000005</v>
      </c>
      <c r="K281" s="32">
        <v>72.760000000000005</v>
      </c>
      <c r="L281" s="32">
        <f t="shared" si="81"/>
        <v>271.10000000000002</v>
      </c>
      <c r="M281" s="32">
        <v>131.25</v>
      </c>
      <c r="N281" s="32">
        <v>209.15</v>
      </c>
      <c r="O281" s="32">
        <f t="shared" si="72"/>
        <v>88.5</v>
      </c>
      <c r="P281" s="5">
        <v>72</v>
      </c>
      <c r="Q281" s="5">
        <v>4066</v>
      </c>
      <c r="R281" s="5">
        <v>2306</v>
      </c>
      <c r="S281" s="5">
        <v>72</v>
      </c>
      <c r="T281" s="5">
        <v>1210</v>
      </c>
      <c r="U281" s="5">
        <v>653</v>
      </c>
      <c r="V281" s="5">
        <v>552</v>
      </c>
      <c r="W281">
        <f t="shared" si="73"/>
        <v>557</v>
      </c>
      <c r="X281">
        <f t="shared" si="74"/>
        <v>557</v>
      </c>
      <c r="Y281">
        <f t="shared" si="75"/>
        <v>1</v>
      </c>
      <c r="Z281" s="5">
        <v>1091</v>
      </c>
      <c r="AA281" s="5">
        <v>733</v>
      </c>
      <c r="AB281" s="5">
        <v>451</v>
      </c>
      <c r="AC281">
        <v>358</v>
      </c>
      <c r="AD281" s="37">
        <f t="shared" si="76"/>
        <v>271.10000000000002</v>
      </c>
      <c r="AE281" s="37">
        <f t="shared" si="77"/>
        <v>3.7652777777777779</v>
      </c>
      <c r="AF281" s="37">
        <f t="shared" si="78"/>
        <v>3.7652777777777779</v>
      </c>
      <c r="AG281" s="37">
        <f t="shared" si="79"/>
        <v>0.52471812662619255</v>
      </c>
      <c r="AH281" s="37">
        <f t="shared" si="80"/>
        <v>0.11756287944492629</v>
      </c>
    </row>
    <row r="282" spans="1:34" x14ac:dyDescent="0.25">
      <c r="A282" s="4">
        <v>45547</v>
      </c>
      <c r="B282" s="5">
        <v>2024</v>
      </c>
      <c r="C282" s="5" t="s">
        <v>29</v>
      </c>
      <c r="D282" s="5">
        <v>12</v>
      </c>
      <c r="E282" s="32">
        <v>700</v>
      </c>
      <c r="F282" s="33">
        <v>17.350000000000001</v>
      </c>
      <c r="G282" s="32">
        <v>50.89</v>
      </c>
      <c r="H282" s="33">
        <v>69.39</v>
      </c>
      <c r="I282" s="32">
        <f t="shared" si="71"/>
        <v>12.72</v>
      </c>
      <c r="J282" s="32">
        <v>15.59</v>
      </c>
      <c r="K282" s="32">
        <v>46.77</v>
      </c>
      <c r="L282" s="32">
        <f t="shared" si="81"/>
        <v>212.71</v>
      </c>
      <c r="M282" s="32">
        <v>157.5</v>
      </c>
      <c r="N282" s="32">
        <v>193.39</v>
      </c>
      <c r="O282" s="32">
        <f t="shared" si="72"/>
        <v>136.39999999999998</v>
      </c>
      <c r="P282" s="5">
        <v>76</v>
      </c>
      <c r="Q282" s="5">
        <v>4030</v>
      </c>
      <c r="R282" s="5">
        <v>2262</v>
      </c>
      <c r="S282" s="5">
        <v>76</v>
      </c>
      <c r="T282" s="5">
        <v>1216</v>
      </c>
      <c r="U282" s="5">
        <v>631</v>
      </c>
      <c r="V282" s="5">
        <v>545</v>
      </c>
      <c r="W282">
        <f t="shared" si="73"/>
        <v>585</v>
      </c>
      <c r="X282">
        <f t="shared" si="74"/>
        <v>585</v>
      </c>
      <c r="Y282">
        <f t="shared" si="75"/>
        <v>1</v>
      </c>
      <c r="Z282" s="5">
        <v>1085</v>
      </c>
      <c r="AA282" s="5">
        <v>699</v>
      </c>
      <c r="AB282" s="5">
        <v>449</v>
      </c>
      <c r="AC282">
        <v>386</v>
      </c>
      <c r="AD282" s="37">
        <f t="shared" si="76"/>
        <v>212.71</v>
      </c>
      <c r="AE282" s="37">
        <f t="shared" si="77"/>
        <v>2.7988157894736845</v>
      </c>
      <c r="AF282" s="37">
        <f t="shared" si="78"/>
        <v>2.7988157894736845</v>
      </c>
      <c r="AG282" s="37">
        <f t="shared" si="79"/>
        <v>0.53757736516357202</v>
      </c>
      <c r="AH282" s="37">
        <f t="shared" si="80"/>
        <v>9.4036251105216628E-2</v>
      </c>
    </row>
    <row r="283" spans="1:34" x14ac:dyDescent="0.25">
      <c r="A283" s="4">
        <v>45548</v>
      </c>
      <c r="B283" s="5">
        <v>2024</v>
      </c>
      <c r="C283" s="5" t="s">
        <v>29</v>
      </c>
      <c r="D283" s="5">
        <v>13</v>
      </c>
      <c r="E283" s="32">
        <v>700</v>
      </c>
      <c r="F283" s="33">
        <v>25.5</v>
      </c>
      <c r="G283" s="32">
        <v>96.96</v>
      </c>
      <c r="H283" s="33">
        <v>102.01</v>
      </c>
      <c r="I283" s="32">
        <f t="shared" si="71"/>
        <v>24.24</v>
      </c>
      <c r="J283" s="32">
        <v>88.88</v>
      </c>
      <c r="K283" s="32">
        <v>88.88</v>
      </c>
      <c r="L283" s="32">
        <f t="shared" si="81"/>
        <v>426.47</v>
      </c>
      <c r="M283" s="32">
        <v>63.75</v>
      </c>
      <c r="N283" s="32">
        <v>91.25</v>
      </c>
      <c r="O283" s="32">
        <f t="shared" si="72"/>
        <v>118.52999999999997</v>
      </c>
      <c r="P283" s="5">
        <v>73</v>
      </c>
      <c r="Q283" s="5">
        <v>3994</v>
      </c>
      <c r="R283" s="5">
        <v>2236</v>
      </c>
      <c r="S283" s="5">
        <v>73</v>
      </c>
      <c r="T283" s="5">
        <v>1212</v>
      </c>
      <c r="U283" s="5">
        <v>618</v>
      </c>
      <c r="V283" s="5">
        <v>539</v>
      </c>
      <c r="W283">
        <f t="shared" si="73"/>
        <v>594</v>
      </c>
      <c r="X283">
        <f t="shared" si="74"/>
        <v>594</v>
      </c>
      <c r="Y283">
        <f t="shared" si="75"/>
        <v>1</v>
      </c>
      <c r="Z283" s="5">
        <v>1086</v>
      </c>
      <c r="AA283" s="5">
        <v>662</v>
      </c>
      <c r="AB283" s="5">
        <v>449</v>
      </c>
      <c r="AC283">
        <v>424</v>
      </c>
      <c r="AD283" s="37">
        <f t="shared" si="76"/>
        <v>426.47</v>
      </c>
      <c r="AE283" s="37">
        <f t="shared" si="77"/>
        <v>5.8420547945205481</v>
      </c>
      <c r="AF283" s="37">
        <f t="shared" si="78"/>
        <v>5.8420547945205481</v>
      </c>
      <c r="AG283" s="37">
        <f t="shared" si="79"/>
        <v>0.54203935599284436</v>
      </c>
      <c r="AH283" s="37">
        <f t="shared" si="80"/>
        <v>0.19072898032200358</v>
      </c>
    </row>
    <row r="284" spans="1:34" x14ac:dyDescent="0.25">
      <c r="A284" s="4">
        <v>45549</v>
      </c>
      <c r="B284" s="5">
        <v>2024</v>
      </c>
      <c r="C284" s="5" t="s">
        <v>29</v>
      </c>
      <c r="D284" s="5">
        <v>14</v>
      </c>
      <c r="E284" s="32">
        <v>700</v>
      </c>
      <c r="F284" s="33">
        <v>27.42</v>
      </c>
      <c r="G284" s="32">
        <v>58.64</v>
      </c>
      <c r="H284" s="33">
        <v>109.69</v>
      </c>
      <c r="I284" s="32">
        <f t="shared" si="71"/>
        <v>14.66</v>
      </c>
      <c r="J284" s="32">
        <v>45.07</v>
      </c>
      <c r="K284" s="32">
        <v>90.14</v>
      </c>
      <c r="L284" s="32">
        <f t="shared" si="81"/>
        <v>345.62</v>
      </c>
      <c r="M284" s="32">
        <v>176.25</v>
      </c>
      <c r="N284" s="32">
        <v>118.5</v>
      </c>
      <c r="O284" s="32">
        <f t="shared" si="72"/>
        <v>59.629999999999995</v>
      </c>
      <c r="P284" s="5">
        <v>69</v>
      </c>
      <c r="Q284" s="5">
        <v>3961</v>
      </c>
      <c r="R284" s="5">
        <v>2228</v>
      </c>
      <c r="S284" s="5">
        <v>69</v>
      </c>
      <c r="T284" s="5">
        <v>1197</v>
      </c>
      <c r="U284" s="5">
        <v>614</v>
      </c>
      <c r="V284" s="5">
        <v>533</v>
      </c>
      <c r="W284">
        <f t="shared" si="73"/>
        <v>583</v>
      </c>
      <c r="X284">
        <f t="shared" si="74"/>
        <v>583</v>
      </c>
      <c r="Y284">
        <f t="shared" si="75"/>
        <v>1</v>
      </c>
      <c r="Z284" s="5">
        <v>1103</v>
      </c>
      <c r="AA284" s="5">
        <v>633</v>
      </c>
      <c r="AB284" s="5">
        <v>448</v>
      </c>
      <c r="AC284">
        <v>470</v>
      </c>
      <c r="AD284" s="37">
        <f t="shared" si="76"/>
        <v>345.62</v>
      </c>
      <c r="AE284" s="37">
        <f t="shared" si="77"/>
        <v>5.0089855072463765</v>
      </c>
      <c r="AF284" s="37">
        <f t="shared" si="78"/>
        <v>5.0089855072463765</v>
      </c>
      <c r="AG284" s="37">
        <f t="shared" si="79"/>
        <v>0.53725314183123873</v>
      </c>
      <c r="AH284" s="37">
        <f t="shared" si="80"/>
        <v>0.15512567324955118</v>
      </c>
    </row>
    <row r="285" spans="1:34" x14ac:dyDescent="0.25">
      <c r="A285" s="4">
        <v>45550</v>
      </c>
      <c r="B285" s="5">
        <v>2024</v>
      </c>
      <c r="C285" s="5" t="s">
        <v>29</v>
      </c>
      <c r="D285" s="5">
        <v>15</v>
      </c>
      <c r="E285" s="32">
        <v>700</v>
      </c>
      <c r="F285" s="33">
        <v>18.329999999999998</v>
      </c>
      <c r="G285" s="32">
        <v>67.62</v>
      </c>
      <c r="H285" s="33">
        <v>73.31</v>
      </c>
      <c r="I285" s="32">
        <f t="shared" si="71"/>
        <v>16.91</v>
      </c>
      <c r="J285" s="32">
        <v>135.25</v>
      </c>
      <c r="K285" s="32">
        <v>135.25</v>
      </c>
      <c r="L285" s="32">
        <f t="shared" si="81"/>
        <v>446.66999999999996</v>
      </c>
      <c r="M285" s="32">
        <v>132.5</v>
      </c>
      <c r="N285" s="32">
        <v>265.73</v>
      </c>
      <c r="O285" s="32">
        <f t="shared" si="72"/>
        <v>-144.89999999999998</v>
      </c>
      <c r="P285" s="5">
        <v>63</v>
      </c>
      <c r="Q285" s="5">
        <v>3922</v>
      </c>
      <c r="R285" s="5">
        <v>2234</v>
      </c>
      <c r="S285" s="5">
        <v>63</v>
      </c>
      <c r="T285" s="5">
        <v>1171</v>
      </c>
      <c r="U285" s="5">
        <v>617</v>
      </c>
      <c r="V285" s="5">
        <v>526</v>
      </c>
      <c r="W285">
        <f t="shared" si="73"/>
        <v>554</v>
      </c>
      <c r="X285">
        <f t="shared" si="74"/>
        <v>554</v>
      </c>
      <c r="Y285">
        <f t="shared" si="75"/>
        <v>1</v>
      </c>
      <c r="Z285" s="5">
        <v>1127</v>
      </c>
      <c r="AA285" s="5">
        <v>614</v>
      </c>
      <c r="AB285" s="5">
        <v>448</v>
      </c>
      <c r="AC285">
        <v>513</v>
      </c>
      <c r="AD285" s="37">
        <f t="shared" si="76"/>
        <v>446.66999999999996</v>
      </c>
      <c r="AE285" s="37">
        <f t="shared" si="77"/>
        <v>7.089999999999999</v>
      </c>
      <c r="AF285" s="37">
        <f t="shared" si="78"/>
        <v>7.089999999999999</v>
      </c>
      <c r="AG285" s="37">
        <f t="shared" si="79"/>
        <v>0.52417188898836165</v>
      </c>
      <c r="AH285" s="37">
        <f t="shared" si="80"/>
        <v>0.19994180841539838</v>
      </c>
    </row>
    <row r="286" spans="1:34" x14ac:dyDescent="0.25">
      <c r="A286" s="4">
        <v>45551</v>
      </c>
      <c r="B286" s="5">
        <v>2024</v>
      </c>
      <c r="C286" s="5" t="s">
        <v>29</v>
      </c>
      <c r="D286" s="5">
        <v>16</v>
      </c>
      <c r="E286" s="32">
        <v>700</v>
      </c>
      <c r="F286" s="33">
        <v>21.1</v>
      </c>
      <c r="G286" s="32">
        <v>72.03</v>
      </c>
      <c r="H286" s="33">
        <v>84.38</v>
      </c>
      <c r="I286" s="32">
        <f t="shared" si="71"/>
        <v>18.010000000000002</v>
      </c>
      <c r="J286" s="32">
        <v>21.95</v>
      </c>
      <c r="K286" s="32">
        <v>65.86</v>
      </c>
      <c r="L286" s="32">
        <f t="shared" si="81"/>
        <v>283.33</v>
      </c>
      <c r="M286" s="32">
        <v>328.75</v>
      </c>
      <c r="N286" s="32">
        <v>170.34</v>
      </c>
      <c r="O286" s="32">
        <f t="shared" si="72"/>
        <v>-82.419999999999959</v>
      </c>
      <c r="P286" s="5">
        <v>57</v>
      </c>
      <c r="Q286" s="5">
        <v>3892</v>
      </c>
      <c r="R286" s="5">
        <v>2250</v>
      </c>
      <c r="S286" s="5">
        <v>57</v>
      </c>
      <c r="T286" s="5">
        <v>1153</v>
      </c>
      <c r="U286" s="5">
        <v>625</v>
      </c>
      <c r="V286" s="5">
        <v>520</v>
      </c>
      <c r="W286">
        <f t="shared" si="73"/>
        <v>528</v>
      </c>
      <c r="X286">
        <f t="shared" si="74"/>
        <v>528</v>
      </c>
      <c r="Y286">
        <f t="shared" si="75"/>
        <v>1</v>
      </c>
      <c r="Z286" s="5">
        <v>1141</v>
      </c>
      <c r="AA286" s="5">
        <v>599</v>
      </c>
      <c r="AB286" s="5">
        <v>448</v>
      </c>
      <c r="AC286">
        <v>542</v>
      </c>
      <c r="AD286" s="37">
        <f t="shared" si="76"/>
        <v>283.33</v>
      </c>
      <c r="AE286" s="37">
        <f t="shared" si="77"/>
        <v>4.9707017543859644</v>
      </c>
      <c r="AF286" s="37">
        <f t="shared" si="78"/>
        <v>4.9707017543859644</v>
      </c>
      <c r="AG286" s="37">
        <f t="shared" si="79"/>
        <v>0.51244444444444448</v>
      </c>
      <c r="AH286" s="37">
        <f t="shared" si="80"/>
        <v>0.12592444444444445</v>
      </c>
    </row>
    <row r="287" spans="1:34" x14ac:dyDescent="0.25">
      <c r="A287" s="4">
        <v>45552</v>
      </c>
      <c r="B287" s="5">
        <v>2024</v>
      </c>
      <c r="C287" s="5" t="s">
        <v>29</v>
      </c>
      <c r="D287" s="5">
        <v>17</v>
      </c>
      <c r="E287" s="32">
        <v>700</v>
      </c>
      <c r="F287" s="33">
        <v>27.53</v>
      </c>
      <c r="G287" s="32">
        <v>130.63999999999999</v>
      </c>
      <c r="H287" s="33">
        <v>110.12</v>
      </c>
      <c r="I287" s="32">
        <f t="shared" si="71"/>
        <v>32.659999999999997</v>
      </c>
      <c r="J287" s="32">
        <v>59.51</v>
      </c>
      <c r="K287" s="32">
        <v>59.51</v>
      </c>
      <c r="L287" s="32">
        <f t="shared" si="81"/>
        <v>419.96999999999991</v>
      </c>
      <c r="M287" s="32">
        <v>127.5</v>
      </c>
      <c r="N287" s="32">
        <v>176.96</v>
      </c>
      <c r="O287" s="32">
        <f t="shared" si="72"/>
        <v>-24.42999999999995</v>
      </c>
      <c r="P287" s="5">
        <v>49</v>
      </c>
      <c r="Q287" s="5">
        <v>3859</v>
      </c>
      <c r="R287" s="5">
        <v>2276</v>
      </c>
      <c r="S287" s="5">
        <v>49</v>
      </c>
      <c r="T287" s="5">
        <v>1150</v>
      </c>
      <c r="U287" s="5">
        <v>638</v>
      </c>
      <c r="V287" s="5">
        <v>515</v>
      </c>
      <c r="W287">
        <f t="shared" si="73"/>
        <v>512</v>
      </c>
      <c r="X287">
        <f t="shared" si="74"/>
        <v>512</v>
      </c>
      <c r="Y287">
        <f t="shared" si="75"/>
        <v>1</v>
      </c>
      <c r="Z287" s="5">
        <v>1141</v>
      </c>
      <c r="AA287" s="5">
        <v>591</v>
      </c>
      <c r="AB287" s="5">
        <v>449</v>
      </c>
      <c r="AC287">
        <v>550</v>
      </c>
      <c r="AD287" s="37">
        <f t="shared" si="76"/>
        <v>419.96999999999991</v>
      </c>
      <c r="AE287" s="37">
        <f t="shared" si="77"/>
        <v>8.5708163265306112</v>
      </c>
      <c r="AF287" s="37">
        <f t="shared" si="78"/>
        <v>8.5708163265306112</v>
      </c>
      <c r="AG287" s="37">
        <f t="shared" si="79"/>
        <v>0.50527240773286464</v>
      </c>
      <c r="AH287" s="37">
        <f t="shared" si="80"/>
        <v>0.18452108963093142</v>
      </c>
    </row>
    <row r="288" spans="1:34" x14ac:dyDescent="0.25">
      <c r="A288" s="4">
        <v>45553</v>
      </c>
      <c r="B288" s="5">
        <v>2024</v>
      </c>
      <c r="C288" s="5" t="s">
        <v>29</v>
      </c>
      <c r="D288" s="5">
        <v>18</v>
      </c>
      <c r="E288" s="32">
        <v>700</v>
      </c>
      <c r="F288" s="33">
        <v>17.73</v>
      </c>
      <c r="G288" s="32">
        <v>56.6</v>
      </c>
      <c r="H288" s="33">
        <v>70.91</v>
      </c>
      <c r="I288" s="32">
        <f t="shared" si="71"/>
        <v>14.15</v>
      </c>
      <c r="J288" s="32">
        <v>22.39</v>
      </c>
      <c r="K288" s="32">
        <v>67.180000000000007</v>
      </c>
      <c r="L288" s="32">
        <f t="shared" si="81"/>
        <v>248.96000000000004</v>
      </c>
      <c r="M288" s="32">
        <v>153.75</v>
      </c>
      <c r="N288" s="32">
        <v>249.89</v>
      </c>
      <c r="O288" s="32">
        <f t="shared" si="72"/>
        <v>47.399999999999977</v>
      </c>
      <c r="P288" s="5">
        <v>42</v>
      </c>
      <c r="Q288" s="5">
        <v>3829</v>
      </c>
      <c r="R288" s="5">
        <v>2320</v>
      </c>
      <c r="S288" s="5">
        <v>42</v>
      </c>
      <c r="T288" s="5">
        <v>1157</v>
      </c>
      <c r="U288" s="5">
        <v>660</v>
      </c>
      <c r="V288" s="5">
        <v>509</v>
      </c>
      <c r="W288">
        <f t="shared" si="73"/>
        <v>497</v>
      </c>
      <c r="X288">
        <f t="shared" si="74"/>
        <v>497</v>
      </c>
      <c r="Y288">
        <f t="shared" si="75"/>
        <v>1</v>
      </c>
      <c r="Z288" s="5">
        <v>1136</v>
      </c>
      <c r="AA288" s="5">
        <v>587</v>
      </c>
      <c r="AB288" s="5">
        <v>451</v>
      </c>
      <c r="AC288">
        <v>549</v>
      </c>
      <c r="AD288" s="37">
        <f t="shared" si="76"/>
        <v>248.96000000000004</v>
      </c>
      <c r="AE288" s="37">
        <f t="shared" si="77"/>
        <v>5.9276190476190482</v>
      </c>
      <c r="AF288" s="37">
        <f t="shared" si="78"/>
        <v>5.9276190476190482</v>
      </c>
      <c r="AG288" s="37">
        <f t="shared" si="79"/>
        <v>0.49870689655172412</v>
      </c>
      <c r="AH288" s="37">
        <f t="shared" si="80"/>
        <v>0.10731034482758622</v>
      </c>
    </row>
    <row r="289" spans="1:34" x14ac:dyDescent="0.25">
      <c r="A289" s="4">
        <v>45554</v>
      </c>
      <c r="B289" s="5">
        <v>2024</v>
      </c>
      <c r="C289" s="5" t="s">
        <v>29</v>
      </c>
      <c r="D289" s="5">
        <v>19</v>
      </c>
      <c r="E289" s="32">
        <v>700</v>
      </c>
      <c r="F289" s="33">
        <v>30</v>
      </c>
      <c r="G289" s="32">
        <v>58.07</v>
      </c>
      <c r="H289" s="33">
        <v>120</v>
      </c>
      <c r="I289" s="32">
        <f t="shared" si="71"/>
        <v>14.52</v>
      </c>
      <c r="J289" s="32">
        <v>63.6</v>
      </c>
      <c r="K289" s="32">
        <v>63.6</v>
      </c>
      <c r="L289" s="32">
        <f t="shared" si="81"/>
        <v>349.79</v>
      </c>
      <c r="M289" s="32">
        <v>71.25</v>
      </c>
      <c r="N289" s="32">
        <v>255.63</v>
      </c>
      <c r="O289" s="32">
        <f t="shared" si="72"/>
        <v>23.329999999999927</v>
      </c>
      <c r="P289" s="5">
        <v>38</v>
      </c>
      <c r="Q289" s="5">
        <v>3796</v>
      </c>
      <c r="R289" s="5">
        <v>2364</v>
      </c>
      <c r="S289" s="5">
        <v>38</v>
      </c>
      <c r="T289" s="5">
        <v>1182</v>
      </c>
      <c r="U289" s="5">
        <v>682</v>
      </c>
      <c r="V289" s="5">
        <v>503</v>
      </c>
      <c r="W289">
        <f t="shared" si="73"/>
        <v>500</v>
      </c>
      <c r="X289">
        <f t="shared" si="74"/>
        <v>500</v>
      </c>
      <c r="Y289">
        <f t="shared" si="75"/>
        <v>1</v>
      </c>
      <c r="Z289" s="5">
        <v>1121</v>
      </c>
      <c r="AA289" s="5">
        <v>588</v>
      </c>
      <c r="AB289" s="5">
        <v>454</v>
      </c>
      <c r="AC289">
        <v>533</v>
      </c>
      <c r="AD289" s="37">
        <f t="shared" si="76"/>
        <v>349.79</v>
      </c>
      <c r="AE289" s="37">
        <f t="shared" si="77"/>
        <v>9.2050000000000001</v>
      </c>
      <c r="AF289" s="37">
        <f t="shared" si="78"/>
        <v>9.2050000000000001</v>
      </c>
      <c r="AG289" s="37">
        <f t="shared" si="79"/>
        <v>0.5</v>
      </c>
      <c r="AH289" s="37">
        <f t="shared" si="80"/>
        <v>0.14796531302876481</v>
      </c>
    </row>
    <row r="290" spans="1:34" x14ac:dyDescent="0.25">
      <c r="A290" s="4">
        <v>45555</v>
      </c>
      <c r="B290" s="5">
        <v>2024</v>
      </c>
      <c r="C290" s="5" t="s">
        <v>29</v>
      </c>
      <c r="D290" s="5">
        <v>20</v>
      </c>
      <c r="E290" s="32">
        <v>700</v>
      </c>
      <c r="F290" s="33">
        <v>8.9700000000000006</v>
      </c>
      <c r="G290" s="32">
        <v>60.76</v>
      </c>
      <c r="H290" s="33">
        <v>35.86</v>
      </c>
      <c r="I290" s="32">
        <f t="shared" si="71"/>
        <v>15.19</v>
      </c>
      <c r="J290" s="32">
        <v>35.86</v>
      </c>
      <c r="K290" s="32">
        <v>107.57</v>
      </c>
      <c r="L290" s="32">
        <f t="shared" si="81"/>
        <v>264.20999999999998</v>
      </c>
      <c r="M290" s="32">
        <v>150</v>
      </c>
      <c r="N290" s="32">
        <v>142.63999999999999</v>
      </c>
      <c r="O290" s="32">
        <f t="shared" si="72"/>
        <v>143.15000000000009</v>
      </c>
      <c r="P290" s="5">
        <v>36</v>
      </c>
      <c r="Q290" s="5">
        <v>3769</v>
      </c>
      <c r="R290" s="5">
        <v>2432</v>
      </c>
      <c r="S290" s="5">
        <v>36</v>
      </c>
      <c r="T290" s="5">
        <v>1193</v>
      </c>
      <c r="U290" s="5">
        <v>716</v>
      </c>
      <c r="V290" s="5">
        <v>499</v>
      </c>
      <c r="W290">
        <f t="shared" si="73"/>
        <v>477</v>
      </c>
      <c r="X290">
        <f t="shared" si="74"/>
        <v>477</v>
      </c>
      <c r="Y290">
        <f t="shared" si="75"/>
        <v>1</v>
      </c>
      <c r="Z290" s="5">
        <v>1096</v>
      </c>
      <c r="AA290" s="5">
        <v>601</v>
      </c>
      <c r="AB290" s="5">
        <v>455</v>
      </c>
      <c r="AC290">
        <v>495</v>
      </c>
      <c r="AD290" s="37">
        <f t="shared" si="76"/>
        <v>264.20999999999998</v>
      </c>
      <c r="AE290" s="37">
        <f t="shared" si="77"/>
        <v>7.3391666666666664</v>
      </c>
      <c r="AF290" s="37">
        <f t="shared" si="78"/>
        <v>7.3391666666666664</v>
      </c>
      <c r="AG290" s="37">
        <f t="shared" si="79"/>
        <v>0.49054276315789475</v>
      </c>
      <c r="AH290" s="37">
        <f t="shared" si="80"/>
        <v>0.10863898026315788</v>
      </c>
    </row>
    <row r="291" spans="1:34" x14ac:dyDescent="0.25">
      <c r="A291" s="4">
        <v>45556</v>
      </c>
      <c r="B291" s="5">
        <v>2024</v>
      </c>
      <c r="C291" s="5" t="s">
        <v>29</v>
      </c>
      <c r="D291" s="5">
        <v>21</v>
      </c>
      <c r="E291" s="32">
        <v>700</v>
      </c>
      <c r="F291" s="33">
        <v>7.95</v>
      </c>
      <c r="G291" s="32">
        <v>74.37</v>
      </c>
      <c r="H291" s="33">
        <v>31.81</v>
      </c>
      <c r="I291" s="32">
        <f t="shared" si="71"/>
        <v>18.59</v>
      </c>
      <c r="J291" s="32">
        <v>39.869999999999997</v>
      </c>
      <c r="K291" s="32">
        <v>39.869999999999997</v>
      </c>
      <c r="L291" s="32">
        <f t="shared" si="81"/>
        <v>212.46</v>
      </c>
      <c r="M291" s="32">
        <v>73.75</v>
      </c>
      <c r="N291" s="32">
        <v>273.24</v>
      </c>
      <c r="O291" s="32">
        <f t="shared" si="72"/>
        <v>140.54999999999995</v>
      </c>
      <c r="P291" s="5">
        <v>38</v>
      </c>
      <c r="Q291" s="5">
        <v>3742</v>
      </c>
      <c r="R291" s="5">
        <v>2502</v>
      </c>
      <c r="S291" s="5">
        <v>38</v>
      </c>
      <c r="T291" s="5">
        <v>1192</v>
      </c>
      <c r="U291" s="5">
        <v>751</v>
      </c>
      <c r="V291" s="5">
        <v>493</v>
      </c>
      <c r="W291">
        <f t="shared" si="73"/>
        <v>441</v>
      </c>
      <c r="X291">
        <f t="shared" si="74"/>
        <v>441</v>
      </c>
      <c r="Y291">
        <f t="shared" si="75"/>
        <v>1</v>
      </c>
      <c r="Z291" s="5">
        <v>1067</v>
      </c>
      <c r="AA291" s="5">
        <v>628</v>
      </c>
      <c r="AB291" s="5">
        <v>459</v>
      </c>
      <c r="AC291">
        <v>439</v>
      </c>
      <c r="AD291" s="37">
        <f t="shared" si="76"/>
        <v>212.46</v>
      </c>
      <c r="AE291" s="37">
        <f t="shared" si="77"/>
        <v>5.5910526315789477</v>
      </c>
      <c r="AF291" s="37">
        <f t="shared" si="78"/>
        <v>5.5910526315789477</v>
      </c>
      <c r="AG291" s="37">
        <f t="shared" si="79"/>
        <v>0.47641886490807356</v>
      </c>
      <c r="AH291" s="37">
        <f t="shared" si="80"/>
        <v>8.4916067146282984E-2</v>
      </c>
    </row>
    <row r="292" spans="1:34" x14ac:dyDescent="0.25">
      <c r="A292" s="4">
        <v>45557</v>
      </c>
      <c r="B292" s="5">
        <v>2024</v>
      </c>
      <c r="C292" s="5" t="s">
        <v>29</v>
      </c>
      <c r="D292" s="5">
        <v>22</v>
      </c>
      <c r="E292" s="32">
        <v>700</v>
      </c>
      <c r="F292" s="33">
        <v>23.72</v>
      </c>
      <c r="G292" s="32">
        <v>62.17</v>
      </c>
      <c r="H292" s="33">
        <v>94.89</v>
      </c>
      <c r="I292" s="32">
        <f t="shared" si="71"/>
        <v>15.54</v>
      </c>
      <c r="J292" s="32">
        <v>20.25</v>
      </c>
      <c r="K292" s="32">
        <v>40.49</v>
      </c>
      <c r="L292" s="32">
        <f t="shared" si="81"/>
        <v>257.06</v>
      </c>
      <c r="M292" s="32">
        <v>52.5</v>
      </c>
      <c r="N292" s="32">
        <v>153.88</v>
      </c>
      <c r="O292" s="32">
        <f t="shared" si="72"/>
        <v>236.56</v>
      </c>
      <c r="P292" s="5">
        <v>44</v>
      </c>
      <c r="Q292" s="5">
        <v>3712</v>
      </c>
      <c r="R292" s="5">
        <v>2570</v>
      </c>
      <c r="S292" s="5">
        <v>43</v>
      </c>
      <c r="T292" s="5">
        <v>1175</v>
      </c>
      <c r="U292" s="5">
        <v>785</v>
      </c>
      <c r="V292" s="5">
        <v>488</v>
      </c>
      <c r="W292">
        <f t="shared" si="73"/>
        <v>390</v>
      </c>
      <c r="X292">
        <f t="shared" si="74"/>
        <v>390</v>
      </c>
      <c r="Y292">
        <f t="shared" si="75"/>
        <v>0.97727272727272729</v>
      </c>
      <c r="Z292" s="5">
        <v>1052</v>
      </c>
      <c r="AA292" s="5">
        <v>659</v>
      </c>
      <c r="AB292" s="5">
        <v>463</v>
      </c>
      <c r="AC292">
        <v>393</v>
      </c>
      <c r="AD292" s="37">
        <f t="shared" si="76"/>
        <v>257.06</v>
      </c>
      <c r="AE292" s="37">
        <f t="shared" si="77"/>
        <v>5.978139534883721</v>
      </c>
      <c r="AF292" s="37">
        <f t="shared" si="78"/>
        <v>5.8422727272727277</v>
      </c>
      <c r="AG292" s="37">
        <f t="shared" si="79"/>
        <v>0.45719844357976652</v>
      </c>
      <c r="AH292" s="37">
        <f t="shared" si="80"/>
        <v>0.10002334630350194</v>
      </c>
    </row>
    <row r="293" spans="1:34" x14ac:dyDescent="0.25">
      <c r="A293" s="4">
        <v>45558</v>
      </c>
      <c r="B293" s="5">
        <v>2024</v>
      </c>
      <c r="C293" s="5" t="s">
        <v>29</v>
      </c>
      <c r="D293" s="5">
        <v>23</v>
      </c>
      <c r="E293" s="32">
        <v>700</v>
      </c>
      <c r="F293" s="33">
        <v>19.260000000000002</v>
      </c>
      <c r="G293" s="32">
        <v>75.069999999999993</v>
      </c>
      <c r="H293" s="33">
        <v>77.03</v>
      </c>
      <c r="I293" s="32">
        <f t="shared" si="71"/>
        <v>18.77</v>
      </c>
      <c r="J293" s="32">
        <v>22.49</v>
      </c>
      <c r="K293" s="32">
        <v>44.97</v>
      </c>
      <c r="L293" s="32">
        <f t="shared" si="81"/>
        <v>257.59000000000003</v>
      </c>
      <c r="M293" s="32">
        <v>91.25</v>
      </c>
      <c r="N293" s="32">
        <v>74.78</v>
      </c>
      <c r="O293" s="32">
        <f t="shared" si="72"/>
        <v>276.38</v>
      </c>
      <c r="P293" s="5">
        <v>53</v>
      </c>
      <c r="Q293" s="5">
        <v>3688</v>
      </c>
      <c r="R293" s="5">
        <v>2626</v>
      </c>
      <c r="S293" s="5">
        <v>28</v>
      </c>
      <c r="T293" s="5">
        <v>1149</v>
      </c>
      <c r="U293" s="5">
        <v>813</v>
      </c>
      <c r="V293" s="5">
        <v>484</v>
      </c>
      <c r="W293">
        <f t="shared" si="73"/>
        <v>336</v>
      </c>
      <c r="X293">
        <f t="shared" si="74"/>
        <v>336</v>
      </c>
      <c r="Y293">
        <f t="shared" si="75"/>
        <v>0.52830188679245282</v>
      </c>
      <c r="Z293" s="5">
        <v>1042</v>
      </c>
      <c r="AA293" s="5">
        <v>692</v>
      </c>
      <c r="AB293" s="5">
        <v>467</v>
      </c>
      <c r="AC293">
        <v>350</v>
      </c>
      <c r="AD293" s="37">
        <f t="shared" si="76"/>
        <v>257.59000000000003</v>
      </c>
      <c r="AE293" s="37">
        <f t="shared" si="77"/>
        <v>9.1996428571428588</v>
      </c>
      <c r="AF293" s="37">
        <f t="shared" si="78"/>
        <v>4.860188679245284</v>
      </c>
      <c r="AG293" s="37">
        <f t="shared" si="79"/>
        <v>0.43754760091393757</v>
      </c>
      <c r="AH293" s="37">
        <f t="shared" si="80"/>
        <v>9.8092155369383108E-2</v>
      </c>
    </row>
    <row r="294" spans="1:34" x14ac:dyDescent="0.25">
      <c r="A294" s="4">
        <v>45559</v>
      </c>
      <c r="B294" s="5">
        <v>2024</v>
      </c>
      <c r="C294" s="5" t="s">
        <v>29</v>
      </c>
      <c r="D294" s="5">
        <v>24</v>
      </c>
      <c r="E294" s="32">
        <v>700</v>
      </c>
      <c r="F294" s="33">
        <v>9.09</v>
      </c>
      <c r="G294" s="32">
        <v>58.46</v>
      </c>
      <c r="H294" s="33">
        <v>36.340000000000003</v>
      </c>
      <c r="I294" s="32">
        <f t="shared" si="71"/>
        <v>14.62</v>
      </c>
      <c r="J294" s="32">
        <v>30.22</v>
      </c>
      <c r="K294" s="32">
        <v>60.44</v>
      </c>
      <c r="L294" s="32">
        <f t="shared" si="81"/>
        <v>209.17000000000002</v>
      </c>
      <c r="M294" s="32">
        <v>65</v>
      </c>
      <c r="N294" s="32">
        <v>190.45</v>
      </c>
      <c r="O294" s="32">
        <f t="shared" si="72"/>
        <v>235.38</v>
      </c>
      <c r="P294" s="5">
        <v>63</v>
      </c>
      <c r="Q294" s="5">
        <v>3664</v>
      </c>
      <c r="R294" s="5">
        <v>2684</v>
      </c>
      <c r="S294" s="5">
        <v>33</v>
      </c>
      <c r="T294" s="5">
        <v>1127</v>
      </c>
      <c r="U294" s="5">
        <v>842</v>
      </c>
      <c r="V294" s="5">
        <v>480</v>
      </c>
      <c r="W294">
        <f t="shared" si="73"/>
        <v>285</v>
      </c>
      <c r="X294">
        <f t="shared" si="74"/>
        <v>285</v>
      </c>
      <c r="Y294">
        <f t="shared" si="75"/>
        <v>0.52380952380952384</v>
      </c>
      <c r="Z294" s="5">
        <v>1038</v>
      </c>
      <c r="AA294" s="5">
        <v>712</v>
      </c>
      <c r="AB294" s="5">
        <v>472</v>
      </c>
      <c r="AC294">
        <v>326</v>
      </c>
      <c r="AD294" s="37">
        <f t="shared" si="76"/>
        <v>209.17000000000002</v>
      </c>
      <c r="AE294" s="37">
        <f t="shared" si="77"/>
        <v>6.3384848484848488</v>
      </c>
      <c r="AF294" s="37">
        <f t="shared" si="78"/>
        <v>3.3201587301587305</v>
      </c>
      <c r="AG294" s="37">
        <f t="shared" si="79"/>
        <v>0.41989567809239942</v>
      </c>
      <c r="AH294" s="37">
        <f t="shared" si="80"/>
        <v>7.7932190760059625E-2</v>
      </c>
    </row>
    <row r="295" spans="1:34" x14ac:dyDescent="0.25">
      <c r="A295" s="4">
        <v>45560</v>
      </c>
      <c r="B295" s="5">
        <v>2024</v>
      </c>
      <c r="C295" s="5" t="s">
        <v>29</v>
      </c>
      <c r="D295" s="5">
        <v>25</v>
      </c>
      <c r="E295" s="32">
        <v>700</v>
      </c>
      <c r="F295" s="33">
        <v>8.2200000000000006</v>
      </c>
      <c r="G295" s="32">
        <v>46.97</v>
      </c>
      <c r="H295" s="33">
        <v>32.880000000000003</v>
      </c>
      <c r="I295" s="32">
        <f t="shared" si="71"/>
        <v>11.74</v>
      </c>
      <c r="J295" s="32">
        <v>17.36</v>
      </c>
      <c r="K295" s="32">
        <v>52.09</v>
      </c>
      <c r="L295" s="32">
        <f t="shared" si="81"/>
        <v>169.26</v>
      </c>
      <c r="M295" s="32">
        <v>138.75</v>
      </c>
      <c r="N295" s="32">
        <v>197.38</v>
      </c>
      <c r="O295" s="32">
        <f t="shared" si="72"/>
        <v>194.61</v>
      </c>
      <c r="P295" s="5">
        <v>70</v>
      </c>
      <c r="Q295" s="5">
        <v>3643</v>
      </c>
      <c r="R295" s="5">
        <v>2710</v>
      </c>
      <c r="S295" s="5">
        <v>64</v>
      </c>
      <c r="T295" s="5">
        <v>1123</v>
      </c>
      <c r="U295" s="5">
        <v>855</v>
      </c>
      <c r="V295" s="5">
        <v>476</v>
      </c>
      <c r="W295">
        <f t="shared" si="73"/>
        <v>268</v>
      </c>
      <c r="X295">
        <f t="shared" si="74"/>
        <v>268</v>
      </c>
      <c r="Y295">
        <f t="shared" si="75"/>
        <v>0.91428571428571426</v>
      </c>
      <c r="Z295" s="5">
        <v>1050</v>
      </c>
      <c r="AA295" s="5">
        <v>722</v>
      </c>
      <c r="AB295" s="5">
        <v>477</v>
      </c>
      <c r="AC295">
        <v>328</v>
      </c>
      <c r="AD295" s="37">
        <f t="shared" si="76"/>
        <v>169.26</v>
      </c>
      <c r="AE295" s="37">
        <f t="shared" si="77"/>
        <v>2.6446874999999999</v>
      </c>
      <c r="AF295" s="37">
        <f t="shared" si="78"/>
        <v>2.4179999999999997</v>
      </c>
      <c r="AG295" s="37">
        <f t="shared" si="79"/>
        <v>0.41439114391143911</v>
      </c>
      <c r="AH295" s="37">
        <f t="shared" si="80"/>
        <v>6.2457564575645753E-2</v>
      </c>
    </row>
    <row r="296" spans="1:34" x14ac:dyDescent="0.25">
      <c r="A296" s="4">
        <v>45561</v>
      </c>
      <c r="B296" s="5">
        <v>2024</v>
      </c>
      <c r="C296" s="5" t="s">
        <v>29</v>
      </c>
      <c r="D296" s="5">
        <v>26</v>
      </c>
      <c r="E296" s="32">
        <v>700</v>
      </c>
      <c r="F296" s="33">
        <v>33</v>
      </c>
      <c r="G296" s="32">
        <v>127.68</v>
      </c>
      <c r="H296" s="33">
        <v>132</v>
      </c>
      <c r="I296" s="32">
        <f t="shared" si="71"/>
        <v>31.92</v>
      </c>
      <c r="J296" s="32">
        <v>11.18</v>
      </c>
      <c r="K296" s="32">
        <v>33.54</v>
      </c>
      <c r="L296" s="32">
        <f t="shared" si="81"/>
        <v>369.32000000000005</v>
      </c>
      <c r="M296" s="32">
        <v>90</v>
      </c>
      <c r="N296" s="32">
        <v>131.53</v>
      </c>
      <c r="O296" s="32">
        <f t="shared" si="72"/>
        <v>109.14999999999998</v>
      </c>
      <c r="P296" s="5">
        <v>86</v>
      </c>
      <c r="Q296" s="5">
        <v>3619</v>
      </c>
      <c r="R296" s="5">
        <v>2734</v>
      </c>
      <c r="S296" s="5">
        <v>69</v>
      </c>
      <c r="T296" s="5">
        <v>1125</v>
      </c>
      <c r="U296" s="5">
        <v>867</v>
      </c>
      <c r="V296" s="5">
        <v>472</v>
      </c>
      <c r="W296">
        <f t="shared" si="73"/>
        <v>258</v>
      </c>
      <c r="X296">
        <f t="shared" si="74"/>
        <v>258</v>
      </c>
      <c r="Y296">
        <f t="shared" si="75"/>
        <v>0.80232558139534882</v>
      </c>
      <c r="Z296" s="5">
        <v>1074</v>
      </c>
      <c r="AA296" s="5">
        <v>721</v>
      </c>
      <c r="AB296" s="5">
        <v>483</v>
      </c>
      <c r="AC296">
        <v>353</v>
      </c>
      <c r="AD296" s="37">
        <f t="shared" si="76"/>
        <v>369.32000000000005</v>
      </c>
      <c r="AE296" s="37">
        <f t="shared" si="77"/>
        <v>5.3524637681159426</v>
      </c>
      <c r="AF296" s="37">
        <f t="shared" si="78"/>
        <v>4.2944186046511632</v>
      </c>
      <c r="AG296" s="37">
        <f t="shared" si="79"/>
        <v>0.41148500365764445</v>
      </c>
      <c r="AH296" s="37">
        <f t="shared" si="80"/>
        <v>0.13508412582297002</v>
      </c>
    </row>
    <row r="297" spans="1:34" x14ac:dyDescent="0.25">
      <c r="A297" s="4">
        <v>45562</v>
      </c>
      <c r="B297" s="5">
        <v>2024</v>
      </c>
      <c r="C297" s="5" t="s">
        <v>29</v>
      </c>
      <c r="D297" s="5">
        <v>27</v>
      </c>
      <c r="E297" s="32">
        <v>700</v>
      </c>
      <c r="F297" s="33">
        <v>35.229999999999997</v>
      </c>
      <c r="G297" s="32">
        <v>61.18</v>
      </c>
      <c r="H297" s="33">
        <v>140.9</v>
      </c>
      <c r="I297" s="32">
        <f t="shared" si="71"/>
        <v>15.3</v>
      </c>
      <c r="J297" s="32">
        <v>126.07</v>
      </c>
      <c r="K297" s="32">
        <v>126.07</v>
      </c>
      <c r="L297" s="32">
        <f t="shared" si="81"/>
        <v>504.75</v>
      </c>
      <c r="M297" s="32">
        <v>67.5</v>
      </c>
      <c r="N297" s="32">
        <v>165.31</v>
      </c>
      <c r="O297" s="32">
        <f t="shared" si="72"/>
        <v>-37.559999999999945</v>
      </c>
      <c r="P297" s="5">
        <v>98</v>
      </c>
      <c r="Q297" s="5">
        <v>3601</v>
      </c>
      <c r="R297" s="5">
        <v>2744</v>
      </c>
      <c r="S297" s="5">
        <v>90</v>
      </c>
      <c r="T297" s="5">
        <v>1145</v>
      </c>
      <c r="U297" s="5">
        <v>872</v>
      </c>
      <c r="V297" s="5">
        <v>468</v>
      </c>
      <c r="W297">
        <f t="shared" si="73"/>
        <v>273</v>
      </c>
      <c r="X297">
        <f t="shared" si="74"/>
        <v>273</v>
      </c>
      <c r="Y297">
        <f t="shared" si="75"/>
        <v>0.91836734693877553</v>
      </c>
      <c r="Z297" s="5">
        <v>1090</v>
      </c>
      <c r="AA297" s="5">
        <v>710</v>
      </c>
      <c r="AB297" s="5">
        <v>490</v>
      </c>
      <c r="AC297">
        <v>380</v>
      </c>
      <c r="AD297" s="37">
        <f t="shared" si="76"/>
        <v>504.75</v>
      </c>
      <c r="AE297" s="37">
        <f t="shared" si="77"/>
        <v>5.6083333333333334</v>
      </c>
      <c r="AF297" s="37">
        <f t="shared" si="78"/>
        <v>5.1505102040816331</v>
      </c>
      <c r="AG297" s="37">
        <f t="shared" si="79"/>
        <v>0.41727405247813409</v>
      </c>
      <c r="AH297" s="37">
        <f t="shared" si="80"/>
        <v>0.18394679300291544</v>
      </c>
    </row>
    <row r="298" spans="1:34" x14ac:dyDescent="0.25">
      <c r="A298" s="4">
        <v>45563</v>
      </c>
      <c r="B298" s="5">
        <v>2024</v>
      </c>
      <c r="C298" s="5" t="s">
        <v>29</v>
      </c>
      <c r="D298" s="5">
        <v>28</v>
      </c>
      <c r="E298" s="32">
        <v>700</v>
      </c>
      <c r="F298" s="33">
        <v>15.02</v>
      </c>
      <c r="G298" s="32">
        <v>132.91</v>
      </c>
      <c r="H298" s="33">
        <v>60.07</v>
      </c>
      <c r="I298" s="32">
        <f t="shared" si="71"/>
        <v>33.229999999999997</v>
      </c>
      <c r="J298" s="32">
        <v>116.3</v>
      </c>
      <c r="K298" s="32">
        <v>116.3</v>
      </c>
      <c r="L298" s="32">
        <f t="shared" si="81"/>
        <v>473.83</v>
      </c>
      <c r="M298" s="32">
        <v>128.75</v>
      </c>
      <c r="N298" s="32">
        <v>114.96</v>
      </c>
      <c r="O298" s="32">
        <f t="shared" si="72"/>
        <v>-17.539999999999964</v>
      </c>
      <c r="P298" s="5">
        <v>109</v>
      </c>
      <c r="Q298" s="5">
        <v>3583</v>
      </c>
      <c r="R298" s="5">
        <v>2744</v>
      </c>
      <c r="S298" s="5">
        <v>64</v>
      </c>
      <c r="T298" s="5">
        <v>1170</v>
      </c>
      <c r="U298" s="5">
        <v>872</v>
      </c>
      <c r="V298" s="5">
        <v>465</v>
      </c>
      <c r="W298">
        <f t="shared" si="73"/>
        <v>298</v>
      </c>
      <c r="X298">
        <f t="shared" si="74"/>
        <v>298</v>
      </c>
      <c r="Y298">
        <f t="shared" si="75"/>
        <v>0.58715596330275233</v>
      </c>
      <c r="Z298" s="5">
        <v>1092</v>
      </c>
      <c r="AA298" s="5">
        <v>682</v>
      </c>
      <c r="AB298" s="5">
        <v>495</v>
      </c>
      <c r="AC298">
        <v>410</v>
      </c>
      <c r="AD298" s="37">
        <f t="shared" si="76"/>
        <v>473.83</v>
      </c>
      <c r="AE298" s="37">
        <f t="shared" si="77"/>
        <v>7.4035937499999998</v>
      </c>
      <c r="AF298" s="37">
        <f t="shared" si="78"/>
        <v>4.3470642201834861</v>
      </c>
      <c r="AG298" s="37">
        <f t="shared" si="79"/>
        <v>0.42638483965014579</v>
      </c>
      <c r="AH298" s="37">
        <f t="shared" si="80"/>
        <v>0.17267857142857143</v>
      </c>
    </row>
    <row r="299" spans="1:34" x14ac:dyDescent="0.25">
      <c r="A299" s="4">
        <v>45564</v>
      </c>
      <c r="B299" s="5">
        <v>2024</v>
      </c>
      <c r="C299" s="5" t="s">
        <v>29</v>
      </c>
      <c r="D299" s="5">
        <v>29</v>
      </c>
      <c r="E299" s="32">
        <v>700</v>
      </c>
      <c r="F299" s="33">
        <v>31.42</v>
      </c>
      <c r="G299" s="32">
        <v>105.27</v>
      </c>
      <c r="H299" s="33">
        <v>125.69</v>
      </c>
      <c r="I299" s="32">
        <f t="shared" si="71"/>
        <v>26.32</v>
      </c>
      <c r="J299" s="32">
        <v>15.52</v>
      </c>
      <c r="K299" s="32">
        <v>46.57</v>
      </c>
      <c r="L299" s="32">
        <f t="shared" si="81"/>
        <v>350.78999999999996</v>
      </c>
      <c r="M299" s="32">
        <v>203.75</v>
      </c>
      <c r="N299" s="32">
        <v>125.79</v>
      </c>
      <c r="O299" s="32">
        <f t="shared" si="72"/>
        <v>19.670000000000073</v>
      </c>
      <c r="P299" s="5">
        <v>119</v>
      </c>
      <c r="Q299" s="5">
        <v>3565</v>
      </c>
      <c r="R299" s="5">
        <v>2732</v>
      </c>
      <c r="S299" s="5">
        <v>81</v>
      </c>
      <c r="T299" s="5">
        <v>1184</v>
      </c>
      <c r="U299" s="5">
        <v>866</v>
      </c>
      <c r="V299" s="5">
        <v>462</v>
      </c>
      <c r="W299">
        <f t="shared" si="73"/>
        <v>318</v>
      </c>
      <c r="X299">
        <f t="shared" si="74"/>
        <v>318</v>
      </c>
      <c r="Y299">
        <f t="shared" si="75"/>
        <v>0.68067226890756305</v>
      </c>
      <c r="Z299" s="5">
        <v>1084</v>
      </c>
      <c r="AA299" s="5">
        <v>650</v>
      </c>
      <c r="AB299" s="5">
        <v>503</v>
      </c>
      <c r="AC299">
        <v>434</v>
      </c>
      <c r="AD299" s="37">
        <f t="shared" si="76"/>
        <v>350.78999999999996</v>
      </c>
      <c r="AE299" s="37">
        <f t="shared" si="77"/>
        <v>4.3307407407407403</v>
      </c>
      <c r="AF299" s="37">
        <f t="shared" si="78"/>
        <v>2.9478151260504197</v>
      </c>
      <c r="AG299" s="37">
        <f t="shared" si="79"/>
        <v>0.43338213762811129</v>
      </c>
      <c r="AH299" s="37">
        <f t="shared" si="80"/>
        <v>0.12840043923865299</v>
      </c>
    </row>
    <row r="300" spans="1:34" x14ac:dyDescent="0.25">
      <c r="A300" s="4">
        <v>45565</v>
      </c>
      <c r="B300" s="5">
        <v>2024</v>
      </c>
      <c r="C300" s="5" t="s">
        <v>29</v>
      </c>
      <c r="D300" s="5">
        <v>30</v>
      </c>
      <c r="E300" s="32">
        <v>700</v>
      </c>
      <c r="F300" s="33">
        <v>20.86</v>
      </c>
      <c r="G300" s="32">
        <v>67.349999999999994</v>
      </c>
      <c r="H300" s="33">
        <v>83.44</v>
      </c>
      <c r="I300" s="32">
        <f t="shared" si="71"/>
        <v>16.84</v>
      </c>
      <c r="J300" s="32">
        <v>39.04</v>
      </c>
      <c r="K300" s="32">
        <v>78.08</v>
      </c>
      <c r="L300" s="32">
        <f t="shared" si="81"/>
        <v>305.60999999999996</v>
      </c>
      <c r="M300" s="32">
        <v>187.5</v>
      </c>
      <c r="N300" s="32">
        <v>153.61000000000001</v>
      </c>
      <c r="O300" s="32">
        <f t="shared" si="72"/>
        <v>53.279999999999973</v>
      </c>
      <c r="P300" s="5">
        <v>123</v>
      </c>
      <c r="Q300" s="5">
        <v>3553</v>
      </c>
      <c r="R300" s="5">
        <v>2722</v>
      </c>
      <c r="S300" s="5">
        <v>80</v>
      </c>
      <c r="T300" s="5">
        <v>1184</v>
      </c>
      <c r="U300" s="5">
        <v>861</v>
      </c>
      <c r="V300" s="5">
        <v>460</v>
      </c>
      <c r="W300">
        <f t="shared" si="73"/>
        <v>323</v>
      </c>
      <c r="X300">
        <f t="shared" si="74"/>
        <v>323</v>
      </c>
      <c r="Y300">
        <f t="shared" si="75"/>
        <v>0.65040650406504064</v>
      </c>
      <c r="Z300" s="5">
        <v>1067</v>
      </c>
      <c r="AA300" s="5">
        <v>615</v>
      </c>
      <c r="AB300" s="5">
        <v>510</v>
      </c>
      <c r="AC300">
        <v>452</v>
      </c>
      <c r="AD300" s="37">
        <f t="shared" si="76"/>
        <v>305.60999999999996</v>
      </c>
      <c r="AE300" s="37">
        <f t="shared" si="77"/>
        <v>3.8201249999999995</v>
      </c>
      <c r="AF300" s="37">
        <f t="shared" si="78"/>
        <v>2.4846341463414632</v>
      </c>
      <c r="AG300" s="37">
        <f t="shared" si="79"/>
        <v>0.43497428361498897</v>
      </c>
      <c r="AH300" s="37">
        <f t="shared" si="80"/>
        <v>0.11227406318883172</v>
      </c>
    </row>
    <row r="301" spans="1:34" hidden="1" x14ac:dyDescent="0.25">
      <c r="A301" s="4"/>
      <c r="B301" s="5">
        <v>2024</v>
      </c>
      <c r="C301" s="5" t="s">
        <v>30</v>
      </c>
      <c r="D301" s="5">
        <v>0.01</v>
      </c>
      <c r="E301" s="5">
        <v>0</v>
      </c>
      <c r="F301" s="5">
        <v>0</v>
      </c>
      <c r="G301" s="5">
        <v>0</v>
      </c>
      <c r="H301" s="5">
        <f t="shared" si="71"/>
        <v>0</v>
      </c>
      <c r="I301" s="5">
        <f t="shared" si="71"/>
        <v>0</v>
      </c>
      <c r="J301" s="5">
        <v>0</v>
      </c>
      <c r="K301" s="5">
        <v>0</v>
      </c>
      <c r="L301" s="5">
        <f t="shared" si="81"/>
        <v>0</v>
      </c>
      <c r="M301" s="5">
        <v>0</v>
      </c>
      <c r="N301" s="5">
        <v>0</v>
      </c>
      <c r="O301" s="5"/>
      <c r="P301" s="5">
        <v>0</v>
      </c>
      <c r="Q301" s="5">
        <v>0</v>
      </c>
      <c r="R301" s="5">
        <v>0</v>
      </c>
      <c r="S301" s="5">
        <v>0</v>
      </c>
      <c r="T301" s="5">
        <v>0</v>
      </c>
      <c r="U301" s="5">
        <v>0</v>
      </c>
      <c r="V301" s="5">
        <v>0</v>
      </c>
      <c r="Z301" s="5">
        <v>1043</v>
      </c>
      <c r="AA301" s="5">
        <v>588</v>
      </c>
      <c r="AB301" s="5">
        <v>518</v>
      </c>
      <c r="AC301">
        <v>455</v>
      </c>
    </row>
    <row r="302" spans="1:34" hidden="1" x14ac:dyDescent="0.25">
      <c r="A302" s="4"/>
      <c r="B302" s="5">
        <v>2024</v>
      </c>
      <c r="C302" s="5" t="s">
        <v>30</v>
      </c>
      <c r="D302" s="5">
        <v>0.02</v>
      </c>
      <c r="E302" s="5">
        <v>0</v>
      </c>
      <c r="F302" s="5">
        <v>0</v>
      </c>
      <c r="G302" s="5">
        <v>0</v>
      </c>
      <c r="H302" s="5">
        <f t="shared" si="71"/>
        <v>0</v>
      </c>
      <c r="I302" s="5">
        <f t="shared" si="71"/>
        <v>0</v>
      </c>
      <c r="J302" s="5">
        <v>0</v>
      </c>
      <c r="K302" s="5">
        <v>0</v>
      </c>
      <c r="L302" s="5">
        <f t="shared" si="81"/>
        <v>0</v>
      </c>
      <c r="M302" s="5">
        <v>0</v>
      </c>
      <c r="N302" s="5">
        <v>0</v>
      </c>
      <c r="O302" s="5"/>
      <c r="P302" s="5">
        <v>0</v>
      </c>
      <c r="Q302" s="5">
        <v>0</v>
      </c>
      <c r="R302" s="5">
        <v>0</v>
      </c>
      <c r="S302" s="5">
        <v>0</v>
      </c>
      <c r="T302" s="5">
        <v>0</v>
      </c>
      <c r="U302" s="5">
        <v>0</v>
      </c>
      <c r="V302" s="5">
        <v>0</v>
      </c>
      <c r="Z302" s="5">
        <v>1018</v>
      </c>
      <c r="AA302" s="5">
        <v>580</v>
      </c>
      <c r="AB302" s="5">
        <v>525</v>
      </c>
      <c r="AC302">
        <v>438</v>
      </c>
    </row>
    <row r="303" spans="1:34" x14ac:dyDescent="0.25">
      <c r="A303" s="4">
        <v>45566</v>
      </c>
      <c r="B303" s="5">
        <v>2024</v>
      </c>
      <c r="C303" s="5" t="s">
        <v>30</v>
      </c>
      <c r="D303" s="5">
        <v>1</v>
      </c>
      <c r="E303" s="32">
        <v>770</v>
      </c>
      <c r="F303" s="33">
        <v>35.67</v>
      </c>
      <c r="G303" s="32">
        <v>142.66</v>
      </c>
      <c r="H303" s="32">
        <f t="shared" si="71"/>
        <v>8.92</v>
      </c>
      <c r="I303" s="32">
        <v>123.49</v>
      </c>
      <c r="J303" s="32">
        <v>162.6</v>
      </c>
      <c r="K303" s="32">
        <v>162.6</v>
      </c>
      <c r="L303" s="32">
        <f t="shared" si="81"/>
        <v>635.93999999999994</v>
      </c>
      <c r="M303" s="32">
        <v>157.5</v>
      </c>
      <c r="N303" s="32">
        <v>181.94</v>
      </c>
      <c r="O303" s="32">
        <f t="shared" ref="O303:O333" si="82">E303-SUM(L303:N303)</f>
        <v>-205.37999999999988</v>
      </c>
      <c r="P303" s="5">
        <v>126</v>
      </c>
      <c r="Q303" s="5">
        <v>3541</v>
      </c>
      <c r="R303" s="5">
        <v>2692</v>
      </c>
      <c r="S303" s="5">
        <v>126</v>
      </c>
      <c r="T303" s="5">
        <v>1177</v>
      </c>
      <c r="U303" s="5">
        <v>846</v>
      </c>
      <c r="V303" s="5">
        <v>457</v>
      </c>
      <c r="W303">
        <f t="shared" ref="W303:W333" si="83">IF(T303-U303&lt;=0,NA(),T303-U303)</f>
        <v>331</v>
      </c>
      <c r="X303">
        <f t="shared" ref="X303:X333" si="84">IF(T303-U303&lt;=0,"0",T303-U303)</f>
        <v>331</v>
      </c>
      <c r="Y303">
        <f t="shared" ref="Y303:Y333" si="85">S303/P303</f>
        <v>1</v>
      </c>
      <c r="Z303" s="5">
        <v>998</v>
      </c>
      <c r="AA303" s="5">
        <v>576</v>
      </c>
      <c r="AB303" s="5">
        <v>531</v>
      </c>
      <c r="AC303">
        <v>422</v>
      </c>
      <c r="AD303" s="37">
        <f t="shared" ref="AD303:AD333" si="86">SUM(F303:K303)</f>
        <v>635.93999999999994</v>
      </c>
      <c r="AE303" s="37">
        <f t="shared" ref="AE303:AE333" si="87">L303/S303</f>
        <v>5.0471428571428563</v>
      </c>
      <c r="AF303" s="37">
        <f t="shared" ref="AF303:AF333" si="88">L303/P303</f>
        <v>5.0471428571428563</v>
      </c>
      <c r="AG303" s="37">
        <f t="shared" ref="AG303:AG333" si="89">T303/R303</f>
        <v>0.43722139673105498</v>
      </c>
      <c r="AH303" s="37">
        <f t="shared" ref="AH303:AH333" si="90">L303/R303</f>
        <v>0.23623328380386327</v>
      </c>
    </row>
    <row r="304" spans="1:34" x14ac:dyDescent="0.25">
      <c r="A304" s="4">
        <v>45567</v>
      </c>
      <c r="B304" s="5">
        <v>2024</v>
      </c>
      <c r="C304" s="5" t="s">
        <v>30</v>
      </c>
      <c r="D304" s="5">
        <v>2</v>
      </c>
      <c r="E304" s="32">
        <v>770</v>
      </c>
      <c r="F304" s="33">
        <v>30.87</v>
      </c>
      <c r="G304" s="32">
        <v>123.49</v>
      </c>
      <c r="H304" s="32">
        <f t="shared" ref="H304:I367" si="91">ROUND(F304*0.25,2)</f>
        <v>7.72</v>
      </c>
      <c r="I304" s="32">
        <v>138.06</v>
      </c>
      <c r="J304" s="32">
        <v>54.46</v>
      </c>
      <c r="K304" s="32">
        <v>108.91</v>
      </c>
      <c r="L304" s="32">
        <f t="shared" si="81"/>
        <v>463.51</v>
      </c>
      <c r="M304" s="32">
        <v>133.75</v>
      </c>
      <c r="N304" s="32">
        <v>195.18</v>
      </c>
      <c r="O304" s="32">
        <f t="shared" si="82"/>
        <v>-22.440000000000055</v>
      </c>
      <c r="P304" s="5">
        <v>126</v>
      </c>
      <c r="Q304" s="5">
        <v>3529</v>
      </c>
      <c r="R304" s="5">
        <v>2642</v>
      </c>
      <c r="S304" s="5">
        <v>126</v>
      </c>
      <c r="T304" s="5">
        <v>1158</v>
      </c>
      <c r="U304" s="5">
        <v>821</v>
      </c>
      <c r="V304" s="5">
        <v>455</v>
      </c>
      <c r="W304">
        <f t="shared" si="83"/>
        <v>337</v>
      </c>
      <c r="X304">
        <f t="shared" si="84"/>
        <v>337</v>
      </c>
      <c r="Y304">
        <f t="shared" si="85"/>
        <v>1</v>
      </c>
      <c r="Z304" s="5">
        <v>991</v>
      </c>
      <c r="AA304" s="5">
        <v>579</v>
      </c>
      <c r="AB304" s="5">
        <v>538</v>
      </c>
      <c r="AC304">
        <v>412</v>
      </c>
      <c r="AD304" s="37">
        <f t="shared" si="86"/>
        <v>463.51</v>
      </c>
      <c r="AE304" s="37">
        <f t="shared" si="87"/>
        <v>3.6786507936507937</v>
      </c>
      <c r="AF304" s="37">
        <f t="shared" si="88"/>
        <v>3.6786507936507937</v>
      </c>
      <c r="AG304" s="37">
        <f t="shared" si="89"/>
        <v>0.43830431491294475</v>
      </c>
      <c r="AH304" s="37">
        <f t="shared" si="90"/>
        <v>0.17543906131718395</v>
      </c>
    </row>
    <row r="305" spans="1:34" x14ac:dyDescent="0.25">
      <c r="A305" s="4">
        <v>45568</v>
      </c>
      <c r="B305" s="5">
        <v>2024</v>
      </c>
      <c r="C305" s="5" t="s">
        <v>30</v>
      </c>
      <c r="D305" s="5">
        <v>3</v>
      </c>
      <c r="E305" s="32">
        <v>770</v>
      </c>
      <c r="F305" s="33">
        <v>45.91</v>
      </c>
      <c r="G305" s="32">
        <v>183.64</v>
      </c>
      <c r="H305" s="32">
        <f t="shared" si="91"/>
        <v>11.48</v>
      </c>
      <c r="I305" s="32">
        <v>127.25</v>
      </c>
      <c r="J305" s="32">
        <v>33.53</v>
      </c>
      <c r="K305" s="32">
        <v>100.58</v>
      </c>
      <c r="L305" s="32">
        <f t="shared" si="81"/>
        <v>502.38999999999993</v>
      </c>
      <c r="M305" s="32">
        <v>110</v>
      </c>
      <c r="N305" s="32">
        <v>237.14</v>
      </c>
      <c r="O305" s="32">
        <f t="shared" si="82"/>
        <v>-79.529999999999859</v>
      </c>
      <c r="P305" s="5">
        <v>125</v>
      </c>
      <c r="Q305" s="5">
        <v>3517</v>
      </c>
      <c r="R305" s="5">
        <v>2598</v>
      </c>
      <c r="S305" s="5">
        <v>125</v>
      </c>
      <c r="T305" s="5">
        <v>1133</v>
      </c>
      <c r="U305" s="5">
        <v>799</v>
      </c>
      <c r="V305" s="5">
        <v>453</v>
      </c>
      <c r="W305">
        <f t="shared" si="83"/>
        <v>334</v>
      </c>
      <c r="X305">
        <f t="shared" si="84"/>
        <v>334</v>
      </c>
      <c r="Y305">
        <f t="shared" si="85"/>
        <v>1</v>
      </c>
      <c r="Z305" s="5">
        <v>991</v>
      </c>
      <c r="AA305" s="5">
        <v>586</v>
      </c>
      <c r="AB305" s="5">
        <v>545</v>
      </c>
      <c r="AC305">
        <v>405</v>
      </c>
      <c r="AD305" s="37">
        <f t="shared" si="86"/>
        <v>502.38999999999993</v>
      </c>
      <c r="AE305" s="37">
        <f t="shared" si="87"/>
        <v>4.0191199999999991</v>
      </c>
      <c r="AF305" s="37">
        <f t="shared" si="88"/>
        <v>4.0191199999999991</v>
      </c>
      <c r="AG305" s="37">
        <f t="shared" si="89"/>
        <v>0.43610469591993839</v>
      </c>
      <c r="AH305" s="37">
        <f t="shared" si="90"/>
        <v>0.1933756735950731</v>
      </c>
    </row>
    <row r="306" spans="1:34" x14ac:dyDescent="0.25">
      <c r="A306" s="4">
        <v>45569</v>
      </c>
      <c r="B306" s="5">
        <v>2024</v>
      </c>
      <c r="C306" s="5" t="s">
        <v>30</v>
      </c>
      <c r="D306" s="5">
        <v>4</v>
      </c>
      <c r="E306" s="32">
        <v>770</v>
      </c>
      <c r="F306" s="33">
        <v>42.66</v>
      </c>
      <c r="G306" s="32">
        <v>170.63</v>
      </c>
      <c r="H306" s="32">
        <f t="shared" si="91"/>
        <v>10.67</v>
      </c>
      <c r="I306" s="32">
        <v>139.68</v>
      </c>
      <c r="J306" s="32">
        <v>50.97</v>
      </c>
      <c r="K306" s="32">
        <v>101.93</v>
      </c>
      <c r="L306" s="32">
        <f t="shared" si="81"/>
        <v>516.54</v>
      </c>
      <c r="M306" s="32">
        <v>45</v>
      </c>
      <c r="N306" s="32">
        <v>203.33</v>
      </c>
      <c r="O306" s="32">
        <f t="shared" si="82"/>
        <v>5.1299999999999955</v>
      </c>
      <c r="P306" s="5">
        <v>118</v>
      </c>
      <c r="Q306" s="5">
        <v>3508</v>
      </c>
      <c r="R306" s="5">
        <v>2542</v>
      </c>
      <c r="S306" s="5">
        <v>118</v>
      </c>
      <c r="T306" s="5">
        <v>1108</v>
      </c>
      <c r="U306" s="5">
        <v>771</v>
      </c>
      <c r="V306" s="5">
        <v>452</v>
      </c>
      <c r="W306">
        <f t="shared" si="83"/>
        <v>337</v>
      </c>
      <c r="X306">
        <f t="shared" si="84"/>
        <v>337</v>
      </c>
      <c r="Y306">
        <f t="shared" si="85"/>
        <v>1</v>
      </c>
      <c r="Z306" s="5">
        <v>993</v>
      </c>
      <c r="AA306" s="5">
        <v>597</v>
      </c>
      <c r="AB306" s="5">
        <v>552</v>
      </c>
      <c r="AC306">
        <v>396</v>
      </c>
      <c r="AD306" s="37">
        <f t="shared" si="86"/>
        <v>516.54</v>
      </c>
      <c r="AE306" s="37">
        <f t="shared" si="87"/>
        <v>4.3774576271186438</v>
      </c>
      <c r="AF306" s="37">
        <f t="shared" si="88"/>
        <v>4.3774576271186438</v>
      </c>
      <c r="AG306" s="37">
        <f t="shared" si="89"/>
        <v>0.43587726199842641</v>
      </c>
      <c r="AH306" s="37">
        <f t="shared" si="90"/>
        <v>0.20320220298977182</v>
      </c>
    </row>
    <row r="307" spans="1:34" x14ac:dyDescent="0.25">
      <c r="A307" s="4">
        <v>45570</v>
      </c>
      <c r="B307" s="5">
        <v>2024</v>
      </c>
      <c r="C307" s="5" t="s">
        <v>30</v>
      </c>
      <c r="D307" s="5">
        <v>5</v>
      </c>
      <c r="E307" s="32">
        <v>770</v>
      </c>
      <c r="F307" s="33">
        <v>37.950000000000003</v>
      </c>
      <c r="G307" s="32">
        <v>151.78</v>
      </c>
      <c r="H307" s="32">
        <f t="shared" si="91"/>
        <v>9.49</v>
      </c>
      <c r="I307" s="32">
        <v>197.16</v>
      </c>
      <c r="J307" s="32">
        <v>65.47</v>
      </c>
      <c r="K307" s="32">
        <v>130.94</v>
      </c>
      <c r="L307" s="32">
        <f t="shared" si="81"/>
        <v>592.79</v>
      </c>
      <c r="M307" s="32">
        <v>198.75</v>
      </c>
      <c r="N307" s="32">
        <v>91.15</v>
      </c>
      <c r="O307" s="32">
        <f t="shared" si="82"/>
        <v>-112.68999999999994</v>
      </c>
      <c r="P307" s="5">
        <v>110</v>
      </c>
      <c r="Q307" s="5">
        <v>3505</v>
      </c>
      <c r="R307" s="5">
        <v>2466</v>
      </c>
      <c r="S307" s="5">
        <v>110</v>
      </c>
      <c r="T307" s="5">
        <v>1091</v>
      </c>
      <c r="U307" s="5">
        <v>733</v>
      </c>
      <c r="V307" s="5">
        <v>451</v>
      </c>
      <c r="W307">
        <f t="shared" si="83"/>
        <v>358</v>
      </c>
      <c r="X307">
        <f t="shared" si="84"/>
        <v>358</v>
      </c>
      <c r="Y307">
        <f t="shared" si="85"/>
        <v>1</v>
      </c>
      <c r="Z307" s="5">
        <v>1004</v>
      </c>
      <c r="AA307" s="5">
        <v>614</v>
      </c>
      <c r="AB307" s="5">
        <v>558</v>
      </c>
      <c r="AC307">
        <v>390</v>
      </c>
      <c r="AD307" s="37">
        <f t="shared" si="86"/>
        <v>592.79</v>
      </c>
      <c r="AE307" s="37">
        <f t="shared" si="87"/>
        <v>5.3889999999999993</v>
      </c>
      <c r="AF307" s="37">
        <f t="shared" si="88"/>
        <v>5.3889999999999993</v>
      </c>
      <c r="AG307" s="37">
        <f t="shared" si="89"/>
        <v>0.44241686942416869</v>
      </c>
      <c r="AH307" s="37">
        <f t="shared" si="90"/>
        <v>0.24038523925385238</v>
      </c>
    </row>
    <row r="308" spans="1:34" x14ac:dyDescent="0.25">
      <c r="A308" s="4">
        <v>45571</v>
      </c>
      <c r="B308" s="5">
        <v>2024</v>
      </c>
      <c r="C308" s="5" t="s">
        <v>30</v>
      </c>
      <c r="D308" s="5">
        <v>6</v>
      </c>
      <c r="E308" s="32">
        <v>770</v>
      </c>
      <c r="F308" s="33">
        <v>28.29</v>
      </c>
      <c r="G308" s="32">
        <v>113.15</v>
      </c>
      <c r="H308" s="32">
        <f t="shared" si="91"/>
        <v>7.07</v>
      </c>
      <c r="I308" s="32">
        <v>60.59</v>
      </c>
      <c r="J308" s="32">
        <v>49.15</v>
      </c>
      <c r="K308" s="32">
        <v>147.46</v>
      </c>
      <c r="L308" s="32">
        <f t="shared" si="81"/>
        <v>405.71000000000004</v>
      </c>
      <c r="M308" s="32">
        <v>216.25</v>
      </c>
      <c r="N308" s="32">
        <v>160.88</v>
      </c>
      <c r="O308" s="32">
        <f t="shared" si="82"/>
        <v>-12.840000000000032</v>
      </c>
      <c r="P308" s="5">
        <v>103</v>
      </c>
      <c r="Q308" s="5">
        <v>3496</v>
      </c>
      <c r="R308" s="5">
        <v>2398</v>
      </c>
      <c r="S308" s="5">
        <v>103</v>
      </c>
      <c r="T308" s="5">
        <v>1085</v>
      </c>
      <c r="U308" s="5">
        <v>699</v>
      </c>
      <c r="V308" s="5">
        <v>449</v>
      </c>
      <c r="W308">
        <f t="shared" si="83"/>
        <v>386</v>
      </c>
      <c r="X308">
        <f t="shared" si="84"/>
        <v>386</v>
      </c>
      <c r="Y308">
        <f t="shared" si="85"/>
        <v>1</v>
      </c>
      <c r="Z308" s="5">
        <v>1026</v>
      </c>
      <c r="AA308" s="5">
        <v>633</v>
      </c>
      <c r="AB308" s="5">
        <v>564</v>
      </c>
      <c r="AC308">
        <v>393</v>
      </c>
      <c r="AD308" s="37">
        <f t="shared" si="86"/>
        <v>405.71000000000004</v>
      </c>
      <c r="AE308" s="37">
        <f t="shared" si="87"/>
        <v>3.938932038834952</v>
      </c>
      <c r="AF308" s="37">
        <f t="shared" si="88"/>
        <v>3.938932038834952</v>
      </c>
      <c r="AG308" s="37">
        <f t="shared" si="89"/>
        <v>0.4524603836530442</v>
      </c>
      <c r="AH308" s="37">
        <f t="shared" si="90"/>
        <v>0.16918682235195998</v>
      </c>
    </row>
    <row r="309" spans="1:34" x14ac:dyDescent="0.25">
      <c r="A309" s="4">
        <v>45572</v>
      </c>
      <c r="B309" s="5">
        <v>2024</v>
      </c>
      <c r="C309" s="5" t="s">
        <v>30</v>
      </c>
      <c r="D309" s="5">
        <v>7</v>
      </c>
      <c r="E309" s="32">
        <v>770</v>
      </c>
      <c r="F309" s="33">
        <v>33.47</v>
      </c>
      <c r="G309" s="32">
        <v>133.86000000000001</v>
      </c>
      <c r="H309" s="32">
        <f t="shared" si="91"/>
        <v>8.3699999999999992</v>
      </c>
      <c r="I309" s="32">
        <v>196.51</v>
      </c>
      <c r="J309" s="32">
        <v>148.1</v>
      </c>
      <c r="K309" s="32">
        <v>148.1</v>
      </c>
      <c r="L309" s="32">
        <f t="shared" si="81"/>
        <v>668.41000000000008</v>
      </c>
      <c r="M309" s="32">
        <v>90</v>
      </c>
      <c r="N309" s="32">
        <v>41.26</v>
      </c>
      <c r="O309" s="32">
        <f t="shared" si="82"/>
        <v>-29.670000000000073</v>
      </c>
      <c r="P309" s="5">
        <v>97</v>
      </c>
      <c r="Q309" s="5">
        <v>3493</v>
      </c>
      <c r="R309" s="5">
        <v>2324</v>
      </c>
      <c r="S309" s="5">
        <v>97</v>
      </c>
      <c r="T309" s="5">
        <v>1086</v>
      </c>
      <c r="U309" s="5">
        <v>662</v>
      </c>
      <c r="V309" s="5">
        <v>449</v>
      </c>
      <c r="W309">
        <f t="shared" si="83"/>
        <v>424</v>
      </c>
      <c r="X309">
        <f t="shared" si="84"/>
        <v>424</v>
      </c>
      <c r="Y309">
        <f t="shared" si="85"/>
        <v>1</v>
      </c>
      <c r="Z309" s="5">
        <v>1051</v>
      </c>
      <c r="AA309" s="5">
        <v>659</v>
      </c>
      <c r="AB309" s="5">
        <v>569</v>
      </c>
      <c r="AC309">
        <v>392</v>
      </c>
      <c r="AD309" s="37">
        <f t="shared" si="86"/>
        <v>668.41000000000008</v>
      </c>
      <c r="AE309" s="37">
        <f t="shared" si="87"/>
        <v>6.890824742268042</v>
      </c>
      <c r="AF309" s="37">
        <f t="shared" si="88"/>
        <v>6.890824742268042</v>
      </c>
      <c r="AG309" s="37">
        <f t="shared" si="89"/>
        <v>0.46729776247848537</v>
      </c>
      <c r="AH309" s="37">
        <f t="shared" si="90"/>
        <v>0.28761187607573152</v>
      </c>
    </row>
    <row r="310" spans="1:34" x14ac:dyDescent="0.25">
      <c r="A310" s="4">
        <v>45573</v>
      </c>
      <c r="B310" s="5">
        <v>2024</v>
      </c>
      <c r="C310" s="5" t="s">
        <v>30</v>
      </c>
      <c r="D310" s="5">
        <v>8</v>
      </c>
      <c r="E310" s="32">
        <v>770</v>
      </c>
      <c r="F310" s="33">
        <v>22.63</v>
      </c>
      <c r="G310" s="32">
        <v>90.52</v>
      </c>
      <c r="H310" s="32">
        <f t="shared" si="91"/>
        <v>5.66</v>
      </c>
      <c r="I310" s="32">
        <v>96.74</v>
      </c>
      <c r="J310" s="32">
        <v>47.68</v>
      </c>
      <c r="K310" s="32">
        <v>95.36</v>
      </c>
      <c r="L310" s="32">
        <f t="shared" si="81"/>
        <v>358.59</v>
      </c>
      <c r="M310" s="32">
        <v>112.5</v>
      </c>
      <c r="N310" s="32">
        <v>294.55</v>
      </c>
      <c r="O310" s="32">
        <f t="shared" si="82"/>
        <v>4.3600000000000136</v>
      </c>
      <c r="P310" s="5">
        <v>92</v>
      </c>
      <c r="Q310" s="5">
        <v>3490</v>
      </c>
      <c r="R310" s="5">
        <v>2266</v>
      </c>
      <c r="S310" s="5">
        <v>92</v>
      </c>
      <c r="T310" s="5">
        <v>1103</v>
      </c>
      <c r="U310" s="5">
        <v>633</v>
      </c>
      <c r="V310" s="5">
        <v>448</v>
      </c>
      <c r="W310">
        <f t="shared" si="83"/>
        <v>470</v>
      </c>
      <c r="X310">
        <f t="shared" si="84"/>
        <v>470</v>
      </c>
      <c r="Y310">
        <f t="shared" si="85"/>
        <v>1</v>
      </c>
      <c r="Z310" s="5">
        <v>1077</v>
      </c>
      <c r="AA310" s="5">
        <v>686</v>
      </c>
      <c r="AB310" s="5">
        <v>574</v>
      </c>
      <c r="AC310">
        <v>391</v>
      </c>
      <c r="AD310" s="37">
        <f t="shared" si="86"/>
        <v>358.59</v>
      </c>
      <c r="AE310" s="37">
        <f t="shared" si="87"/>
        <v>3.8977173913043477</v>
      </c>
      <c r="AF310" s="37">
        <f t="shared" si="88"/>
        <v>3.8977173913043477</v>
      </c>
      <c r="AG310" s="37">
        <f t="shared" si="89"/>
        <v>0.48676081200353044</v>
      </c>
      <c r="AH310" s="37">
        <f t="shared" si="90"/>
        <v>0.15824801412180051</v>
      </c>
    </row>
    <row r="311" spans="1:34" x14ac:dyDescent="0.25">
      <c r="A311" s="4">
        <v>45574</v>
      </c>
      <c r="B311" s="5">
        <v>2024</v>
      </c>
      <c r="C311" s="5" t="s">
        <v>30</v>
      </c>
      <c r="D311" s="5">
        <v>9</v>
      </c>
      <c r="E311" s="32">
        <v>770</v>
      </c>
      <c r="F311" s="33">
        <v>28.06</v>
      </c>
      <c r="G311" s="32">
        <v>112.22</v>
      </c>
      <c r="H311" s="32">
        <f t="shared" si="91"/>
        <v>7.02</v>
      </c>
      <c r="I311" s="32">
        <v>171.31</v>
      </c>
      <c r="J311" s="32">
        <v>138.78</v>
      </c>
      <c r="K311" s="32">
        <v>138.78</v>
      </c>
      <c r="L311" s="32">
        <f t="shared" si="81"/>
        <v>596.16999999999996</v>
      </c>
      <c r="M311" s="32">
        <v>90</v>
      </c>
      <c r="N311" s="32">
        <v>106.36</v>
      </c>
      <c r="O311" s="32">
        <f t="shared" si="82"/>
        <v>-22.529999999999973</v>
      </c>
      <c r="P311" s="5">
        <v>86</v>
      </c>
      <c r="Q311" s="5">
        <v>3490</v>
      </c>
      <c r="R311" s="5">
        <v>2228</v>
      </c>
      <c r="S311" s="5">
        <v>86</v>
      </c>
      <c r="T311" s="5">
        <v>1127</v>
      </c>
      <c r="U311" s="5">
        <v>614</v>
      </c>
      <c r="V311" s="5">
        <v>448</v>
      </c>
      <c r="W311">
        <f t="shared" si="83"/>
        <v>513</v>
      </c>
      <c r="X311">
        <f t="shared" si="84"/>
        <v>513</v>
      </c>
      <c r="Y311">
        <f t="shared" si="85"/>
        <v>1</v>
      </c>
      <c r="Z311" s="5">
        <v>1097</v>
      </c>
      <c r="AA311" s="5">
        <v>721</v>
      </c>
      <c r="AB311" s="5">
        <v>579</v>
      </c>
      <c r="AC311">
        <v>376</v>
      </c>
      <c r="AD311" s="37">
        <f t="shared" si="86"/>
        <v>596.16999999999996</v>
      </c>
      <c r="AE311" s="37">
        <f t="shared" si="87"/>
        <v>6.9322093023255809</v>
      </c>
      <c r="AF311" s="37">
        <f t="shared" si="88"/>
        <v>6.9322093023255809</v>
      </c>
      <c r="AG311" s="37">
        <f t="shared" si="89"/>
        <v>0.50583482944344704</v>
      </c>
      <c r="AH311" s="37">
        <f t="shared" si="90"/>
        <v>0.26758078994614004</v>
      </c>
    </row>
    <row r="312" spans="1:34" x14ac:dyDescent="0.25">
      <c r="A312" s="4">
        <v>45575</v>
      </c>
      <c r="B312" s="5">
        <v>2024</v>
      </c>
      <c r="C312" s="5" t="s">
        <v>30</v>
      </c>
      <c r="D312" s="5">
        <v>10</v>
      </c>
      <c r="E312" s="32">
        <v>770</v>
      </c>
      <c r="F312" s="33">
        <v>26.03</v>
      </c>
      <c r="G312" s="32">
        <v>104.12</v>
      </c>
      <c r="H312" s="32">
        <f t="shared" si="91"/>
        <v>6.51</v>
      </c>
      <c r="I312" s="32">
        <v>111.06</v>
      </c>
      <c r="J312" s="32">
        <v>28.61</v>
      </c>
      <c r="K312" s="32">
        <v>85.82</v>
      </c>
      <c r="L312" s="32">
        <f t="shared" si="81"/>
        <v>362.15</v>
      </c>
      <c r="M312" s="32">
        <v>231.25</v>
      </c>
      <c r="N312" s="32">
        <v>134.79</v>
      </c>
      <c r="O312" s="32">
        <f t="shared" si="82"/>
        <v>41.810000000000059</v>
      </c>
      <c r="P312" s="5">
        <v>83</v>
      </c>
      <c r="Q312" s="5">
        <v>3490</v>
      </c>
      <c r="R312" s="5">
        <v>2198</v>
      </c>
      <c r="S312" s="5">
        <v>83</v>
      </c>
      <c r="T312" s="5">
        <v>1141</v>
      </c>
      <c r="U312" s="5">
        <v>599</v>
      </c>
      <c r="V312" s="5">
        <v>448</v>
      </c>
      <c r="W312">
        <f t="shared" si="83"/>
        <v>542</v>
      </c>
      <c r="X312">
        <f t="shared" si="84"/>
        <v>542</v>
      </c>
      <c r="Y312">
        <f t="shared" si="85"/>
        <v>1</v>
      </c>
      <c r="Z312" s="5">
        <v>1109</v>
      </c>
      <c r="AA312" s="5">
        <v>756</v>
      </c>
      <c r="AB312" s="5">
        <v>582</v>
      </c>
      <c r="AC312">
        <v>353</v>
      </c>
      <c r="AD312" s="37">
        <f t="shared" si="86"/>
        <v>362.15</v>
      </c>
      <c r="AE312" s="37">
        <f t="shared" si="87"/>
        <v>4.3632530120481929</v>
      </c>
      <c r="AF312" s="37">
        <f t="shared" si="88"/>
        <v>4.3632530120481929</v>
      </c>
      <c r="AG312" s="37">
        <f t="shared" si="89"/>
        <v>0.51910828025477707</v>
      </c>
      <c r="AH312" s="37">
        <f t="shared" si="90"/>
        <v>0.16476342129208371</v>
      </c>
    </row>
    <row r="313" spans="1:34" x14ac:dyDescent="0.25">
      <c r="A313" s="4">
        <v>45576</v>
      </c>
      <c r="B313" s="5">
        <v>2024</v>
      </c>
      <c r="C313" s="5" t="s">
        <v>30</v>
      </c>
      <c r="D313" s="5">
        <v>11</v>
      </c>
      <c r="E313" s="32">
        <v>770</v>
      </c>
      <c r="F313" s="33">
        <v>18.670000000000002</v>
      </c>
      <c r="G313" s="32">
        <v>74.680000000000007</v>
      </c>
      <c r="H313" s="32">
        <f t="shared" si="91"/>
        <v>4.67</v>
      </c>
      <c r="I313" s="32">
        <v>89.38</v>
      </c>
      <c r="J313" s="32">
        <v>126.42</v>
      </c>
      <c r="K313" s="32">
        <v>126.42</v>
      </c>
      <c r="L313" s="32">
        <f t="shared" si="81"/>
        <v>440.24</v>
      </c>
      <c r="M313" s="32">
        <v>88.75</v>
      </c>
      <c r="N313" s="32">
        <v>197.75</v>
      </c>
      <c r="O313" s="32">
        <f t="shared" si="82"/>
        <v>43.259999999999991</v>
      </c>
      <c r="P313" s="5">
        <v>83</v>
      </c>
      <c r="Q313" s="5">
        <v>3496</v>
      </c>
      <c r="R313" s="5">
        <v>2182</v>
      </c>
      <c r="S313" s="5">
        <v>83</v>
      </c>
      <c r="T313" s="5">
        <v>1141</v>
      </c>
      <c r="U313" s="5">
        <v>591</v>
      </c>
      <c r="V313" s="5">
        <v>449</v>
      </c>
      <c r="W313">
        <f t="shared" si="83"/>
        <v>550</v>
      </c>
      <c r="X313">
        <f t="shared" si="84"/>
        <v>550</v>
      </c>
      <c r="Y313">
        <f t="shared" si="85"/>
        <v>1</v>
      </c>
      <c r="Z313" s="5">
        <v>1112</v>
      </c>
      <c r="AA313" s="5">
        <v>793</v>
      </c>
      <c r="AB313" s="5">
        <v>586</v>
      </c>
      <c r="AC313">
        <v>319</v>
      </c>
      <c r="AD313" s="37">
        <f t="shared" si="86"/>
        <v>440.24</v>
      </c>
      <c r="AE313" s="37">
        <f t="shared" si="87"/>
        <v>5.3040963855421692</v>
      </c>
      <c r="AF313" s="37">
        <f t="shared" si="88"/>
        <v>5.3040963855421692</v>
      </c>
      <c r="AG313" s="37">
        <f t="shared" si="89"/>
        <v>0.52291475710357471</v>
      </c>
      <c r="AH313" s="37">
        <f t="shared" si="90"/>
        <v>0.20175985334555455</v>
      </c>
    </row>
    <row r="314" spans="1:34" x14ac:dyDescent="0.25">
      <c r="A314" s="4">
        <v>45577</v>
      </c>
      <c r="B314" s="5">
        <v>2024</v>
      </c>
      <c r="C314" s="5" t="s">
        <v>30</v>
      </c>
      <c r="D314" s="5">
        <v>12</v>
      </c>
      <c r="E314" s="32">
        <v>770</v>
      </c>
      <c r="F314" s="33">
        <v>17.149999999999999</v>
      </c>
      <c r="G314" s="32">
        <v>68.61</v>
      </c>
      <c r="H314" s="32">
        <f t="shared" si="91"/>
        <v>4.29</v>
      </c>
      <c r="I314" s="32">
        <v>71.290000000000006</v>
      </c>
      <c r="J314" s="32">
        <v>37.880000000000003</v>
      </c>
      <c r="K314" s="32">
        <v>113.63</v>
      </c>
      <c r="L314" s="32">
        <f t="shared" si="81"/>
        <v>312.85000000000002</v>
      </c>
      <c r="M314" s="32">
        <v>138.75</v>
      </c>
      <c r="N314" s="32">
        <v>94.44</v>
      </c>
      <c r="O314" s="32">
        <f t="shared" si="82"/>
        <v>223.96000000000004</v>
      </c>
      <c r="P314" s="5">
        <v>89</v>
      </c>
      <c r="Q314" s="5">
        <v>3505</v>
      </c>
      <c r="R314" s="5">
        <v>2174</v>
      </c>
      <c r="S314" s="5">
        <v>89</v>
      </c>
      <c r="T314" s="5">
        <v>1136</v>
      </c>
      <c r="U314" s="5">
        <v>587</v>
      </c>
      <c r="V314" s="5">
        <v>451</v>
      </c>
      <c r="W314">
        <f t="shared" si="83"/>
        <v>549</v>
      </c>
      <c r="X314">
        <f t="shared" si="84"/>
        <v>549</v>
      </c>
      <c r="Y314">
        <f t="shared" si="85"/>
        <v>1</v>
      </c>
      <c r="Z314" s="5">
        <v>1114</v>
      </c>
      <c r="AA314" s="5">
        <v>828</v>
      </c>
      <c r="AB314" s="5">
        <v>588</v>
      </c>
      <c r="AC314">
        <v>286</v>
      </c>
      <c r="AD314" s="37">
        <f t="shared" si="86"/>
        <v>312.85000000000002</v>
      </c>
      <c r="AE314" s="37">
        <f t="shared" si="87"/>
        <v>3.5151685393258432</v>
      </c>
      <c r="AF314" s="37">
        <f t="shared" si="88"/>
        <v>3.5151685393258432</v>
      </c>
      <c r="AG314" s="37">
        <f t="shared" si="89"/>
        <v>0.52253909843606261</v>
      </c>
      <c r="AH314" s="37">
        <f t="shared" si="90"/>
        <v>0.14390524379024841</v>
      </c>
    </row>
    <row r="315" spans="1:34" x14ac:dyDescent="0.25">
      <c r="A315" s="4">
        <v>45578</v>
      </c>
      <c r="B315" s="5">
        <v>2024</v>
      </c>
      <c r="C315" s="5" t="s">
        <v>30</v>
      </c>
      <c r="D315" s="5">
        <v>13</v>
      </c>
      <c r="E315" s="32">
        <v>770</v>
      </c>
      <c r="F315" s="33">
        <v>28.55</v>
      </c>
      <c r="G315" s="32">
        <v>114.19</v>
      </c>
      <c r="H315" s="32">
        <f t="shared" si="91"/>
        <v>7.14</v>
      </c>
      <c r="I315" s="32">
        <v>94.54</v>
      </c>
      <c r="J315" s="32">
        <v>43.29</v>
      </c>
      <c r="K315" s="32">
        <v>86.58</v>
      </c>
      <c r="L315" s="32">
        <f t="shared" si="81"/>
        <v>374.29</v>
      </c>
      <c r="M315" s="32">
        <v>80</v>
      </c>
      <c r="N315" s="32">
        <v>99.06</v>
      </c>
      <c r="O315" s="32">
        <f t="shared" si="82"/>
        <v>216.64999999999998</v>
      </c>
      <c r="P315" s="5">
        <v>95</v>
      </c>
      <c r="Q315" s="5">
        <v>3520</v>
      </c>
      <c r="R315" s="5">
        <v>2176</v>
      </c>
      <c r="S315" s="5">
        <v>95</v>
      </c>
      <c r="T315" s="5">
        <v>1121</v>
      </c>
      <c r="U315" s="5">
        <v>588</v>
      </c>
      <c r="V315" s="5">
        <v>454</v>
      </c>
      <c r="W315">
        <f t="shared" si="83"/>
        <v>533</v>
      </c>
      <c r="X315">
        <f t="shared" si="84"/>
        <v>533</v>
      </c>
      <c r="Y315">
        <f t="shared" si="85"/>
        <v>1</v>
      </c>
      <c r="Z315" s="5">
        <v>1102</v>
      </c>
      <c r="AA315" s="5">
        <v>858</v>
      </c>
      <c r="AB315" s="5">
        <v>590</v>
      </c>
      <c r="AC315">
        <v>244</v>
      </c>
      <c r="AD315" s="37">
        <f t="shared" si="86"/>
        <v>374.29</v>
      </c>
      <c r="AE315" s="37">
        <f t="shared" si="87"/>
        <v>3.9398947368421053</v>
      </c>
      <c r="AF315" s="37">
        <f t="shared" si="88"/>
        <v>3.9398947368421053</v>
      </c>
      <c r="AG315" s="37">
        <f t="shared" si="89"/>
        <v>0.51516544117647056</v>
      </c>
      <c r="AH315" s="37">
        <f t="shared" si="90"/>
        <v>0.17200827205882355</v>
      </c>
    </row>
    <row r="316" spans="1:34" x14ac:dyDescent="0.25">
      <c r="A316" s="4">
        <v>45579</v>
      </c>
      <c r="B316" s="5">
        <v>2024</v>
      </c>
      <c r="C316" s="5" t="s">
        <v>30</v>
      </c>
      <c r="D316" s="5">
        <v>14</v>
      </c>
      <c r="E316" s="32">
        <v>770</v>
      </c>
      <c r="F316" s="33">
        <v>8.9</v>
      </c>
      <c r="G316" s="32">
        <v>35.6</v>
      </c>
      <c r="H316" s="32">
        <f t="shared" si="91"/>
        <v>2.23</v>
      </c>
      <c r="I316" s="32">
        <v>55.2</v>
      </c>
      <c r="J316" s="32">
        <v>22.8</v>
      </c>
      <c r="K316" s="32">
        <v>68.400000000000006</v>
      </c>
      <c r="L316" s="32">
        <f t="shared" si="81"/>
        <v>193.13</v>
      </c>
      <c r="M316" s="32">
        <v>137.5</v>
      </c>
      <c r="N316" s="32">
        <v>107.25</v>
      </c>
      <c r="O316" s="32">
        <f t="shared" si="82"/>
        <v>332.12</v>
      </c>
      <c r="P316" s="5">
        <v>106</v>
      </c>
      <c r="Q316" s="5">
        <v>3529</v>
      </c>
      <c r="R316" s="5">
        <v>2202</v>
      </c>
      <c r="S316" s="5">
        <v>106</v>
      </c>
      <c r="T316" s="5">
        <v>1096</v>
      </c>
      <c r="U316" s="5">
        <v>601</v>
      </c>
      <c r="V316" s="5">
        <v>455</v>
      </c>
      <c r="W316">
        <f t="shared" si="83"/>
        <v>495</v>
      </c>
      <c r="X316">
        <f t="shared" si="84"/>
        <v>495</v>
      </c>
      <c r="Y316">
        <f t="shared" si="85"/>
        <v>1</v>
      </c>
      <c r="Z316" s="5">
        <v>1073</v>
      </c>
      <c r="AA316" s="5">
        <v>882</v>
      </c>
      <c r="AB316" s="5">
        <v>592</v>
      </c>
      <c r="AC316">
        <v>191</v>
      </c>
      <c r="AD316" s="37">
        <f t="shared" si="86"/>
        <v>193.13</v>
      </c>
      <c r="AE316" s="37">
        <f t="shared" si="87"/>
        <v>1.8219811320754717</v>
      </c>
      <c r="AF316" s="37">
        <f t="shared" si="88"/>
        <v>1.8219811320754717</v>
      </c>
      <c r="AG316" s="37">
        <f t="shared" si="89"/>
        <v>0.49772933696639421</v>
      </c>
      <c r="AH316" s="37">
        <f t="shared" si="90"/>
        <v>8.7706630336058133E-2</v>
      </c>
    </row>
    <row r="317" spans="1:34" x14ac:dyDescent="0.25">
      <c r="A317" s="4">
        <v>45580</v>
      </c>
      <c r="B317" s="5">
        <v>2024</v>
      </c>
      <c r="C317" s="5" t="s">
        <v>30</v>
      </c>
      <c r="D317" s="5">
        <v>15</v>
      </c>
      <c r="E317" s="32">
        <v>770</v>
      </c>
      <c r="F317" s="33">
        <v>15.92</v>
      </c>
      <c r="G317" s="32">
        <v>63.69</v>
      </c>
      <c r="H317" s="32">
        <f t="shared" si="91"/>
        <v>3.98</v>
      </c>
      <c r="I317" s="32">
        <v>31.35</v>
      </c>
      <c r="J317" s="32">
        <v>24.75</v>
      </c>
      <c r="K317" s="32">
        <v>49.5</v>
      </c>
      <c r="L317" s="32">
        <f t="shared" si="81"/>
        <v>189.19</v>
      </c>
      <c r="M317" s="32">
        <v>147.5</v>
      </c>
      <c r="N317" s="32">
        <v>52.7</v>
      </c>
      <c r="O317" s="32">
        <f t="shared" si="82"/>
        <v>380.61</v>
      </c>
      <c r="P317" s="5">
        <v>117</v>
      </c>
      <c r="Q317" s="5">
        <v>3550</v>
      </c>
      <c r="R317" s="5">
        <v>2256</v>
      </c>
      <c r="S317" s="5">
        <v>117</v>
      </c>
      <c r="T317" s="5">
        <v>1067</v>
      </c>
      <c r="U317" s="5">
        <v>628</v>
      </c>
      <c r="V317" s="5">
        <v>459</v>
      </c>
      <c r="W317">
        <f t="shared" si="83"/>
        <v>439</v>
      </c>
      <c r="X317">
        <f t="shared" si="84"/>
        <v>439</v>
      </c>
      <c r="Y317">
        <f t="shared" si="85"/>
        <v>1</v>
      </c>
      <c r="Z317" s="5">
        <v>1054</v>
      </c>
      <c r="AA317" s="5">
        <v>902</v>
      </c>
      <c r="AB317" s="5">
        <v>593</v>
      </c>
      <c r="AC317">
        <v>152</v>
      </c>
      <c r="AD317" s="37">
        <f t="shared" si="86"/>
        <v>189.19</v>
      </c>
      <c r="AE317" s="37">
        <f t="shared" si="87"/>
        <v>1.6170085470085469</v>
      </c>
      <c r="AF317" s="37">
        <f t="shared" si="88"/>
        <v>1.6170085470085469</v>
      </c>
      <c r="AG317" s="37">
        <f t="shared" si="89"/>
        <v>0.47296099290780141</v>
      </c>
      <c r="AH317" s="37">
        <f t="shared" si="90"/>
        <v>8.3860815602836883E-2</v>
      </c>
    </row>
    <row r="318" spans="1:34" x14ac:dyDescent="0.25">
      <c r="A318" s="4">
        <v>45581</v>
      </c>
      <c r="B318" s="5">
        <v>2024</v>
      </c>
      <c r="C318" s="5" t="s">
        <v>30</v>
      </c>
      <c r="D318" s="5">
        <v>16</v>
      </c>
      <c r="E318" s="32">
        <v>770</v>
      </c>
      <c r="F318" s="33">
        <v>13.97</v>
      </c>
      <c r="G318" s="32">
        <v>55.89</v>
      </c>
      <c r="H318" s="32">
        <f t="shared" si="91"/>
        <v>3.49</v>
      </c>
      <c r="I318" s="32">
        <v>53.19</v>
      </c>
      <c r="J318" s="32">
        <v>8.91</v>
      </c>
      <c r="K318" s="32">
        <v>17.82</v>
      </c>
      <c r="L318" s="32">
        <f t="shared" si="81"/>
        <v>153.26999999999998</v>
      </c>
      <c r="M318" s="32">
        <v>32.5</v>
      </c>
      <c r="N318" s="32">
        <v>123</v>
      </c>
      <c r="O318" s="32">
        <f t="shared" si="82"/>
        <v>461.23</v>
      </c>
      <c r="P318" s="5">
        <v>129</v>
      </c>
      <c r="Q318" s="5">
        <v>3571</v>
      </c>
      <c r="R318" s="5">
        <v>2318</v>
      </c>
      <c r="S318" s="5">
        <v>129</v>
      </c>
      <c r="T318" s="5">
        <v>1052</v>
      </c>
      <c r="U318" s="5">
        <v>659</v>
      </c>
      <c r="V318" s="5">
        <v>463</v>
      </c>
      <c r="W318">
        <f t="shared" si="83"/>
        <v>393</v>
      </c>
      <c r="X318">
        <f t="shared" si="84"/>
        <v>393</v>
      </c>
      <c r="Y318">
        <f t="shared" si="85"/>
        <v>1</v>
      </c>
      <c r="Z318" s="5">
        <v>1044</v>
      </c>
      <c r="AA318" s="5">
        <v>916</v>
      </c>
      <c r="AB318" s="5">
        <v>593</v>
      </c>
      <c r="AC318">
        <v>128</v>
      </c>
      <c r="AD318" s="37">
        <f t="shared" si="86"/>
        <v>153.26999999999998</v>
      </c>
      <c r="AE318" s="37">
        <f t="shared" si="87"/>
        <v>1.1881395348837207</v>
      </c>
      <c r="AF318" s="37">
        <f t="shared" si="88"/>
        <v>1.1881395348837207</v>
      </c>
      <c r="AG318" s="37">
        <f t="shared" si="89"/>
        <v>0.45383951682484902</v>
      </c>
      <c r="AH318" s="37">
        <f t="shared" si="90"/>
        <v>6.6121656600517678E-2</v>
      </c>
    </row>
    <row r="319" spans="1:34" x14ac:dyDescent="0.25">
      <c r="A319" s="4">
        <v>45582</v>
      </c>
      <c r="B319" s="5">
        <v>2024</v>
      </c>
      <c r="C319" s="5" t="s">
        <v>30</v>
      </c>
      <c r="D319" s="5">
        <v>17</v>
      </c>
      <c r="E319" s="32">
        <v>770</v>
      </c>
      <c r="F319" s="33">
        <v>13.87</v>
      </c>
      <c r="G319" s="32">
        <v>55.46</v>
      </c>
      <c r="H319" s="32">
        <f t="shared" si="91"/>
        <v>3.47</v>
      </c>
      <c r="I319" s="32">
        <v>37.130000000000003</v>
      </c>
      <c r="J319" s="32">
        <v>23.97</v>
      </c>
      <c r="K319" s="32">
        <v>23.97</v>
      </c>
      <c r="L319" s="32">
        <f t="shared" si="81"/>
        <v>157.87</v>
      </c>
      <c r="M319" s="32">
        <v>32.5</v>
      </c>
      <c r="N319" s="32">
        <v>83.49</v>
      </c>
      <c r="O319" s="32">
        <f t="shared" si="82"/>
        <v>496.14</v>
      </c>
      <c r="P319" s="5">
        <v>140</v>
      </c>
      <c r="Q319" s="5">
        <v>3595</v>
      </c>
      <c r="R319" s="5">
        <v>2384</v>
      </c>
      <c r="S319" s="5">
        <v>140</v>
      </c>
      <c r="T319" s="5">
        <v>1042</v>
      </c>
      <c r="U319" s="5">
        <v>692</v>
      </c>
      <c r="V319" s="5">
        <v>467</v>
      </c>
      <c r="W319">
        <f t="shared" si="83"/>
        <v>350</v>
      </c>
      <c r="X319">
        <f t="shared" si="84"/>
        <v>350</v>
      </c>
      <c r="Y319">
        <f t="shared" si="85"/>
        <v>1</v>
      </c>
      <c r="Z319" s="5">
        <v>1044</v>
      </c>
      <c r="AA319" s="5">
        <v>922</v>
      </c>
      <c r="AB319" s="5">
        <v>592</v>
      </c>
      <c r="AC319">
        <v>122</v>
      </c>
      <c r="AD319" s="37">
        <f t="shared" si="86"/>
        <v>157.87</v>
      </c>
      <c r="AE319" s="37">
        <f t="shared" si="87"/>
        <v>1.1276428571428572</v>
      </c>
      <c r="AF319" s="37">
        <f t="shared" si="88"/>
        <v>1.1276428571428572</v>
      </c>
      <c r="AG319" s="37">
        <f t="shared" si="89"/>
        <v>0.43708053691275167</v>
      </c>
      <c r="AH319" s="37">
        <f t="shared" si="90"/>
        <v>6.6220637583892614E-2</v>
      </c>
    </row>
    <row r="320" spans="1:34" x14ac:dyDescent="0.25">
      <c r="A320" s="4">
        <v>45583</v>
      </c>
      <c r="B320" s="5">
        <v>2024</v>
      </c>
      <c r="C320" s="5" t="s">
        <v>30</v>
      </c>
      <c r="D320" s="5">
        <v>18</v>
      </c>
      <c r="E320" s="32">
        <v>770</v>
      </c>
      <c r="F320" s="33">
        <v>13.71</v>
      </c>
      <c r="G320" s="32">
        <v>54.83</v>
      </c>
      <c r="H320" s="32">
        <f t="shared" si="91"/>
        <v>3.43</v>
      </c>
      <c r="I320" s="32">
        <v>41.93</v>
      </c>
      <c r="J320" s="32">
        <v>7.21</v>
      </c>
      <c r="K320" s="32">
        <v>14.41</v>
      </c>
      <c r="L320" s="32">
        <f t="shared" si="81"/>
        <v>135.52000000000001</v>
      </c>
      <c r="M320" s="32">
        <v>46.25</v>
      </c>
      <c r="N320" s="32">
        <v>70.599999999999994</v>
      </c>
      <c r="O320" s="32">
        <f t="shared" si="82"/>
        <v>517.63</v>
      </c>
      <c r="P320" s="5">
        <v>150</v>
      </c>
      <c r="Q320" s="5">
        <v>3622</v>
      </c>
      <c r="R320" s="5">
        <v>2424</v>
      </c>
      <c r="S320" s="5">
        <v>150</v>
      </c>
      <c r="T320" s="5">
        <v>1038</v>
      </c>
      <c r="U320" s="5">
        <v>712</v>
      </c>
      <c r="V320" s="5">
        <v>472</v>
      </c>
      <c r="W320">
        <f t="shared" si="83"/>
        <v>326</v>
      </c>
      <c r="X320">
        <f t="shared" si="84"/>
        <v>326</v>
      </c>
      <c r="Y320">
        <f t="shared" si="85"/>
        <v>1</v>
      </c>
      <c r="Z320" s="5">
        <v>1049</v>
      </c>
      <c r="AA320" s="5">
        <v>927</v>
      </c>
      <c r="AB320" s="5">
        <v>590</v>
      </c>
      <c r="AC320">
        <v>122</v>
      </c>
      <c r="AD320" s="37">
        <f t="shared" si="86"/>
        <v>135.52000000000001</v>
      </c>
      <c r="AE320" s="37">
        <f t="shared" si="87"/>
        <v>0.90346666666666675</v>
      </c>
      <c r="AF320" s="37">
        <f t="shared" si="88"/>
        <v>0.90346666666666675</v>
      </c>
      <c r="AG320" s="37">
        <f t="shared" si="89"/>
        <v>0.42821782178217821</v>
      </c>
      <c r="AH320" s="37">
        <f t="shared" si="90"/>
        <v>5.5907590759075913E-2</v>
      </c>
    </row>
    <row r="321" spans="1:34" x14ac:dyDescent="0.25">
      <c r="A321" s="4">
        <v>45584</v>
      </c>
      <c r="B321" s="5">
        <v>2024</v>
      </c>
      <c r="C321" s="5" t="s">
        <v>30</v>
      </c>
      <c r="D321" s="5">
        <v>19</v>
      </c>
      <c r="E321" s="32">
        <v>770</v>
      </c>
      <c r="F321" s="33">
        <v>12.55</v>
      </c>
      <c r="G321" s="32">
        <v>50.19</v>
      </c>
      <c r="H321" s="32">
        <f t="shared" si="91"/>
        <v>3.14</v>
      </c>
      <c r="I321" s="32">
        <v>19.53</v>
      </c>
      <c r="J321" s="32">
        <v>5.99</v>
      </c>
      <c r="K321" s="32">
        <v>11.97</v>
      </c>
      <c r="L321" s="32">
        <f t="shared" si="81"/>
        <v>103.36999999999999</v>
      </c>
      <c r="M321" s="32">
        <v>57.5</v>
      </c>
      <c r="N321" s="32">
        <v>74.010000000000005</v>
      </c>
      <c r="O321" s="32">
        <f t="shared" si="82"/>
        <v>535.12</v>
      </c>
      <c r="P321" s="5">
        <v>158</v>
      </c>
      <c r="Q321" s="5">
        <v>3652</v>
      </c>
      <c r="R321" s="5">
        <v>2444</v>
      </c>
      <c r="S321" s="5">
        <v>158</v>
      </c>
      <c r="T321" s="5">
        <v>1050</v>
      </c>
      <c r="U321" s="5">
        <v>722</v>
      </c>
      <c r="V321" s="5">
        <v>477</v>
      </c>
      <c r="W321">
        <f t="shared" si="83"/>
        <v>328</v>
      </c>
      <c r="X321">
        <f t="shared" si="84"/>
        <v>328</v>
      </c>
      <c r="Y321">
        <f t="shared" si="85"/>
        <v>1</v>
      </c>
      <c r="Z321" s="5">
        <v>1059</v>
      </c>
      <c r="AA321" s="5">
        <v>932</v>
      </c>
      <c r="AB321" s="5">
        <v>587</v>
      </c>
      <c r="AC321">
        <v>127</v>
      </c>
      <c r="AD321" s="37">
        <f t="shared" si="86"/>
        <v>103.36999999999999</v>
      </c>
      <c r="AE321" s="37">
        <f t="shared" si="87"/>
        <v>0.6542405063291139</v>
      </c>
      <c r="AF321" s="37">
        <f t="shared" si="88"/>
        <v>0.6542405063291139</v>
      </c>
      <c r="AG321" s="37">
        <f t="shared" si="89"/>
        <v>0.42962356792144024</v>
      </c>
      <c r="AH321" s="37">
        <f t="shared" si="90"/>
        <v>4.2295417348608831E-2</v>
      </c>
    </row>
    <row r="322" spans="1:34" x14ac:dyDescent="0.25">
      <c r="A322" s="4">
        <v>45585</v>
      </c>
      <c r="B322" s="5">
        <v>2024</v>
      </c>
      <c r="C322" s="5" t="s">
        <v>30</v>
      </c>
      <c r="D322" s="5">
        <v>20</v>
      </c>
      <c r="E322" s="32">
        <v>770</v>
      </c>
      <c r="F322" s="33">
        <v>3.59</v>
      </c>
      <c r="G322" s="32">
        <v>14.35</v>
      </c>
      <c r="H322" s="32">
        <f t="shared" si="91"/>
        <v>0.9</v>
      </c>
      <c r="I322" s="32">
        <v>41.36</v>
      </c>
      <c r="J322" s="32">
        <v>9.18</v>
      </c>
      <c r="K322" s="32">
        <v>18.36</v>
      </c>
      <c r="L322" s="32">
        <f t="shared" ref="L322:L385" si="92">SUM(F322:K322)</f>
        <v>87.74</v>
      </c>
      <c r="M322" s="32">
        <v>32.5</v>
      </c>
      <c r="N322" s="32">
        <v>119.24</v>
      </c>
      <c r="O322" s="32">
        <f t="shared" si="82"/>
        <v>530.52</v>
      </c>
      <c r="P322" s="5">
        <v>160</v>
      </c>
      <c r="Q322" s="5">
        <v>3685</v>
      </c>
      <c r="R322" s="5">
        <v>2442</v>
      </c>
      <c r="S322" s="5">
        <v>160</v>
      </c>
      <c r="T322" s="5">
        <v>1074</v>
      </c>
      <c r="U322" s="5">
        <v>721</v>
      </c>
      <c r="V322" s="5">
        <v>483</v>
      </c>
      <c r="W322">
        <f t="shared" si="83"/>
        <v>353</v>
      </c>
      <c r="X322">
        <f t="shared" si="84"/>
        <v>353</v>
      </c>
      <c r="Y322">
        <f t="shared" si="85"/>
        <v>1</v>
      </c>
      <c r="Z322" s="5">
        <v>1074</v>
      </c>
      <c r="AA322" s="5">
        <v>931</v>
      </c>
      <c r="AB322" s="5">
        <v>583</v>
      </c>
      <c r="AC322">
        <v>143</v>
      </c>
      <c r="AD322" s="37">
        <f t="shared" si="86"/>
        <v>87.74</v>
      </c>
      <c r="AE322" s="37">
        <f t="shared" si="87"/>
        <v>0.54837499999999995</v>
      </c>
      <c r="AF322" s="37">
        <f t="shared" si="88"/>
        <v>0.54837499999999995</v>
      </c>
      <c r="AG322" s="37">
        <f t="shared" si="89"/>
        <v>0.43980343980343978</v>
      </c>
      <c r="AH322" s="37">
        <f t="shared" si="90"/>
        <v>3.5929565929565928E-2</v>
      </c>
    </row>
    <row r="323" spans="1:34" x14ac:dyDescent="0.25">
      <c r="A323" s="4">
        <v>45586</v>
      </c>
      <c r="B323" s="5">
        <v>2024</v>
      </c>
      <c r="C323" s="5" t="s">
        <v>30</v>
      </c>
      <c r="D323" s="5">
        <v>21</v>
      </c>
      <c r="E323" s="32">
        <v>770</v>
      </c>
      <c r="F323" s="33">
        <v>9.8000000000000007</v>
      </c>
      <c r="G323" s="32">
        <v>39.19</v>
      </c>
      <c r="H323" s="32">
        <f t="shared" si="91"/>
        <v>2.4500000000000002</v>
      </c>
      <c r="I323" s="32">
        <v>40.47</v>
      </c>
      <c r="J323" s="32">
        <v>26.63</v>
      </c>
      <c r="K323" s="32">
        <v>26.63</v>
      </c>
      <c r="L323" s="32">
        <f t="shared" si="92"/>
        <v>145.16999999999999</v>
      </c>
      <c r="M323" s="32">
        <v>68.75</v>
      </c>
      <c r="N323" s="32">
        <v>44.86</v>
      </c>
      <c r="O323" s="32">
        <f t="shared" si="82"/>
        <v>511.22</v>
      </c>
      <c r="P323" s="5">
        <v>161</v>
      </c>
      <c r="Q323" s="5">
        <v>3718</v>
      </c>
      <c r="R323" s="5">
        <v>2420</v>
      </c>
      <c r="S323" s="5">
        <v>161</v>
      </c>
      <c r="T323" s="5">
        <v>1090</v>
      </c>
      <c r="U323" s="5">
        <v>710</v>
      </c>
      <c r="V323" s="5">
        <v>490</v>
      </c>
      <c r="W323">
        <f t="shared" si="83"/>
        <v>380</v>
      </c>
      <c r="X323">
        <f t="shared" si="84"/>
        <v>380</v>
      </c>
      <c r="Y323">
        <f t="shared" si="85"/>
        <v>1</v>
      </c>
      <c r="Z323" s="5">
        <v>1094</v>
      </c>
      <c r="AA323" s="5">
        <v>925</v>
      </c>
      <c r="AB323" s="5">
        <v>579</v>
      </c>
      <c r="AC323">
        <v>169</v>
      </c>
      <c r="AD323" s="37">
        <f t="shared" si="86"/>
        <v>145.16999999999999</v>
      </c>
      <c r="AE323" s="37">
        <f t="shared" si="87"/>
        <v>0.90167701863354033</v>
      </c>
      <c r="AF323" s="37">
        <f t="shared" si="88"/>
        <v>0.90167701863354033</v>
      </c>
      <c r="AG323" s="37">
        <f t="shared" si="89"/>
        <v>0.45041322314049587</v>
      </c>
      <c r="AH323" s="37">
        <f t="shared" si="90"/>
        <v>5.998760330578512E-2</v>
      </c>
    </row>
    <row r="324" spans="1:34" x14ac:dyDescent="0.25">
      <c r="A324" s="4">
        <v>45587</v>
      </c>
      <c r="B324" s="5">
        <v>2024</v>
      </c>
      <c r="C324" s="5" t="s">
        <v>30</v>
      </c>
      <c r="D324" s="5">
        <v>22</v>
      </c>
      <c r="E324" s="32">
        <v>770</v>
      </c>
      <c r="F324" s="33">
        <v>12.81</v>
      </c>
      <c r="G324" s="32">
        <v>51.23</v>
      </c>
      <c r="H324" s="32">
        <f t="shared" si="91"/>
        <v>3.2</v>
      </c>
      <c r="I324" s="32">
        <v>38.799999999999997</v>
      </c>
      <c r="J324" s="32">
        <v>34.880000000000003</v>
      </c>
      <c r="K324" s="32">
        <v>34.880000000000003</v>
      </c>
      <c r="L324" s="32">
        <f t="shared" si="92"/>
        <v>175.79999999999998</v>
      </c>
      <c r="M324" s="32">
        <v>37.5</v>
      </c>
      <c r="N324" s="32">
        <v>62.64</v>
      </c>
      <c r="O324" s="32">
        <f t="shared" si="82"/>
        <v>494.06</v>
      </c>
      <c r="P324" s="5">
        <v>155</v>
      </c>
      <c r="Q324" s="5">
        <v>3751</v>
      </c>
      <c r="R324" s="5">
        <v>2364</v>
      </c>
      <c r="S324" s="5">
        <v>155</v>
      </c>
      <c r="T324" s="5">
        <v>1092</v>
      </c>
      <c r="U324" s="5">
        <v>682</v>
      </c>
      <c r="V324" s="5">
        <v>495</v>
      </c>
      <c r="W324">
        <f t="shared" si="83"/>
        <v>410</v>
      </c>
      <c r="X324">
        <f t="shared" si="84"/>
        <v>410</v>
      </c>
      <c r="Y324">
        <f t="shared" si="85"/>
        <v>1</v>
      </c>
      <c r="Z324" s="5">
        <v>1121</v>
      </c>
      <c r="AA324" s="5">
        <v>916</v>
      </c>
      <c r="AB324" s="5">
        <v>573</v>
      </c>
      <c r="AC324">
        <v>205</v>
      </c>
      <c r="AD324" s="37">
        <f t="shared" si="86"/>
        <v>175.79999999999998</v>
      </c>
      <c r="AE324" s="37">
        <f t="shared" si="87"/>
        <v>1.1341935483870966</v>
      </c>
      <c r="AF324" s="37">
        <f t="shared" si="88"/>
        <v>1.1341935483870966</v>
      </c>
      <c r="AG324" s="37">
        <f t="shared" si="89"/>
        <v>0.46192893401015228</v>
      </c>
      <c r="AH324" s="37">
        <f t="shared" si="90"/>
        <v>7.4365482233502533E-2</v>
      </c>
    </row>
    <row r="325" spans="1:34" x14ac:dyDescent="0.25">
      <c r="A325" s="4">
        <v>45588</v>
      </c>
      <c r="B325" s="5">
        <v>2024</v>
      </c>
      <c r="C325" s="5" t="s">
        <v>30</v>
      </c>
      <c r="D325" s="5">
        <v>23</v>
      </c>
      <c r="E325" s="32">
        <v>770</v>
      </c>
      <c r="F325" s="33">
        <v>6.7</v>
      </c>
      <c r="G325" s="32">
        <v>26.79</v>
      </c>
      <c r="H325" s="32">
        <f t="shared" si="91"/>
        <v>1.68</v>
      </c>
      <c r="I325" s="32">
        <v>16.920000000000002</v>
      </c>
      <c r="J325" s="32">
        <v>5.25</v>
      </c>
      <c r="K325" s="32">
        <v>15.75</v>
      </c>
      <c r="L325" s="32">
        <f t="shared" si="92"/>
        <v>73.09</v>
      </c>
      <c r="M325" s="32">
        <v>135</v>
      </c>
      <c r="N325" s="32">
        <v>45.61</v>
      </c>
      <c r="O325" s="32">
        <f t="shared" si="82"/>
        <v>516.29999999999995</v>
      </c>
      <c r="P325" s="5">
        <v>148</v>
      </c>
      <c r="Q325" s="5">
        <v>3796</v>
      </c>
      <c r="R325" s="5">
        <v>2300</v>
      </c>
      <c r="S325" s="5">
        <v>117</v>
      </c>
      <c r="T325" s="5">
        <v>1084</v>
      </c>
      <c r="U325" s="5">
        <v>650</v>
      </c>
      <c r="V325" s="5">
        <v>503</v>
      </c>
      <c r="W325">
        <f t="shared" si="83"/>
        <v>434</v>
      </c>
      <c r="X325">
        <f t="shared" si="84"/>
        <v>434</v>
      </c>
      <c r="Y325">
        <f t="shared" si="85"/>
        <v>0.79054054054054057</v>
      </c>
      <c r="Z325" s="5">
        <v>1148</v>
      </c>
      <c r="AA325" s="5">
        <v>904</v>
      </c>
      <c r="AB325" s="5">
        <v>566</v>
      </c>
      <c r="AC325">
        <v>244</v>
      </c>
      <c r="AD325" s="37">
        <f t="shared" si="86"/>
        <v>73.09</v>
      </c>
      <c r="AE325" s="37">
        <f t="shared" si="87"/>
        <v>0.62470085470085468</v>
      </c>
      <c r="AF325" s="37">
        <f t="shared" si="88"/>
        <v>0.49385135135135139</v>
      </c>
      <c r="AG325" s="37">
        <f t="shared" si="89"/>
        <v>0.47130434782608693</v>
      </c>
      <c r="AH325" s="37">
        <f t="shared" si="90"/>
        <v>3.1778260869565221E-2</v>
      </c>
    </row>
    <row r="326" spans="1:34" x14ac:dyDescent="0.25">
      <c r="A326" s="4">
        <v>45589</v>
      </c>
      <c r="B326" s="5">
        <v>2024</v>
      </c>
      <c r="C326" s="5" t="s">
        <v>30</v>
      </c>
      <c r="D326" s="5">
        <v>24</v>
      </c>
      <c r="E326" s="32">
        <v>770</v>
      </c>
      <c r="F326" s="33">
        <v>7.41</v>
      </c>
      <c r="G326" s="32">
        <v>29.62</v>
      </c>
      <c r="H326" s="32">
        <f t="shared" si="91"/>
        <v>1.85</v>
      </c>
      <c r="I326" s="32">
        <v>24.6</v>
      </c>
      <c r="J326" s="32">
        <v>4.7699999999999996</v>
      </c>
      <c r="K326" s="32">
        <v>14.31</v>
      </c>
      <c r="L326" s="32">
        <f t="shared" si="92"/>
        <v>82.56</v>
      </c>
      <c r="M326" s="32">
        <v>46.25</v>
      </c>
      <c r="N326" s="32">
        <v>149.75</v>
      </c>
      <c r="O326" s="32">
        <f t="shared" si="82"/>
        <v>491.44</v>
      </c>
      <c r="P326" s="5">
        <v>132</v>
      </c>
      <c r="Q326" s="5">
        <v>3835</v>
      </c>
      <c r="R326" s="5">
        <v>2230</v>
      </c>
      <c r="S326" s="5">
        <v>112</v>
      </c>
      <c r="T326" s="5">
        <v>1067</v>
      </c>
      <c r="U326" s="5">
        <v>615</v>
      </c>
      <c r="V326" s="5">
        <v>510</v>
      </c>
      <c r="W326">
        <f t="shared" si="83"/>
        <v>452</v>
      </c>
      <c r="X326">
        <f t="shared" si="84"/>
        <v>452</v>
      </c>
      <c r="Y326">
        <f t="shared" si="85"/>
        <v>0.84848484848484851</v>
      </c>
      <c r="Z326" s="5">
        <v>1175</v>
      </c>
      <c r="AA326" s="5">
        <v>885</v>
      </c>
      <c r="AB326" s="5">
        <v>560</v>
      </c>
      <c r="AC326">
        <v>290</v>
      </c>
      <c r="AD326" s="37">
        <f t="shared" si="86"/>
        <v>82.56</v>
      </c>
      <c r="AE326" s="37">
        <f t="shared" si="87"/>
        <v>0.73714285714285721</v>
      </c>
      <c r="AF326" s="37">
        <f t="shared" si="88"/>
        <v>0.62545454545454549</v>
      </c>
      <c r="AG326" s="37">
        <f t="shared" si="89"/>
        <v>0.47847533632286998</v>
      </c>
      <c r="AH326" s="37">
        <f t="shared" si="90"/>
        <v>3.702242152466368E-2</v>
      </c>
    </row>
    <row r="327" spans="1:34" x14ac:dyDescent="0.25">
      <c r="A327" s="4">
        <v>45590</v>
      </c>
      <c r="B327" s="5">
        <v>2024</v>
      </c>
      <c r="C327" s="5" t="s">
        <v>30</v>
      </c>
      <c r="D327" s="5">
        <v>25</v>
      </c>
      <c r="E327" s="32">
        <v>770</v>
      </c>
      <c r="F327" s="33">
        <v>14.96</v>
      </c>
      <c r="G327" s="32">
        <v>59.83</v>
      </c>
      <c r="H327" s="32">
        <f t="shared" si="91"/>
        <v>3.74</v>
      </c>
      <c r="I327" s="32">
        <v>27.98</v>
      </c>
      <c r="J327" s="32">
        <v>22.3</v>
      </c>
      <c r="K327" s="32">
        <v>44.6</v>
      </c>
      <c r="L327" s="32">
        <f t="shared" si="92"/>
        <v>173.41</v>
      </c>
      <c r="M327" s="32">
        <v>31.25</v>
      </c>
      <c r="N327" s="32">
        <v>111.88</v>
      </c>
      <c r="O327" s="32">
        <f t="shared" si="82"/>
        <v>453.46000000000004</v>
      </c>
      <c r="P327" s="5">
        <v>117</v>
      </c>
      <c r="Q327" s="5">
        <v>3877</v>
      </c>
      <c r="R327" s="5">
        <v>2176</v>
      </c>
      <c r="S327" s="5">
        <v>90</v>
      </c>
      <c r="T327" s="5">
        <v>1043</v>
      </c>
      <c r="U327" s="5">
        <v>588</v>
      </c>
      <c r="V327" s="5">
        <v>518</v>
      </c>
      <c r="W327">
        <f t="shared" si="83"/>
        <v>455</v>
      </c>
      <c r="X327">
        <f t="shared" si="84"/>
        <v>455</v>
      </c>
      <c r="Y327">
        <f t="shared" si="85"/>
        <v>0.76923076923076927</v>
      </c>
      <c r="Z327" s="5">
        <v>1193</v>
      </c>
      <c r="AA327" s="5">
        <v>863</v>
      </c>
      <c r="AB327" s="5">
        <v>554</v>
      </c>
      <c r="AC327">
        <v>330</v>
      </c>
      <c r="AD327" s="37">
        <f t="shared" si="86"/>
        <v>173.41</v>
      </c>
      <c r="AE327" s="37">
        <f t="shared" si="87"/>
        <v>1.9267777777777777</v>
      </c>
      <c r="AF327" s="37">
        <f t="shared" si="88"/>
        <v>1.4821367521367521</v>
      </c>
      <c r="AG327" s="37">
        <f t="shared" si="89"/>
        <v>0.47931985294117646</v>
      </c>
      <c r="AH327" s="37">
        <f t="shared" si="90"/>
        <v>7.9692095588235298E-2</v>
      </c>
    </row>
    <row r="328" spans="1:34" x14ac:dyDescent="0.25">
      <c r="A328" s="4">
        <v>45591</v>
      </c>
      <c r="B328" s="5">
        <v>2024</v>
      </c>
      <c r="C328" s="5" t="s">
        <v>30</v>
      </c>
      <c r="D328" s="5">
        <v>26</v>
      </c>
      <c r="E328" s="32">
        <v>770</v>
      </c>
      <c r="F328" s="33">
        <v>7.21</v>
      </c>
      <c r="G328" s="32">
        <v>28.83</v>
      </c>
      <c r="H328" s="32">
        <f t="shared" si="91"/>
        <v>1.8</v>
      </c>
      <c r="I328" s="32">
        <v>66.959999999999994</v>
      </c>
      <c r="J328" s="32">
        <v>14.42</v>
      </c>
      <c r="K328" s="32">
        <v>28.83</v>
      </c>
      <c r="L328" s="32">
        <f t="shared" si="92"/>
        <v>148.04999999999998</v>
      </c>
      <c r="M328" s="32">
        <v>56.25</v>
      </c>
      <c r="N328" s="32">
        <v>157.1</v>
      </c>
      <c r="O328" s="32">
        <f t="shared" si="82"/>
        <v>408.6</v>
      </c>
      <c r="P328" s="5">
        <v>95</v>
      </c>
      <c r="Q328" s="5">
        <v>3913</v>
      </c>
      <c r="R328" s="5">
        <v>2160</v>
      </c>
      <c r="S328" s="5">
        <v>52</v>
      </c>
      <c r="T328" s="5">
        <v>1018</v>
      </c>
      <c r="U328" s="5">
        <v>580</v>
      </c>
      <c r="V328" s="5">
        <v>525</v>
      </c>
      <c r="W328">
        <f t="shared" si="83"/>
        <v>438</v>
      </c>
      <c r="X328">
        <f t="shared" si="84"/>
        <v>438</v>
      </c>
      <c r="Y328">
        <f t="shared" si="85"/>
        <v>0.54736842105263162</v>
      </c>
      <c r="Z328" s="5">
        <v>1204</v>
      </c>
      <c r="AA328" s="5">
        <v>836</v>
      </c>
      <c r="AB328" s="5">
        <v>545</v>
      </c>
      <c r="AC328">
        <v>368</v>
      </c>
      <c r="AD328" s="37">
        <f t="shared" si="86"/>
        <v>148.04999999999998</v>
      </c>
      <c r="AE328" s="37">
        <f t="shared" si="87"/>
        <v>2.8471153846153845</v>
      </c>
      <c r="AF328" s="37">
        <f t="shared" si="88"/>
        <v>1.5584210526315787</v>
      </c>
      <c r="AG328" s="37">
        <f t="shared" si="89"/>
        <v>0.47129629629629627</v>
      </c>
      <c r="AH328" s="37">
        <f t="shared" si="90"/>
        <v>6.8541666666666654E-2</v>
      </c>
    </row>
    <row r="329" spans="1:34" x14ac:dyDescent="0.25">
      <c r="A329" s="4">
        <v>45592</v>
      </c>
      <c r="B329" s="5">
        <v>2024</v>
      </c>
      <c r="C329" s="5" t="s">
        <v>30</v>
      </c>
      <c r="D329" s="5">
        <v>27</v>
      </c>
      <c r="E329" s="32">
        <v>770</v>
      </c>
      <c r="F329" s="33">
        <v>12.34</v>
      </c>
      <c r="G329" s="32">
        <v>49.35</v>
      </c>
      <c r="H329" s="32">
        <f t="shared" si="91"/>
        <v>3.09</v>
      </c>
      <c r="I329" s="32">
        <v>61.95</v>
      </c>
      <c r="J329" s="32">
        <v>30.1</v>
      </c>
      <c r="K329" s="32">
        <v>30.1</v>
      </c>
      <c r="L329" s="32">
        <f t="shared" si="92"/>
        <v>186.93</v>
      </c>
      <c r="M329" s="32">
        <v>68.75</v>
      </c>
      <c r="N329" s="32">
        <v>138.88</v>
      </c>
      <c r="O329" s="32">
        <f t="shared" si="82"/>
        <v>375.44</v>
      </c>
      <c r="P329" s="5">
        <v>72</v>
      </c>
      <c r="Q329" s="5">
        <v>3952</v>
      </c>
      <c r="R329" s="5">
        <v>2152</v>
      </c>
      <c r="S329" s="5">
        <v>66</v>
      </c>
      <c r="T329" s="5">
        <v>998</v>
      </c>
      <c r="U329" s="5">
        <v>576</v>
      </c>
      <c r="V329" s="5">
        <v>531</v>
      </c>
      <c r="W329">
        <f t="shared" si="83"/>
        <v>422</v>
      </c>
      <c r="X329">
        <f t="shared" si="84"/>
        <v>422</v>
      </c>
      <c r="Y329">
        <f t="shared" si="85"/>
        <v>0.91666666666666663</v>
      </c>
      <c r="Z329" s="5">
        <v>1213</v>
      </c>
      <c r="AA329" s="5">
        <v>803</v>
      </c>
      <c r="AB329" s="5">
        <v>539</v>
      </c>
      <c r="AC329">
        <v>410</v>
      </c>
      <c r="AD329" s="37">
        <f t="shared" si="86"/>
        <v>186.93</v>
      </c>
      <c r="AE329" s="37">
        <f t="shared" si="87"/>
        <v>2.8322727272727275</v>
      </c>
      <c r="AF329" s="37">
        <f t="shared" si="88"/>
        <v>2.5962499999999999</v>
      </c>
      <c r="AG329" s="37">
        <f t="shared" si="89"/>
        <v>0.46375464684014872</v>
      </c>
      <c r="AH329" s="37">
        <f t="shared" si="90"/>
        <v>8.686338289962825E-2</v>
      </c>
    </row>
    <row r="330" spans="1:34" x14ac:dyDescent="0.25">
      <c r="A330" s="4">
        <v>45593</v>
      </c>
      <c r="B330" s="5">
        <v>2024</v>
      </c>
      <c r="C330" s="5" t="s">
        <v>30</v>
      </c>
      <c r="D330" s="5">
        <v>28</v>
      </c>
      <c r="E330" s="32">
        <v>770</v>
      </c>
      <c r="F330" s="33">
        <v>19.899999999999999</v>
      </c>
      <c r="G330" s="32">
        <v>79.599999999999994</v>
      </c>
      <c r="H330" s="32">
        <f t="shared" si="91"/>
        <v>4.9800000000000004</v>
      </c>
      <c r="I330" s="32">
        <v>72.8</v>
      </c>
      <c r="J330" s="32">
        <v>21.6</v>
      </c>
      <c r="K330" s="32">
        <v>43.2</v>
      </c>
      <c r="L330" s="32">
        <f t="shared" si="92"/>
        <v>242.07999999999998</v>
      </c>
      <c r="M330" s="32">
        <v>107.5</v>
      </c>
      <c r="N330" s="32">
        <v>95.5</v>
      </c>
      <c r="O330" s="32">
        <f t="shared" si="82"/>
        <v>324.92</v>
      </c>
      <c r="P330" s="5">
        <v>51</v>
      </c>
      <c r="Q330" s="5">
        <v>3991</v>
      </c>
      <c r="R330" s="5">
        <v>2158</v>
      </c>
      <c r="S330" s="5">
        <v>34</v>
      </c>
      <c r="T330" s="5">
        <v>991</v>
      </c>
      <c r="U330" s="5">
        <v>579</v>
      </c>
      <c r="V330" s="5">
        <v>538</v>
      </c>
      <c r="W330">
        <f t="shared" si="83"/>
        <v>412</v>
      </c>
      <c r="X330">
        <f t="shared" si="84"/>
        <v>412</v>
      </c>
      <c r="Y330">
        <f t="shared" si="85"/>
        <v>0.66666666666666663</v>
      </c>
      <c r="Z330" s="5">
        <v>1215</v>
      </c>
      <c r="AA330" s="5">
        <v>770</v>
      </c>
      <c r="AB330" s="5">
        <v>531</v>
      </c>
      <c r="AC330">
        <v>445</v>
      </c>
      <c r="AD330" s="37">
        <f t="shared" si="86"/>
        <v>242.07999999999998</v>
      </c>
      <c r="AE330" s="37">
        <f t="shared" si="87"/>
        <v>7.1199999999999992</v>
      </c>
      <c r="AF330" s="37">
        <f t="shared" si="88"/>
        <v>4.7466666666666661</v>
      </c>
      <c r="AG330" s="37">
        <f t="shared" si="89"/>
        <v>0.45922150139017609</v>
      </c>
      <c r="AH330" s="37">
        <f t="shared" si="90"/>
        <v>0.11217794253938831</v>
      </c>
    </row>
    <row r="331" spans="1:34" x14ac:dyDescent="0.25">
      <c r="A331" s="4">
        <v>45594</v>
      </c>
      <c r="B331" s="5">
        <v>2024</v>
      </c>
      <c r="C331" s="5" t="s">
        <v>30</v>
      </c>
      <c r="D331" s="5">
        <v>29</v>
      </c>
      <c r="E331" s="32">
        <v>770</v>
      </c>
      <c r="F331" s="33">
        <v>13.34</v>
      </c>
      <c r="G331" s="32">
        <v>53.36</v>
      </c>
      <c r="H331" s="32">
        <f t="shared" si="91"/>
        <v>3.34</v>
      </c>
      <c r="I331" s="32">
        <v>109.02</v>
      </c>
      <c r="J331" s="32">
        <v>21.39</v>
      </c>
      <c r="K331" s="32">
        <v>42.78</v>
      </c>
      <c r="L331" s="32">
        <f t="shared" si="92"/>
        <v>243.23</v>
      </c>
      <c r="M331" s="32">
        <v>63.75</v>
      </c>
      <c r="N331" s="32">
        <v>187.3</v>
      </c>
      <c r="O331" s="32">
        <f t="shared" si="82"/>
        <v>275.71999999999997</v>
      </c>
      <c r="P331" s="5">
        <v>37</v>
      </c>
      <c r="Q331" s="5">
        <v>4027</v>
      </c>
      <c r="R331" s="5">
        <v>2172</v>
      </c>
      <c r="S331" s="5">
        <v>27</v>
      </c>
      <c r="T331" s="5">
        <v>991</v>
      </c>
      <c r="U331" s="5">
        <v>586</v>
      </c>
      <c r="V331" s="5">
        <v>545</v>
      </c>
      <c r="W331">
        <f t="shared" si="83"/>
        <v>405</v>
      </c>
      <c r="X331">
        <f t="shared" si="84"/>
        <v>405</v>
      </c>
      <c r="Y331">
        <f t="shared" si="85"/>
        <v>0.72972972972972971</v>
      </c>
      <c r="Z331" s="5">
        <v>1216</v>
      </c>
      <c r="AA331" s="5">
        <v>734</v>
      </c>
      <c r="AB331" s="5">
        <v>526</v>
      </c>
      <c r="AC331">
        <v>482</v>
      </c>
      <c r="AD331" s="37">
        <f t="shared" si="86"/>
        <v>243.23</v>
      </c>
      <c r="AE331" s="37">
        <f t="shared" si="87"/>
        <v>9.0085185185185175</v>
      </c>
      <c r="AF331" s="37">
        <f t="shared" si="88"/>
        <v>6.5737837837837834</v>
      </c>
      <c r="AG331" s="37">
        <f t="shared" si="89"/>
        <v>0.45626151012891342</v>
      </c>
      <c r="AH331" s="37">
        <f t="shared" si="90"/>
        <v>0.11198434622467771</v>
      </c>
    </row>
    <row r="332" spans="1:34" x14ac:dyDescent="0.25">
      <c r="A332" s="4">
        <v>45595</v>
      </c>
      <c r="B332" s="5">
        <v>2024</v>
      </c>
      <c r="C332" s="5" t="s">
        <v>30</v>
      </c>
      <c r="D332" s="5">
        <v>30</v>
      </c>
      <c r="E332" s="32">
        <v>770</v>
      </c>
      <c r="F332" s="33">
        <v>28.04</v>
      </c>
      <c r="G332" s="32">
        <v>112.15</v>
      </c>
      <c r="H332" s="32">
        <f t="shared" si="91"/>
        <v>7.01</v>
      </c>
      <c r="I332" s="32">
        <v>112.15</v>
      </c>
      <c r="J332" s="32">
        <v>57.13</v>
      </c>
      <c r="K332" s="32">
        <v>57.13</v>
      </c>
      <c r="L332" s="32">
        <f t="shared" si="92"/>
        <v>373.61</v>
      </c>
      <c r="M332" s="32">
        <v>112.5</v>
      </c>
      <c r="N332" s="32">
        <v>68.260000000000005</v>
      </c>
      <c r="O332" s="32">
        <f t="shared" si="82"/>
        <v>215.63</v>
      </c>
      <c r="P332" s="5">
        <v>28</v>
      </c>
      <c r="Q332" s="5">
        <v>4066</v>
      </c>
      <c r="R332" s="5">
        <v>2194</v>
      </c>
      <c r="S332" s="5">
        <v>18</v>
      </c>
      <c r="T332" s="5">
        <v>993</v>
      </c>
      <c r="U332" s="5">
        <v>597</v>
      </c>
      <c r="V332" s="5">
        <v>552</v>
      </c>
      <c r="W332">
        <f t="shared" si="83"/>
        <v>396</v>
      </c>
      <c r="X332">
        <f t="shared" si="84"/>
        <v>396</v>
      </c>
      <c r="Y332">
        <f t="shared" si="85"/>
        <v>0.6428571428571429</v>
      </c>
      <c r="Z332" s="5">
        <v>1210</v>
      </c>
      <c r="AA332" s="5">
        <v>697</v>
      </c>
      <c r="AB332" s="5">
        <v>521</v>
      </c>
      <c r="AC332">
        <v>513</v>
      </c>
      <c r="AD332" s="37">
        <f t="shared" si="86"/>
        <v>373.61</v>
      </c>
      <c r="AE332" s="37">
        <f t="shared" si="87"/>
        <v>20.75611111111111</v>
      </c>
      <c r="AF332" s="37">
        <f t="shared" si="88"/>
        <v>13.343214285714286</v>
      </c>
      <c r="AG332" s="37">
        <f t="shared" si="89"/>
        <v>0.45259799453053784</v>
      </c>
      <c r="AH332" s="37">
        <f t="shared" si="90"/>
        <v>0.17028714676390155</v>
      </c>
    </row>
    <row r="333" spans="1:34" x14ac:dyDescent="0.25">
      <c r="A333" s="4">
        <v>45596</v>
      </c>
      <c r="B333" s="5">
        <v>2024</v>
      </c>
      <c r="C333" s="5" t="s">
        <v>30</v>
      </c>
      <c r="D333" s="5">
        <v>31</v>
      </c>
      <c r="E333" s="32">
        <v>770</v>
      </c>
      <c r="F333" s="33">
        <v>32.54</v>
      </c>
      <c r="G333" s="32">
        <v>130.16999999999999</v>
      </c>
      <c r="H333" s="32">
        <f t="shared" si="91"/>
        <v>8.14</v>
      </c>
      <c r="I333" s="32">
        <v>57.72</v>
      </c>
      <c r="J333" s="32">
        <v>45.13</v>
      </c>
      <c r="K333" s="32">
        <v>90.26</v>
      </c>
      <c r="L333" s="32">
        <f t="shared" si="92"/>
        <v>363.96</v>
      </c>
      <c r="M333" s="32">
        <v>147.5</v>
      </c>
      <c r="N333" s="32">
        <v>124.54</v>
      </c>
      <c r="O333" s="32">
        <f t="shared" si="82"/>
        <v>134</v>
      </c>
      <c r="P333" s="5">
        <v>23</v>
      </c>
      <c r="Q333" s="5">
        <v>4099</v>
      </c>
      <c r="R333" s="5">
        <v>2228</v>
      </c>
      <c r="S333" s="5">
        <v>14</v>
      </c>
      <c r="T333" s="5">
        <v>1004</v>
      </c>
      <c r="U333" s="5">
        <v>614</v>
      </c>
      <c r="V333" s="5">
        <v>558</v>
      </c>
      <c r="W333">
        <f t="shared" si="83"/>
        <v>390</v>
      </c>
      <c r="X333">
        <f t="shared" si="84"/>
        <v>390</v>
      </c>
      <c r="Y333">
        <f t="shared" si="85"/>
        <v>0.60869565217391308</v>
      </c>
      <c r="Z333" s="5">
        <v>1193</v>
      </c>
      <c r="AA333" s="5">
        <v>661</v>
      </c>
      <c r="AB333" s="5">
        <v>518</v>
      </c>
      <c r="AC333">
        <v>532</v>
      </c>
      <c r="AD333" s="37">
        <f t="shared" si="86"/>
        <v>363.96</v>
      </c>
      <c r="AE333" s="37">
        <f t="shared" si="87"/>
        <v>25.997142857142855</v>
      </c>
      <c r="AF333" s="37">
        <f t="shared" si="88"/>
        <v>15.824347826086955</v>
      </c>
      <c r="AG333" s="37">
        <f t="shared" si="89"/>
        <v>0.45062836624775582</v>
      </c>
      <c r="AH333" s="37">
        <f t="shared" si="90"/>
        <v>0.16335727109515261</v>
      </c>
    </row>
    <row r="334" spans="1:34" hidden="1" x14ac:dyDescent="0.25">
      <c r="B334" s="5">
        <v>2024</v>
      </c>
      <c r="C334" s="5" t="s">
        <v>31</v>
      </c>
      <c r="D334" s="5">
        <v>0.01</v>
      </c>
      <c r="E334" s="5">
        <v>0</v>
      </c>
      <c r="F334" s="5">
        <v>0</v>
      </c>
      <c r="G334" s="5">
        <v>0</v>
      </c>
      <c r="H334" s="5">
        <f t="shared" si="91"/>
        <v>0</v>
      </c>
      <c r="I334" s="5">
        <f t="shared" si="91"/>
        <v>0</v>
      </c>
      <c r="J334" s="5">
        <v>0</v>
      </c>
      <c r="K334" s="5">
        <v>0</v>
      </c>
      <c r="L334" s="5">
        <f t="shared" si="92"/>
        <v>0</v>
      </c>
      <c r="M334" s="5">
        <v>0</v>
      </c>
      <c r="N334" s="5">
        <v>0</v>
      </c>
      <c r="O334" s="5"/>
      <c r="P334" s="5">
        <v>0</v>
      </c>
      <c r="Q334" s="5">
        <v>0</v>
      </c>
      <c r="R334" s="5">
        <v>0</v>
      </c>
      <c r="S334" s="5">
        <v>0</v>
      </c>
      <c r="T334" s="5">
        <v>0</v>
      </c>
      <c r="U334" s="5">
        <v>0</v>
      </c>
      <c r="V334" s="5">
        <v>0</v>
      </c>
      <c r="Z334" s="5">
        <v>1172</v>
      </c>
      <c r="AA334" s="5">
        <v>639</v>
      </c>
      <c r="AB334" s="5">
        <v>514</v>
      </c>
      <c r="AC334">
        <v>533</v>
      </c>
    </row>
    <row r="335" spans="1:34" hidden="1" x14ac:dyDescent="0.25">
      <c r="B335" s="5">
        <v>2024</v>
      </c>
      <c r="C335" s="5" t="s">
        <v>31</v>
      </c>
      <c r="D335" s="5">
        <v>0.02</v>
      </c>
      <c r="E335" s="5">
        <v>0</v>
      </c>
      <c r="F335" s="5">
        <v>0</v>
      </c>
      <c r="G335" s="5">
        <v>0</v>
      </c>
      <c r="H335" s="5">
        <f t="shared" si="91"/>
        <v>0</v>
      </c>
      <c r="I335" s="5">
        <f t="shared" si="91"/>
        <v>0</v>
      </c>
      <c r="J335" s="5">
        <v>0</v>
      </c>
      <c r="K335" s="5">
        <v>0</v>
      </c>
      <c r="L335" s="5">
        <f t="shared" si="92"/>
        <v>0</v>
      </c>
      <c r="M335" s="5">
        <v>0</v>
      </c>
      <c r="N335" s="5">
        <v>0</v>
      </c>
      <c r="O335" s="5"/>
      <c r="P335" s="5">
        <v>0</v>
      </c>
      <c r="Q335" s="5">
        <v>0</v>
      </c>
      <c r="R335" s="5">
        <v>0</v>
      </c>
      <c r="S335" s="5">
        <v>0</v>
      </c>
      <c r="T335" s="5">
        <v>0</v>
      </c>
      <c r="U335" s="5">
        <v>0</v>
      </c>
      <c r="V335" s="5">
        <v>0</v>
      </c>
      <c r="Z335" s="5">
        <v>1146</v>
      </c>
      <c r="AA335" s="5">
        <v>612</v>
      </c>
      <c r="AB335" s="5">
        <v>512</v>
      </c>
      <c r="AC335">
        <v>534</v>
      </c>
    </row>
    <row r="336" spans="1:34" hidden="1" x14ac:dyDescent="0.25">
      <c r="B336" s="5">
        <v>2024</v>
      </c>
      <c r="C336" s="5" t="s">
        <v>31</v>
      </c>
      <c r="D336" s="5">
        <v>0.03</v>
      </c>
      <c r="E336" s="5">
        <v>0</v>
      </c>
      <c r="F336" s="5">
        <v>0</v>
      </c>
      <c r="G336" s="5">
        <v>0</v>
      </c>
      <c r="H336" s="5">
        <f t="shared" si="91"/>
        <v>0</v>
      </c>
      <c r="I336" s="5">
        <f t="shared" si="91"/>
        <v>0</v>
      </c>
      <c r="J336" s="5">
        <v>0</v>
      </c>
      <c r="K336" s="5">
        <v>0</v>
      </c>
      <c r="L336" s="5">
        <f t="shared" si="92"/>
        <v>0</v>
      </c>
      <c r="M336" s="5">
        <v>0</v>
      </c>
      <c r="N336" s="5">
        <v>0</v>
      </c>
      <c r="O336" s="5"/>
      <c r="P336" s="5">
        <v>0</v>
      </c>
      <c r="Q336" s="5">
        <v>0</v>
      </c>
      <c r="R336" s="5">
        <v>0</v>
      </c>
      <c r="S336" s="5">
        <v>0</v>
      </c>
      <c r="T336" s="5">
        <v>0</v>
      </c>
      <c r="U336" s="5">
        <v>0</v>
      </c>
      <c r="V336" s="5">
        <v>0</v>
      </c>
      <c r="Z336" s="5">
        <v>1123</v>
      </c>
      <c r="AA336" s="5">
        <v>597</v>
      </c>
      <c r="AB336" s="5">
        <v>511</v>
      </c>
      <c r="AC336">
        <v>526</v>
      </c>
    </row>
    <row r="337" spans="1:34" hidden="1" x14ac:dyDescent="0.25">
      <c r="B337" s="5">
        <v>2024</v>
      </c>
      <c r="C337" s="5" t="s">
        <v>31</v>
      </c>
      <c r="D337" s="5">
        <v>0.04</v>
      </c>
      <c r="E337" s="5">
        <v>0</v>
      </c>
      <c r="F337" s="5">
        <v>0</v>
      </c>
      <c r="G337" s="5">
        <v>0</v>
      </c>
      <c r="H337" s="5">
        <f t="shared" si="91"/>
        <v>0</v>
      </c>
      <c r="I337" s="5">
        <f t="shared" si="91"/>
        <v>0</v>
      </c>
      <c r="J337" s="5">
        <v>0</v>
      </c>
      <c r="K337" s="5">
        <v>0</v>
      </c>
      <c r="L337" s="5">
        <f t="shared" si="92"/>
        <v>0</v>
      </c>
      <c r="M337" s="5">
        <v>0</v>
      </c>
      <c r="N337" s="5">
        <v>0</v>
      </c>
      <c r="O337" s="5"/>
      <c r="P337" s="5">
        <v>0</v>
      </c>
      <c r="Q337" s="5">
        <v>0</v>
      </c>
      <c r="R337" s="5">
        <v>0</v>
      </c>
      <c r="S337" s="5">
        <v>0</v>
      </c>
      <c r="T337" s="5">
        <v>0</v>
      </c>
      <c r="U337" s="5">
        <v>0</v>
      </c>
      <c r="V337" s="5">
        <v>0</v>
      </c>
      <c r="Z337" s="5">
        <v>1105</v>
      </c>
      <c r="AA337" s="5">
        <v>584</v>
      </c>
      <c r="AB337" s="5">
        <v>511</v>
      </c>
      <c r="AC337">
        <v>521</v>
      </c>
    </row>
    <row r="338" spans="1:34" hidden="1" x14ac:dyDescent="0.25">
      <c r="B338" s="5">
        <v>2024</v>
      </c>
      <c r="C338" s="5" t="s">
        <v>31</v>
      </c>
      <c r="D338" s="5">
        <v>0.05</v>
      </c>
      <c r="E338" s="5">
        <v>0</v>
      </c>
      <c r="F338" s="5">
        <v>0</v>
      </c>
      <c r="G338" s="5">
        <v>0</v>
      </c>
      <c r="H338" s="5">
        <f t="shared" si="91"/>
        <v>0</v>
      </c>
      <c r="I338" s="5">
        <f t="shared" si="91"/>
        <v>0</v>
      </c>
      <c r="J338" s="5">
        <v>0</v>
      </c>
      <c r="K338" s="5">
        <v>0</v>
      </c>
      <c r="L338" s="5">
        <f t="shared" si="92"/>
        <v>0</v>
      </c>
      <c r="M338" s="5">
        <v>0</v>
      </c>
      <c r="N338" s="5">
        <v>0</v>
      </c>
      <c r="O338" s="5"/>
      <c r="P338" s="5">
        <v>0</v>
      </c>
      <c r="Q338" s="5">
        <v>0</v>
      </c>
      <c r="R338" s="5">
        <v>0</v>
      </c>
      <c r="S338" s="5">
        <v>0</v>
      </c>
      <c r="T338" s="5">
        <v>0</v>
      </c>
      <c r="U338" s="5">
        <v>0</v>
      </c>
      <c r="V338" s="5">
        <v>0</v>
      </c>
      <c r="Z338" s="5">
        <v>1095</v>
      </c>
      <c r="AA338" s="5">
        <v>578</v>
      </c>
      <c r="AB338" s="5">
        <v>512</v>
      </c>
      <c r="AC338">
        <v>517</v>
      </c>
    </row>
    <row r="339" spans="1:34" x14ac:dyDescent="0.25">
      <c r="A339" s="4">
        <v>45597</v>
      </c>
      <c r="B339" s="5">
        <v>2024</v>
      </c>
      <c r="C339" s="5" t="s">
        <v>31</v>
      </c>
      <c r="D339" s="5">
        <v>1</v>
      </c>
      <c r="E339" s="32">
        <v>900</v>
      </c>
      <c r="F339" s="33">
        <v>70.819999999999993</v>
      </c>
      <c r="G339" s="32">
        <v>95.34</v>
      </c>
      <c r="H339" s="32">
        <f t="shared" si="91"/>
        <v>17.71</v>
      </c>
      <c r="I339" s="32">
        <f t="shared" si="91"/>
        <v>23.84</v>
      </c>
      <c r="J339" s="32">
        <v>70.819999999999993</v>
      </c>
      <c r="K339" s="32">
        <v>114.41</v>
      </c>
      <c r="L339" s="32">
        <f t="shared" si="92"/>
        <v>392.93999999999994</v>
      </c>
      <c r="M339" s="32">
        <v>167.5</v>
      </c>
      <c r="N339" s="32">
        <v>253.15</v>
      </c>
      <c r="O339" s="32">
        <f t="shared" ref="O339:O399" si="93">E339-SUM(L339:N339)</f>
        <v>86.410000000000082</v>
      </c>
      <c r="P339" s="5">
        <v>22</v>
      </c>
      <c r="Q339" s="5">
        <v>4135</v>
      </c>
      <c r="R339" s="5">
        <v>2266</v>
      </c>
      <c r="S339" s="5">
        <v>21</v>
      </c>
      <c r="T339" s="5">
        <v>1026</v>
      </c>
      <c r="U339" s="5">
        <v>633</v>
      </c>
      <c r="V339" s="5">
        <v>564</v>
      </c>
      <c r="W339">
        <f t="shared" ref="W339:W399" si="94">IF(T339-U339&lt;=0,NA(),T339-U339)</f>
        <v>393</v>
      </c>
      <c r="X339">
        <f t="shared" ref="X339:X399" si="95">IF(T339-U339&lt;=0,"0",T339-U339)</f>
        <v>393</v>
      </c>
      <c r="Y339">
        <f t="shared" ref="Y339:Y399" si="96">S339/P339</f>
        <v>0.95454545454545459</v>
      </c>
      <c r="Z339" s="5">
        <v>1094</v>
      </c>
      <c r="AA339" s="5">
        <v>575</v>
      </c>
      <c r="AB339" s="5">
        <v>514</v>
      </c>
      <c r="AC339">
        <v>519</v>
      </c>
      <c r="AD339" s="37">
        <f t="shared" ref="AD339:AD399" si="97">SUM(F339:K339)</f>
        <v>392.93999999999994</v>
      </c>
      <c r="AE339" s="37">
        <f t="shared" ref="AE339:AE399" si="98">L339/S339</f>
        <v>18.71142857142857</v>
      </c>
      <c r="AF339" s="37">
        <f t="shared" ref="AF339:AF399" si="99">L339/P339</f>
        <v>17.86090909090909</v>
      </c>
      <c r="AG339" s="37">
        <f t="shared" ref="AG339:AG399" si="100">T339/R339</f>
        <v>0.45278022947925861</v>
      </c>
      <c r="AH339" s="37">
        <f t="shared" ref="AH339:AH399" si="101">L339/R339</f>
        <v>0.17340688437775814</v>
      </c>
    </row>
    <row r="340" spans="1:34" x14ac:dyDescent="0.25">
      <c r="A340" s="4">
        <v>45598</v>
      </c>
      <c r="B340" s="5">
        <v>2024</v>
      </c>
      <c r="C340" s="5" t="s">
        <v>31</v>
      </c>
      <c r="D340" s="5">
        <v>2</v>
      </c>
      <c r="E340" s="32">
        <v>900</v>
      </c>
      <c r="F340" s="33">
        <v>90.04</v>
      </c>
      <c r="G340" s="32">
        <v>82.72</v>
      </c>
      <c r="H340" s="32">
        <f t="shared" si="91"/>
        <v>22.51</v>
      </c>
      <c r="I340" s="32">
        <f t="shared" si="91"/>
        <v>20.68</v>
      </c>
      <c r="J340" s="32">
        <v>30.01</v>
      </c>
      <c r="K340" s="32">
        <v>125.17</v>
      </c>
      <c r="L340" s="32">
        <f t="shared" si="92"/>
        <v>371.13</v>
      </c>
      <c r="M340" s="32">
        <v>181.25</v>
      </c>
      <c r="N340" s="32">
        <v>163.84</v>
      </c>
      <c r="O340" s="32">
        <f t="shared" si="93"/>
        <v>183.77999999999997</v>
      </c>
      <c r="P340" s="5">
        <v>23</v>
      </c>
      <c r="Q340" s="5">
        <v>4162</v>
      </c>
      <c r="R340" s="5">
        <v>2318</v>
      </c>
      <c r="S340" s="5">
        <v>20</v>
      </c>
      <c r="T340" s="5">
        <v>1051</v>
      </c>
      <c r="U340" s="5">
        <v>659</v>
      </c>
      <c r="V340" s="5">
        <v>569</v>
      </c>
      <c r="W340">
        <f t="shared" si="94"/>
        <v>392</v>
      </c>
      <c r="X340">
        <f t="shared" si="95"/>
        <v>392</v>
      </c>
      <c r="Y340">
        <f t="shared" si="96"/>
        <v>0.86956521739130432</v>
      </c>
      <c r="Z340" s="5">
        <v>1101</v>
      </c>
      <c r="AA340" s="5">
        <v>574</v>
      </c>
      <c r="AB340" s="5">
        <v>515</v>
      </c>
      <c r="AC340">
        <v>527</v>
      </c>
      <c r="AD340" s="37">
        <f t="shared" si="97"/>
        <v>371.13</v>
      </c>
      <c r="AE340" s="37">
        <f t="shared" si="98"/>
        <v>18.5565</v>
      </c>
      <c r="AF340" s="37">
        <f t="shared" si="99"/>
        <v>16.136086956521741</v>
      </c>
      <c r="AG340" s="37">
        <f t="shared" si="100"/>
        <v>0.45340811044003454</v>
      </c>
      <c r="AH340" s="37">
        <f t="shared" si="101"/>
        <v>0.16010785159620361</v>
      </c>
    </row>
    <row r="341" spans="1:34" x14ac:dyDescent="0.25">
      <c r="A341" s="4">
        <v>45599</v>
      </c>
      <c r="B341" s="5">
        <v>2024</v>
      </c>
      <c r="C341" s="5" t="s">
        <v>31</v>
      </c>
      <c r="D341" s="5">
        <v>3</v>
      </c>
      <c r="E341" s="32">
        <v>900</v>
      </c>
      <c r="F341" s="33">
        <v>159.38999999999999</v>
      </c>
      <c r="G341" s="32">
        <v>112.42</v>
      </c>
      <c r="H341" s="32">
        <f t="shared" si="91"/>
        <v>39.85</v>
      </c>
      <c r="I341" s="32">
        <f t="shared" si="91"/>
        <v>28.11</v>
      </c>
      <c r="J341" s="32">
        <v>159.38999999999999</v>
      </c>
      <c r="K341" s="32">
        <v>182.49</v>
      </c>
      <c r="L341" s="32">
        <f t="shared" si="92"/>
        <v>681.65000000000009</v>
      </c>
      <c r="M341" s="32">
        <v>66.25</v>
      </c>
      <c r="N341" s="32">
        <v>144.13</v>
      </c>
      <c r="O341" s="32">
        <f t="shared" si="93"/>
        <v>7.9699999999999136</v>
      </c>
      <c r="P341" s="5">
        <v>32</v>
      </c>
      <c r="Q341" s="5">
        <v>4192</v>
      </c>
      <c r="R341" s="5">
        <v>2372</v>
      </c>
      <c r="S341" s="5">
        <v>25</v>
      </c>
      <c r="T341" s="5">
        <v>1077</v>
      </c>
      <c r="U341" s="5">
        <v>686</v>
      </c>
      <c r="V341" s="5">
        <v>574</v>
      </c>
      <c r="W341">
        <f t="shared" si="94"/>
        <v>391</v>
      </c>
      <c r="X341">
        <f t="shared" si="95"/>
        <v>391</v>
      </c>
      <c r="Y341">
        <f t="shared" si="96"/>
        <v>0.78125</v>
      </c>
      <c r="Z341" s="5">
        <v>1121</v>
      </c>
      <c r="AA341" s="5">
        <v>583</v>
      </c>
      <c r="AB341" s="5">
        <v>517</v>
      </c>
      <c r="AC341">
        <v>538</v>
      </c>
      <c r="AD341" s="37">
        <f t="shared" si="97"/>
        <v>681.65000000000009</v>
      </c>
      <c r="AE341" s="37">
        <f t="shared" si="98"/>
        <v>27.266000000000005</v>
      </c>
      <c r="AF341" s="37">
        <f t="shared" si="99"/>
        <v>21.301562500000003</v>
      </c>
      <c r="AG341" s="37">
        <f t="shared" si="100"/>
        <v>0.45404721753794264</v>
      </c>
      <c r="AH341" s="37">
        <f t="shared" si="101"/>
        <v>0.28737352445193931</v>
      </c>
    </row>
    <row r="342" spans="1:34" x14ac:dyDescent="0.25">
      <c r="A342" s="4">
        <v>45600</v>
      </c>
      <c r="B342" s="5">
        <v>2024</v>
      </c>
      <c r="C342" s="5" t="s">
        <v>31</v>
      </c>
      <c r="D342" s="5">
        <v>4</v>
      </c>
      <c r="E342" s="32">
        <v>900</v>
      </c>
      <c r="F342" s="33">
        <v>82.81</v>
      </c>
      <c r="G342" s="32">
        <v>125.42</v>
      </c>
      <c r="H342" s="32">
        <f t="shared" si="91"/>
        <v>20.7</v>
      </c>
      <c r="I342" s="32">
        <f t="shared" si="91"/>
        <v>31.36</v>
      </c>
      <c r="J342" s="32">
        <v>27.6</v>
      </c>
      <c r="K342" s="32">
        <v>143.91999999999999</v>
      </c>
      <c r="L342" s="32">
        <f t="shared" si="92"/>
        <v>431.81000000000006</v>
      </c>
      <c r="M342" s="32">
        <v>145</v>
      </c>
      <c r="N342" s="32">
        <v>296.61</v>
      </c>
      <c r="O342" s="32">
        <f t="shared" si="93"/>
        <v>26.579999999999927</v>
      </c>
      <c r="P342" s="5">
        <v>36</v>
      </c>
      <c r="Q342" s="5">
        <v>4213</v>
      </c>
      <c r="R342" s="5">
        <v>2442</v>
      </c>
      <c r="S342" s="5">
        <v>35</v>
      </c>
      <c r="T342" s="5">
        <v>1097</v>
      </c>
      <c r="U342" s="5">
        <v>721</v>
      </c>
      <c r="V342" s="5">
        <v>579</v>
      </c>
      <c r="W342">
        <f t="shared" si="94"/>
        <v>376</v>
      </c>
      <c r="X342">
        <f t="shared" si="95"/>
        <v>376</v>
      </c>
      <c r="Y342">
        <f t="shared" si="96"/>
        <v>0.97222222222222221</v>
      </c>
      <c r="Z342" s="5">
        <v>1147</v>
      </c>
      <c r="AA342" s="5">
        <v>604</v>
      </c>
      <c r="AB342" s="5">
        <v>518</v>
      </c>
      <c r="AC342">
        <v>543</v>
      </c>
      <c r="AD342" s="37">
        <f t="shared" si="97"/>
        <v>431.81000000000006</v>
      </c>
      <c r="AE342" s="37">
        <f t="shared" si="98"/>
        <v>12.337428571428573</v>
      </c>
      <c r="AF342" s="37">
        <f t="shared" si="99"/>
        <v>11.994722222222224</v>
      </c>
      <c r="AG342" s="37">
        <f t="shared" si="100"/>
        <v>0.44922194922194925</v>
      </c>
      <c r="AH342" s="37">
        <f t="shared" si="101"/>
        <v>0.17682637182637184</v>
      </c>
    </row>
    <row r="343" spans="1:34" x14ac:dyDescent="0.25">
      <c r="A343" s="4">
        <v>45601</v>
      </c>
      <c r="B343" s="5">
        <v>2024</v>
      </c>
      <c r="C343" s="5" t="s">
        <v>31</v>
      </c>
      <c r="D343" s="5">
        <v>5</v>
      </c>
      <c r="E343" s="32">
        <v>900</v>
      </c>
      <c r="F343" s="33">
        <v>120.45</v>
      </c>
      <c r="G343" s="32">
        <v>205.43</v>
      </c>
      <c r="H343" s="32">
        <f t="shared" si="91"/>
        <v>30.11</v>
      </c>
      <c r="I343" s="32">
        <f t="shared" si="91"/>
        <v>51.36</v>
      </c>
      <c r="J343" s="32">
        <v>120.45</v>
      </c>
      <c r="K343" s="32">
        <v>129.53</v>
      </c>
      <c r="L343" s="32">
        <f t="shared" si="92"/>
        <v>657.33</v>
      </c>
      <c r="M343" s="32">
        <v>48.75</v>
      </c>
      <c r="N343" s="32">
        <v>186.68</v>
      </c>
      <c r="O343" s="32">
        <f t="shared" si="93"/>
        <v>7.2400000000000091</v>
      </c>
      <c r="P343" s="5">
        <v>45</v>
      </c>
      <c r="Q343" s="5">
        <v>4234</v>
      </c>
      <c r="R343" s="5">
        <v>2512</v>
      </c>
      <c r="S343" s="5">
        <v>33</v>
      </c>
      <c r="T343" s="5">
        <v>1109</v>
      </c>
      <c r="U343" s="5">
        <v>756</v>
      </c>
      <c r="V343" s="5">
        <v>582</v>
      </c>
      <c r="W343">
        <f t="shared" si="94"/>
        <v>353</v>
      </c>
      <c r="X343">
        <f t="shared" si="95"/>
        <v>353</v>
      </c>
      <c r="Y343">
        <f t="shared" si="96"/>
        <v>0.73333333333333328</v>
      </c>
      <c r="Z343" s="5">
        <v>1156</v>
      </c>
      <c r="AA343" s="5">
        <v>634</v>
      </c>
      <c r="AB343" s="5">
        <v>522</v>
      </c>
      <c r="AC343">
        <v>522</v>
      </c>
      <c r="AD343" s="37">
        <f t="shared" si="97"/>
        <v>657.33</v>
      </c>
      <c r="AE343" s="37">
        <f t="shared" si="98"/>
        <v>19.919090909090912</v>
      </c>
      <c r="AF343" s="37">
        <f t="shared" si="99"/>
        <v>14.607333333333335</v>
      </c>
      <c r="AG343" s="37">
        <f t="shared" si="100"/>
        <v>0.44148089171974525</v>
      </c>
      <c r="AH343" s="37">
        <f t="shared" si="101"/>
        <v>0.26167595541401273</v>
      </c>
    </row>
    <row r="344" spans="1:34" x14ac:dyDescent="0.25">
      <c r="A344" s="4">
        <v>45602</v>
      </c>
      <c r="B344" s="5">
        <v>2024</v>
      </c>
      <c r="C344" s="5" t="s">
        <v>31</v>
      </c>
      <c r="D344" s="5">
        <v>6</v>
      </c>
      <c r="E344" s="32">
        <v>900</v>
      </c>
      <c r="F344" s="33">
        <v>160.74</v>
      </c>
      <c r="G344" s="32">
        <v>125.21</v>
      </c>
      <c r="H344" s="32">
        <f t="shared" si="91"/>
        <v>40.19</v>
      </c>
      <c r="I344" s="32">
        <f t="shared" si="91"/>
        <v>31.3</v>
      </c>
      <c r="J344" s="32">
        <v>160.74</v>
      </c>
      <c r="K344" s="32">
        <v>161.59</v>
      </c>
      <c r="L344" s="32">
        <f t="shared" si="92"/>
        <v>679.7700000000001</v>
      </c>
      <c r="M344" s="32">
        <v>135</v>
      </c>
      <c r="N344" s="32">
        <v>148.6</v>
      </c>
      <c r="O344" s="32">
        <f t="shared" si="93"/>
        <v>-63.370000000000118</v>
      </c>
      <c r="P344" s="5">
        <v>54</v>
      </c>
      <c r="Q344" s="5">
        <v>4255</v>
      </c>
      <c r="R344" s="5">
        <v>2586</v>
      </c>
      <c r="S344" s="5">
        <v>52</v>
      </c>
      <c r="T344" s="5">
        <v>1112</v>
      </c>
      <c r="U344" s="5">
        <v>793</v>
      </c>
      <c r="V344" s="5">
        <v>586</v>
      </c>
      <c r="W344">
        <f t="shared" si="94"/>
        <v>319</v>
      </c>
      <c r="X344">
        <f t="shared" si="95"/>
        <v>319</v>
      </c>
      <c r="Y344">
        <f t="shared" si="96"/>
        <v>0.96296296296296291</v>
      </c>
      <c r="Z344" s="5">
        <v>1158</v>
      </c>
      <c r="AA344" s="5">
        <v>667</v>
      </c>
      <c r="AB344" s="5">
        <v>525</v>
      </c>
      <c r="AC344">
        <v>491</v>
      </c>
      <c r="AD344" s="37">
        <f t="shared" si="97"/>
        <v>679.7700000000001</v>
      </c>
      <c r="AE344" s="37">
        <f t="shared" si="98"/>
        <v>13.072500000000002</v>
      </c>
      <c r="AF344" s="37">
        <f t="shared" si="99"/>
        <v>12.588333333333335</v>
      </c>
      <c r="AG344" s="37">
        <f t="shared" si="100"/>
        <v>0.4300077339520495</v>
      </c>
      <c r="AH344" s="37">
        <f t="shared" si="101"/>
        <v>0.26286542923433881</v>
      </c>
    </row>
    <row r="345" spans="1:34" x14ac:dyDescent="0.25">
      <c r="A345" s="4">
        <v>45603</v>
      </c>
      <c r="B345" s="5">
        <v>2024</v>
      </c>
      <c r="C345" s="5" t="s">
        <v>31</v>
      </c>
      <c r="D345" s="5">
        <v>7</v>
      </c>
      <c r="E345" s="32">
        <v>900</v>
      </c>
      <c r="F345" s="33">
        <v>128.55000000000001</v>
      </c>
      <c r="G345" s="32">
        <v>87.41</v>
      </c>
      <c r="H345" s="32">
        <f t="shared" si="91"/>
        <v>32.14</v>
      </c>
      <c r="I345" s="32">
        <f t="shared" si="91"/>
        <v>21.85</v>
      </c>
      <c r="J345" s="32">
        <v>128.55000000000001</v>
      </c>
      <c r="K345" s="32">
        <v>149.12</v>
      </c>
      <c r="L345" s="32">
        <f t="shared" si="92"/>
        <v>547.62000000000012</v>
      </c>
      <c r="M345" s="32">
        <v>196.25</v>
      </c>
      <c r="N345" s="32">
        <v>267.25</v>
      </c>
      <c r="O345" s="32">
        <f t="shared" si="93"/>
        <v>-111.12000000000012</v>
      </c>
      <c r="P345" s="5">
        <v>64</v>
      </c>
      <c r="Q345" s="5">
        <v>4267</v>
      </c>
      <c r="R345" s="5">
        <v>2656</v>
      </c>
      <c r="S345" s="5">
        <v>42</v>
      </c>
      <c r="T345" s="5">
        <v>1114</v>
      </c>
      <c r="U345" s="5">
        <v>828</v>
      </c>
      <c r="V345" s="5">
        <v>588</v>
      </c>
      <c r="W345">
        <f t="shared" si="94"/>
        <v>286</v>
      </c>
      <c r="X345">
        <f t="shared" si="95"/>
        <v>286</v>
      </c>
      <c r="Y345">
        <f t="shared" si="96"/>
        <v>0.65625</v>
      </c>
      <c r="Z345" s="5">
        <v>1150</v>
      </c>
      <c r="AA345" s="5">
        <v>699</v>
      </c>
      <c r="AB345" s="5">
        <v>528</v>
      </c>
      <c r="AC345">
        <v>451</v>
      </c>
      <c r="AD345" s="37">
        <f t="shared" si="97"/>
        <v>547.62000000000012</v>
      </c>
      <c r="AE345" s="37">
        <f t="shared" si="98"/>
        <v>13.038571428571432</v>
      </c>
      <c r="AF345" s="37">
        <f t="shared" si="99"/>
        <v>8.5565625000000018</v>
      </c>
      <c r="AG345" s="37">
        <f t="shared" si="100"/>
        <v>0.41942771084337349</v>
      </c>
      <c r="AH345" s="37">
        <f t="shared" si="101"/>
        <v>0.20618222891566271</v>
      </c>
    </row>
    <row r="346" spans="1:34" x14ac:dyDescent="0.25">
      <c r="A346" s="4">
        <v>45604</v>
      </c>
      <c r="B346" s="5">
        <v>2024</v>
      </c>
      <c r="C346" s="5" t="s">
        <v>31</v>
      </c>
      <c r="D346" s="5">
        <v>8</v>
      </c>
      <c r="E346" s="32">
        <v>900</v>
      </c>
      <c r="F346" s="33">
        <v>160.69999999999999</v>
      </c>
      <c r="G346" s="32">
        <v>220.32</v>
      </c>
      <c r="H346" s="32">
        <f t="shared" si="91"/>
        <v>40.18</v>
      </c>
      <c r="I346" s="32">
        <f t="shared" si="91"/>
        <v>55.08</v>
      </c>
      <c r="J346" s="32">
        <v>160.69999999999999</v>
      </c>
      <c r="K346" s="32">
        <v>98.5</v>
      </c>
      <c r="L346" s="32">
        <f t="shared" si="92"/>
        <v>735.48</v>
      </c>
      <c r="M346" s="32">
        <v>91.25</v>
      </c>
      <c r="N346" s="32">
        <v>246.1</v>
      </c>
      <c r="O346" s="32">
        <f t="shared" si="93"/>
        <v>-172.82999999999993</v>
      </c>
      <c r="P346" s="5">
        <v>70</v>
      </c>
      <c r="Q346" s="5">
        <v>4279</v>
      </c>
      <c r="R346" s="5">
        <v>2716</v>
      </c>
      <c r="S346" s="5">
        <v>40</v>
      </c>
      <c r="T346" s="5">
        <v>1102</v>
      </c>
      <c r="U346" s="5">
        <v>858</v>
      </c>
      <c r="V346" s="5">
        <v>590</v>
      </c>
      <c r="W346">
        <f t="shared" si="94"/>
        <v>244</v>
      </c>
      <c r="X346">
        <f t="shared" si="95"/>
        <v>244</v>
      </c>
      <c r="Y346">
        <f t="shared" si="96"/>
        <v>0.5714285714285714</v>
      </c>
      <c r="Z346" s="5">
        <v>1139</v>
      </c>
      <c r="AA346" s="5">
        <v>712</v>
      </c>
      <c r="AB346" s="5">
        <v>531</v>
      </c>
      <c r="AC346">
        <v>427</v>
      </c>
      <c r="AD346" s="37">
        <f t="shared" si="97"/>
        <v>735.48</v>
      </c>
      <c r="AE346" s="37">
        <f t="shared" si="98"/>
        <v>18.387</v>
      </c>
      <c r="AF346" s="37">
        <f t="shared" si="99"/>
        <v>10.506857142857143</v>
      </c>
      <c r="AG346" s="37">
        <f t="shared" si="100"/>
        <v>0.40574374079528719</v>
      </c>
      <c r="AH346" s="37">
        <f t="shared" si="101"/>
        <v>0.27079528718703977</v>
      </c>
    </row>
    <row r="347" spans="1:34" x14ac:dyDescent="0.25">
      <c r="A347" s="4">
        <v>45605</v>
      </c>
      <c r="B347" s="5">
        <v>2024</v>
      </c>
      <c r="C347" s="5" t="s">
        <v>31</v>
      </c>
      <c r="D347" s="5">
        <v>9</v>
      </c>
      <c r="E347" s="32">
        <v>900</v>
      </c>
      <c r="F347" s="33">
        <v>49.42</v>
      </c>
      <c r="G347" s="32">
        <v>159.53</v>
      </c>
      <c r="H347" s="32">
        <f t="shared" si="91"/>
        <v>12.36</v>
      </c>
      <c r="I347" s="32">
        <f t="shared" si="91"/>
        <v>39.880000000000003</v>
      </c>
      <c r="J347" s="32">
        <v>49.42</v>
      </c>
      <c r="K347" s="32">
        <v>126.58</v>
      </c>
      <c r="L347" s="32">
        <f t="shared" si="92"/>
        <v>437.19</v>
      </c>
      <c r="M347" s="32">
        <v>158.75</v>
      </c>
      <c r="N347" s="32">
        <v>304.25</v>
      </c>
      <c r="O347" s="32">
        <f t="shared" si="93"/>
        <v>-0.19000000000005457</v>
      </c>
      <c r="P347" s="5">
        <v>75</v>
      </c>
      <c r="Q347" s="5">
        <v>4291</v>
      </c>
      <c r="R347" s="5">
        <v>2764</v>
      </c>
      <c r="S347" s="5">
        <v>47</v>
      </c>
      <c r="T347" s="5">
        <v>1073</v>
      </c>
      <c r="U347" s="5">
        <v>882</v>
      </c>
      <c r="V347" s="5">
        <v>592</v>
      </c>
      <c r="W347">
        <f t="shared" si="94"/>
        <v>191</v>
      </c>
      <c r="X347">
        <f t="shared" si="95"/>
        <v>191</v>
      </c>
      <c r="Y347">
        <f t="shared" si="96"/>
        <v>0.62666666666666671</v>
      </c>
      <c r="Z347" s="5">
        <v>1114</v>
      </c>
      <c r="AA347" s="5">
        <v>714</v>
      </c>
      <c r="AB347" s="5">
        <v>536</v>
      </c>
      <c r="AC347">
        <v>400</v>
      </c>
      <c r="AD347" s="37">
        <f t="shared" si="97"/>
        <v>437.19</v>
      </c>
      <c r="AE347" s="37">
        <f t="shared" si="98"/>
        <v>9.3019148936170204</v>
      </c>
      <c r="AF347" s="37">
        <f t="shared" si="99"/>
        <v>5.8292000000000002</v>
      </c>
      <c r="AG347" s="37">
        <f t="shared" si="100"/>
        <v>0.38820549927641101</v>
      </c>
      <c r="AH347" s="37">
        <f t="shared" si="101"/>
        <v>0.15817293777134586</v>
      </c>
    </row>
    <row r="348" spans="1:34" x14ac:dyDescent="0.25">
      <c r="A348" s="4">
        <v>45606</v>
      </c>
      <c r="B348" s="5">
        <v>2024</v>
      </c>
      <c r="C348" s="5" t="s">
        <v>31</v>
      </c>
      <c r="D348" s="5">
        <v>10</v>
      </c>
      <c r="E348" s="32">
        <v>900</v>
      </c>
      <c r="F348" s="33">
        <v>62.93</v>
      </c>
      <c r="G348" s="32">
        <v>80.17</v>
      </c>
      <c r="H348" s="32">
        <f t="shared" si="91"/>
        <v>15.73</v>
      </c>
      <c r="I348" s="32">
        <f t="shared" si="91"/>
        <v>20.04</v>
      </c>
      <c r="J348" s="32">
        <v>20.98</v>
      </c>
      <c r="K348" s="32">
        <v>182.74</v>
      </c>
      <c r="L348" s="32">
        <f t="shared" si="92"/>
        <v>382.59</v>
      </c>
      <c r="M348" s="32">
        <v>255</v>
      </c>
      <c r="N348" s="32">
        <v>205.65</v>
      </c>
      <c r="O348" s="32">
        <f t="shared" si="93"/>
        <v>56.760000000000105</v>
      </c>
      <c r="P348" s="5">
        <v>77</v>
      </c>
      <c r="Q348" s="5">
        <v>4294</v>
      </c>
      <c r="R348" s="5">
        <v>2804</v>
      </c>
      <c r="S348" s="5">
        <v>41</v>
      </c>
      <c r="T348" s="5">
        <v>1054</v>
      </c>
      <c r="U348" s="5">
        <v>902</v>
      </c>
      <c r="V348" s="5">
        <v>593</v>
      </c>
      <c r="W348">
        <f t="shared" si="94"/>
        <v>152</v>
      </c>
      <c r="X348">
        <f t="shared" si="95"/>
        <v>152</v>
      </c>
      <c r="Y348">
        <f t="shared" si="96"/>
        <v>0.53246753246753242</v>
      </c>
      <c r="Z348" s="5">
        <v>1090</v>
      </c>
      <c r="AA348" s="5">
        <v>708</v>
      </c>
      <c r="AB348" s="5">
        <v>539</v>
      </c>
      <c r="AC348">
        <v>382</v>
      </c>
      <c r="AD348" s="37">
        <f t="shared" si="97"/>
        <v>382.59</v>
      </c>
      <c r="AE348" s="37">
        <f t="shared" si="98"/>
        <v>9.3314634146341451</v>
      </c>
      <c r="AF348" s="37">
        <f t="shared" si="99"/>
        <v>4.9687012987012986</v>
      </c>
      <c r="AG348" s="37">
        <f t="shared" si="100"/>
        <v>0.37589158345221113</v>
      </c>
      <c r="AH348" s="37">
        <f t="shared" si="101"/>
        <v>0.13644436519258202</v>
      </c>
    </row>
    <row r="349" spans="1:34" x14ac:dyDescent="0.25">
      <c r="A349" s="4">
        <v>45607</v>
      </c>
      <c r="B349" s="5">
        <v>2024</v>
      </c>
      <c r="C349" s="5" t="s">
        <v>31</v>
      </c>
      <c r="D349" s="5">
        <v>11</v>
      </c>
      <c r="E349" s="32">
        <v>900</v>
      </c>
      <c r="F349" s="33">
        <v>104.19</v>
      </c>
      <c r="G349" s="32">
        <v>151.16</v>
      </c>
      <c r="H349" s="32">
        <f t="shared" si="91"/>
        <v>26.05</v>
      </c>
      <c r="I349" s="32">
        <f t="shared" si="91"/>
        <v>37.79</v>
      </c>
      <c r="J349" s="32">
        <v>52.1</v>
      </c>
      <c r="K349" s="32">
        <v>81.98</v>
      </c>
      <c r="L349" s="32">
        <f t="shared" si="92"/>
        <v>453.27000000000004</v>
      </c>
      <c r="M349" s="32">
        <v>288.75</v>
      </c>
      <c r="N349" s="32">
        <v>291.11</v>
      </c>
      <c r="O349" s="32">
        <f t="shared" si="93"/>
        <v>-133.13000000000011</v>
      </c>
      <c r="P349" s="5">
        <v>76</v>
      </c>
      <c r="Q349" s="5">
        <v>4294</v>
      </c>
      <c r="R349" s="5">
        <v>2832</v>
      </c>
      <c r="S349" s="5">
        <v>52</v>
      </c>
      <c r="T349" s="5">
        <v>1044</v>
      </c>
      <c r="U349" s="5">
        <v>916</v>
      </c>
      <c r="V349" s="5">
        <v>593</v>
      </c>
      <c r="W349">
        <f t="shared" si="94"/>
        <v>128</v>
      </c>
      <c r="X349">
        <f t="shared" si="95"/>
        <v>128</v>
      </c>
      <c r="Y349">
        <f t="shared" si="96"/>
        <v>0.68421052631578949</v>
      </c>
      <c r="Z349" s="5">
        <v>1067</v>
      </c>
      <c r="AA349" s="5">
        <v>690</v>
      </c>
      <c r="AB349" s="5">
        <v>544</v>
      </c>
      <c r="AC349">
        <v>377</v>
      </c>
      <c r="AD349" s="37">
        <f t="shared" si="97"/>
        <v>453.27000000000004</v>
      </c>
      <c r="AE349" s="37">
        <f t="shared" si="98"/>
        <v>8.7167307692307698</v>
      </c>
      <c r="AF349" s="37">
        <f t="shared" si="99"/>
        <v>5.9640789473684217</v>
      </c>
      <c r="AG349" s="37">
        <f t="shared" si="100"/>
        <v>0.36864406779661019</v>
      </c>
      <c r="AH349" s="37">
        <f t="shared" si="101"/>
        <v>0.16005296610169492</v>
      </c>
    </row>
    <row r="350" spans="1:34" x14ac:dyDescent="0.25">
      <c r="A350" s="4">
        <v>45608</v>
      </c>
      <c r="B350" s="5">
        <v>2024</v>
      </c>
      <c r="C350" s="5" t="s">
        <v>31</v>
      </c>
      <c r="D350" s="5">
        <v>12</v>
      </c>
      <c r="E350" s="32">
        <v>900</v>
      </c>
      <c r="F350" s="33">
        <v>127.76</v>
      </c>
      <c r="G350" s="32">
        <v>74.319999999999993</v>
      </c>
      <c r="H350" s="32">
        <f t="shared" si="91"/>
        <v>31.94</v>
      </c>
      <c r="I350" s="32">
        <f t="shared" si="91"/>
        <v>18.579999999999998</v>
      </c>
      <c r="J350" s="32">
        <v>127.76</v>
      </c>
      <c r="K350" s="32">
        <v>162.83000000000001</v>
      </c>
      <c r="L350" s="32">
        <f t="shared" si="92"/>
        <v>543.18999999999994</v>
      </c>
      <c r="M350" s="32">
        <v>238.75</v>
      </c>
      <c r="N350" s="32">
        <v>256.99</v>
      </c>
      <c r="O350" s="32">
        <f t="shared" si="93"/>
        <v>-138.92999999999984</v>
      </c>
      <c r="P350" s="5">
        <v>68</v>
      </c>
      <c r="Q350" s="5">
        <v>4288</v>
      </c>
      <c r="R350" s="5">
        <v>2844</v>
      </c>
      <c r="S350" s="5">
        <v>44</v>
      </c>
      <c r="T350" s="5">
        <v>1044</v>
      </c>
      <c r="U350" s="5">
        <v>922</v>
      </c>
      <c r="V350" s="5">
        <v>592</v>
      </c>
      <c r="W350">
        <f t="shared" si="94"/>
        <v>122</v>
      </c>
      <c r="X350">
        <f t="shared" si="95"/>
        <v>122</v>
      </c>
      <c r="Y350">
        <f t="shared" si="96"/>
        <v>0.6470588235294118</v>
      </c>
      <c r="Z350" s="5">
        <v>1055</v>
      </c>
      <c r="AA350" s="5">
        <v>663</v>
      </c>
      <c r="AB350" s="5">
        <v>547</v>
      </c>
      <c r="AC350">
        <v>392</v>
      </c>
      <c r="AD350" s="37">
        <f t="shared" si="97"/>
        <v>543.18999999999994</v>
      </c>
      <c r="AE350" s="37">
        <f t="shared" si="98"/>
        <v>12.345227272727271</v>
      </c>
      <c r="AF350" s="37">
        <f t="shared" si="99"/>
        <v>7.9880882352941169</v>
      </c>
      <c r="AG350" s="37">
        <f t="shared" si="100"/>
        <v>0.36708860759493672</v>
      </c>
      <c r="AH350" s="37">
        <f t="shared" si="101"/>
        <v>0.19099507735583682</v>
      </c>
    </row>
    <row r="351" spans="1:34" x14ac:dyDescent="0.25">
      <c r="A351" s="4">
        <v>45609</v>
      </c>
      <c r="B351" s="5">
        <v>2024</v>
      </c>
      <c r="C351" s="5" t="s">
        <v>31</v>
      </c>
      <c r="D351" s="5">
        <v>13</v>
      </c>
      <c r="E351" s="32">
        <v>900</v>
      </c>
      <c r="F351" s="33">
        <v>152.15</v>
      </c>
      <c r="G351" s="32">
        <v>98.98</v>
      </c>
      <c r="H351" s="32">
        <f t="shared" si="91"/>
        <v>38.04</v>
      </c>
      <c r="I351" s="32">
        <f t="shared" si="91"/>
        <v>24.75</v>
      </c>
      <c r="J351" s="32">
        <v>50.72</v>
      </c>
      <c r="K351" s="32">
        <v>198.77</v>
      </c>
      <c r="L351" s="32">
        <f t="shared" si="92"/>
        <v>563.41</v>
      </c>
      <c r="M351" s="32">
        <v>165</v>
      </c>
      <c r="N351" s="32">
        <v>70.75</v>
      </c>
      <c r="O351" s="32">
        <f t="shared" si="93"/>
        <v>100.84000000000003</v>
      </c>
      <c r="P351" s="5">
        <v>54</v>
      </c>
      <c r="Q351" s="5">
        <v>4282</v>
      </c>
      <c r="R351" s="5">
        <v>2854</v>
      </c>
      <c r="S351" s="5">
        <v>50</v>
      </c>
      <c r="T351" s="5">
        <v>1049</v>
      </c>
      <c r="U351" s="5">
        <v>927</v>
      </c>
      <c r="V351" s="5">
        <v>590</v>
      </c>
      <c r="W351">
        <f t="shared" si="94"/>
        <v>122</v>
      </c>
      <c r="X351">
        <f t="shared" si="95"/>
        <v>122</v>
      </c>
      <c r="Y351">
        <f t="shared" si="96"/>
        <v>0.92592592592592593</v>
      </c>
      <c r="Z351" s="5">
        <v>1048</v>
      </c>
      <c r="AA351" s="5">
        <v>633</v>
      </c>
      <c r="AB351" s="5">
        <v>553</v>
      </c>
      <c r="AC351">
        <v>415</v>
      </c>
      <c r="AD351" s="37">
        <f t="shared" si="97"/>
        <v>563.41</v>
      </c>
      <c r="AE351" s="37">
        <f t="shared" si="98"/>
        <v>11.2682</v>
      </c>
      <c r="AF351" s="37">
        <f t="shared" si="99"/>
        <v>10.433518518518518</v>
      </c>
      <c r="AG351" s="37">
        <f t="shared" si="100"/>
        <v>0.36755430974071479</v>
      </c>
      <c r="AH351" s="37">
        <f t="shared" si="101"/>
        <v>0.19741065171688857</v>
      </c>
    </row>
    <row r="352" spans="1:34" x14ac:dyDescent="0.25">
      <c r="A352" s="4">
        <v>45610</v>
      </c>
      <c r="B352" s="5">
        <v>2024</v>
      </c>
      <c r="C352" s="5" t="s">
        <v>31</v>
      </c>
      <c r="D352" s="5">
        <v>14</v>
      </c>
      <c r="E352" s="32">
        <v>900</v>
      </c>
      <c r="F352" s="33">
        <v>101.25</v>
      </c>
      <c r="G352" s="32">
        <v>145.54</v>
      </c>
      <c r="H352" s="32">
        <f t="shared" si="91"/>
        <v>25.31</v>
      </c>
      <c r="I352" s="32">
        <f t="shared" si="91"/>
        <v>36.39</v>
      </c>
      <c r="J352" s="32">
        <v>50.63</v>
      </c>
      <c r="K352" s="32">
        <v>88.59</v>
      </c>
      <c r="L352" s="32">
        <f t="shared" si="92"/>
        <v>447.70999999999992</v>
      </c>
      <c r="M352" s="32">
        <v>103.75</v>
      </c>
      <c r="N352" s="32">
        <v>301.66000000000003</v>
      </c>
      <c r="O352" s="32">
        <f t="shared" si="93"/>
        <v>46.880000000000109</v>
      </c>
      <c r="P352" s="5">
        <v>44</v>
      </c>
      <c r="Q352" s="5">
        <v>4261</v>
      </c>
      <c r="R352" s="5">
        <v>2864</v>
      </c>
      <c r="S352" s="5">
        <v>24</v>
      </c>
      <c r="T352" s="5">
        <v>1059</v>
      </c>
      <c r="U352" s="5">
        <v>932</v>
      </c>
      <c r="V352" s="5">
        <v>587</v>
      </c>
      <c r="W352">
        <f t="shared" si="94"/>
        <v>127</v>
      </c>
      <c r="X352">
        <f t="shared" si="95"/>
        <v>127</v>
      </c>
      <c r="Y352">
        <f t="shared" si="96"/>
        <v>0.54545454545454541</v>
      </c>
      <c r="Z352" s="5">
        <v>1051</v>
      </c>
      <c r="AA352" s="5">
        <v>617</v>
      </c>
      <c r="AB352" s="5">
        <v>557</v>
      </c>
      <c r="AC352">
        <v>434</v>
      </c>
      <c r="AD352" s="37">
        <f t="shared" si="97"/>
        <v>447.70999999999992</v>
      </c>
      <c r="AE352" s="37">
        <f t="shared" si="98"/>
        <v>18.654583333333331</v>
      </c>
      <c r="AF352" s="37">
        <f t="shared" si="99"/>
        <v>10.175227272727271</v>
      </c>
      <c r="AG352" s="37">
        <f t="shared" si="100"/>
        <v>0.36976256983240224</v>
      </c>
      <c r="AH352" s="37">
        <f t="shared" si="101"/>
        <v>0.15632332402234633</v>
      </c>
    </row>
    <row r="353" spans="1:34" x14ac:dyDescent="0.25">
      <c r="A353" s="4">
        <v>45611</v>
      </c>
      <c r="B353" s="5">
        <v>2024</v>
      </c>
      <c r="C353" s="5" t="s">
        <v>31</v>
      </c>
      <c r="D353" s="5">
        <v>15</v>
      </c>
      <c r="E353" s="32">
        <v>900</v>
      </c>
      <c r="F353" s="33">
        <v>141.19</v>
      </c>
      <c r="G353" s="32">
        <v>174.98</v>
      </c>
      <c r="H353" s="32">
        <f t="shared" si="91"/>
        <v>35.299999999999997</v>
      </c>
      <c r="I353" s="32">
        <f t="shared" si="91"/>
        <v>43.75</v>
      </c>
      <c r="J353" s="32">
        <v>141.19</v>
      </c>
      <c r="K353" s="32">
        <v>204.27</v>
      </c>
      <c r="L353" s="32">
        <f t="shared" si="92"/>
        <v>740.68</v>
      </c>
      <c r="M353" s="32">
        <v>98.75</v>
      </c>
      <c r="N353" s="32">
        <v>108.08</v>
      </c>
      <c r="O353" s="32">
        <f t="shared" si="93"/>
        <v>-47.509999999999991</v>
      </c>
      <c r="P353" s="5">
        <v>27</v>
      </c>
      <c r="Q353" s="5">
        <v>4240</v>
      </c>
      <c r="R353" s="5">
        <v>2862</v>
      </c>
      <c r="S353" s="5">
        <v>26</v>
      </c>
      <c r="T353" s="5">
        <v>1074</v>
      </c>
      <c r="U353" s="5">
        <v>931</v>
      </c>
      <c r="V353" s="5">
        <v>583</v>
      </c>
      <c r="W353">
        <f t="shared" si="94"/>
        <v>143</v>
      </c>
      <c r="X353">
        <f t="shared" si="95"/>
        <v>143</v>
      </c>
      <c r="Y353">
        <f t="shared" si="96"/>
        <v>0.96296296296296291</v>
      </c>
      <c r="Z353" s="5">
        <v>1072</v>
      </c>
      <c r="AA353" s="5">
        <v>613</v>
      </c>
      <c r="AB353" s="5">
        <v>562</v>
      </c>
      <c r="AC353">
        <v>459</v>
      </c>
      <c r="AD353" s="37">
        <f t="shared" si="97"/>
        <v>740.68</v>
      </c>
      <c r="AE353" s="37">
        <f t="shared" si="98"/>
        <v>28.487692307692306</v>
      </c>
      <c r="AF353" s="37">
        <f t="shared" si="99"/>
        <v>27.432592592592592</v>
      </c>
      <c r="AG353" s="37">
        <f t="shared" si="100"/>
        <v>0.37526205450733752</v>
      </c>
      <c r="AH353" s="37">
        <f t="shared" si="101"/>
        <v>0.25879804332634521</v>
      </c>
    </row>
    <row r="354" spans="1:34" x14ac:dyDescent="0.25">
      <c r="A354" s="4">
        <v>45612</v>
      </c>
      <c r="B354" s="5">
        <v>2024</v>
      </c>
      <c r="C354" s="5" t="s">
        <v>31</v>
      </c>
      <c r="D354" s="5">
        <v>16</v>
      </c>
      <c r="E354" s="32">
        <v>900</v>
      </c>
      <c r="F354" s="33">
        <v>146.22</v>
      </c>
      <c r="G354" s="32">
        <v>133.57</v>
      </c>
      <c r="H354" s="32">
        <f t="shared" si="91"/>
        <v>36.56</v>
      </c>
      <c r="I354" s="32">
        <f t="shared" si="91"/>
        <v>33.39</v>
      </c>
      <c r="J354" s="32">
        <v>146.22</v>
      </c>
      <c r="K354" s="32">
        <v>177.86</v>
      </c>
      <c r="L354" s="32">
        <f t="shared" si="92"/>
        <v>673.81999999999994</v>
      </c>
      <c r="M354" s="32">
        <v>87.5</v>
      </c>
      <c r="N354" s="32">
        <v>53.36</v>
      </c>
      <c r="O354" s="32">
        <f t="shared" si="93"/>
        <v>85.32000000000005</v>
      </c>
      <c r="P354" s="5">
        <v>18</v>
      </c>
      <c r="Q354" s="5">
        <v>4213</v>
      </c>
      <c r="R354" s="5">
        <v>2850</v>
      </c>
      <c r="S354" s="5">
        <v>10</v>
      </c>
      <c r="T354" s="5">
        <v>1094</v>
      </c>
      <c r="U354" s="5">
        <v>925</v>
      </c>
      <c r="V354" s="5">
        <v>579</v>
      </c>
      <c r="W354">
        <f t="shared" si="94"/>
        <v>169</v>
      </c>
      <c r="X354">
        <f t="shared" si="95"/>
        <v>169</v>
      </c>
      <c r="Y354">
        <f t="shared" si="96"/>
        <v>0.55555555555555558</v>
      </c>
      <c r="Z354" s="5">
        <v>1091</v>
      </c>
      <c r="AA354" s="5">
        <v>614</v>
      </c>
      <c r="AB354" s="5">
        <v>567</v>
      </c>
      <c r="AC354">
        <v>477</v>
      </c>
      <c r="AD354" s="37">
        <f t="shared" si="97"/>
        <v>673.81999999999994</v>
      </c>
      <c r="AE354" s="37">
        <f t="shared" si="98"/>
        <v>67.381999999999991</v>
      </c>
      <c r="AF354" s="37">
        <f t="shared" si="99"/>
        <v>37.434444444444438</v>
      </c>
      <c r="AG354" s="37">
        <f t="shared" si="100"/>
        <v>0.38385964912280701</v>
      </c>
      <c r="AH354" s="37">
        <f t="shared" si="101"/>
        <v>0.23642807017543857</v>
      </c>
    </row>
    <row r="355" spans="1:34" x14ac:dyDescent="0.25">
      <c r="A355" s="4">
        <v>45613</v>
      </c>
      <c r="B355" s="5">
        <v>2024</v>
      </c>
      <c r="C355" s="5" t="s">
        <v>31</v>
      </c>
      <c r="D355" s="5">
        <v>17</v>
      </c>
      <c r="E355" s="32">
        <v>900</v>
      </c>
      <c r="F355" s="33">
        <v>63.15</v>
      </c>
      <c r="G355" s="32">
        <v>155.59</v>
      </c>
      <c r="H355" s="32">
        <f t="shared" si="91"/>
        <v>15.79</v>
      </c>
      <c r="I355" s="32">
        <f t="shared" si="91"/>
        <v>38.9</v>
      </c>
      <c r="J355" s="32">
        <v>31.58</v>
      </c>
      <c r="K355" s="32">
        <v>104.16</v>
      </c>
      <c r="L355" s="32">
        <f t="shared" si="92"/>
        <v>409.16999999999996</v>
      </c>
      <c r="M355" s="32">
        <v>201.25</v>
      </c>
      <c r="N355" s="32">
        <v>64.239999999999995</v>
      </c>
      <c r="O355" s="32">
        <f t="shared" si="93"/>
        <v>225.34000000000003</v>
      </c>
      <c r="P355" s="5">
        <v>3</v>
      </c>
      <c r="Q355" s="5">
        <v>4183</v>
      </c>
      <c r="R355" s="5">
        <v>2832</v>
      </c>
      <c r="S355" s="5">
        <v>3</v>
      </c>
      <c r="T355" s="5">
        <v>1121</v>
      </c>
      <c r="U355" s="5">
        <v>916</v>
      </c>
      <c r="V355" s="5">
        <v>573</v>
      </c>
      <c r="W355">
        <f t="shared" si="94"/>
        <v>205</v>
      </c>
      <c r="X355">
        <f t="shared" si="95"/>
        <v>205</v>
      </c>
      <c r="Y355">
        <f t="shared" si="96"/>
        <v>1</v>
      </c>
      <c r="Z355" s="5">
        <v>1094</v>
      </c>
      <c r="AA355" s="5">
        <v>619</v>
      </c>
      <c r="AB355" s="5">
        <v>573</v>
      </c>
      <c r="AC355">
        <v>475</v>
      </c>
      <c r="AD355" s="37">
        <f t="shared" si="97"/>
        <v>409.16999999999996</v>
      </c>
      <c r="AE355" s="37">
        <f t="shared" si="98"/>
        <v>136.38999999999999</v>
      </c>
      <c r="AF355" s="37">
        <f t="shared" si="99"/>
        <v>136.38999999999999</v>
      </c>
      <c r="AG355" s="37">
        <f t="shared" si="100"/>
        <v>0.39583333333333331</v>
      </c>
      <c r="AH355" s="37">
        <f t="shared" si="101"/>
        <v>0.14448093220338981</v>
      </c>
    </row>
    <row r="356" spans="1:34" x14ac:dyDescent="0.25">
      <c r="A356" s="4">
        <v>45614</v>
      </c>
      <c r="B356" s="5">
        <v>2024</v>
      </c>
      <c r="C356" s="5" t="s">
        <v>31</v>
      </c>
      <c r="D356" s="5">
        <v>18</v>
      </c>
      <c r="E356" s="32">
        <v>900</v>
      </c>
      <c r="F356" s="33">
        <v>105.79</v>
      </c>
      <c r="G356" s="32">
        <v>112.88</v>
      </c>
      <c r="H356" s="32">
        <f t="shared" si="91"/>
        <v>26.45</v>
      </c>
      <c r="I356" s="32">
        <f t="shared" si="91"/>
        <v>28.22</v>
      </c>
      <c r="J356" s="32">
        <v>35.26</v>
      </c>
      <c r="K356" s="32">
        <v>138.29</v>
      </c>
      <c r="L356" s="32">
        <f t="shared" si="92"/>
        <v>446.89</v>
      </c>
      <c r="M356" s="32">
        <v>176.25</v>
      </c>
      <c r="N356" s="32">
        <v>67.2</v>
      </c>
      <c r="O356" s="32">
        <f t="shared" si="93"/>
        <v>209.65999999999997</v>
      </c>
      <c r="P356" s="5">
        <v>1</v>
      </c>
      <c r="Q356" s="5">
        <v>4147</v>
      </c>
      <c r="R356" s="5">
        <v>2808</v>
      </c>
      <c r="S356" s="5">
        <v>1</v>
      </c>
      <c r="T356" s="5">
        <v>1148</v>
      </c>
      <c r="U356" s="5">
        <v>904</v>
      </c>
      <c r="V356" s="5">
        <v>566</v>
      </c>
      <c r="W356">
        <f t="shared" si="94"/>
        <v>244</v>
      </c>
      <c r="X356">
        <f t="shared" si="95"/>
        <v>244</v>
      </c>
      <c r="Y356">
        <f t="shared" si="96"/>
        <v>1</v>
      </c>
      <c r="Z356" s="5">
        <v>1088</v>
      </c>
      <c r="AA356" s="5">
        <v>631</v>
      </c>
      <c r="AB356" s="5">
        <v>578</v>
      </c>
      <c r="AC356">
        <v>457</v>
      </c>
      <c r="AD356" s="37">
        <f t="shared" si="97"/>
        <v>446.89</v>
      </c>
      <c r="AE356" s="37">
        <f t="shared" si="98"/>
        <v>446.89</v>
      </c>
      <c r="AF356" s="37">
        <f t="shared" si="99"/>
        <v>446.89</v>
      </c>
      <c r="AG356" s="37">
        <f t="shared" si="100"/>
        <v>0.40883190883190884</v>
      </c>
      <c r="AH356" s="37">
        <f t="shared" si="101"/>
        <v>0.15914886039886039</v>
      </c>
    </row>
    <row r="357" spans="1:34" x14ac:dyDescent="0.25">
      <c r="A357" s="4">
        <v>45615</v>
      </c>
      <c r="B357" s="5">
        <v>2024</v>
      </c>
      <c r="C357" s="5" t="s">
        <v>31</v>
      </c>
      <c r="D357" s="5">
        <v>19</v>
      </c>
      <c r="E357" s="32">
        <v>900</v>
      </c>
      <c r="F357" s="33">
        <v>103.64</v>
      </c>
      <c r="G357" s="32">
        <v>63.37</v>
      </c>
      <c r="H357" s="32">
        <f t="shared" si="91"/>
        <v>25.91</v>
      </c>
      <c r="I357" s="32">
        <f t="shared" si="91"/>
        <v>15.84</v>
      </c>
      <c r="J357" s="32">
        <v>103.64</v>
      </c>
      <c r="K357" s="32">
        <v>123.51</v>
      </c>
      <c r="L357" s="32">
        <f t="shared" si="92"/>
        <v>435.90999999999997</v>
      </c>
      <c r="M357" s="32">
        <v>56.25</v>
      </c>
      <c r="N357" s="32">
        <v>148.06</v>
      </c>
      <c r="O357" s="32">
        <f t="shared" si="93"/>
        <v>259.77999999999997</v>
      </c>
      <c r="P357" s="5">
        <v>0</v>
      </c>
      <c r="Q357" s="5">
        <v>4108</v>
      </c>
      <c r="R357" s="5">
        <v>2770</v>
      </c>
      <c r="S357" s="5">
        <v>0</v>
      </c>
      <c r="T357" s="5">
        <v>1175</v>
      </c>
      <c r="U357" s="5">
        <v>885</v>
      </c>
      <c r="V357" s="5">
        <v>560</v>
      </c>
      <c r="W357">
        <f t="shared" si="94"/>
        <v>290</v>
      </c>
      <c r="X357">
        <f t="shared" si="95"/>
        <v>290</v>
      </c>
      <c r="Y357" t="e">
        <f t="shared" si="96"/>
        <v>#DIV/0!</v>
      </c>
      <c r="Z357" s="5">
        <v>1073</v>
      </c>
      <c r="AA357" s="5">
        <v>654</v>
      </c>
      <c r="AB357" s="5">
        <v>584</v>
      </c>
      <c r="AC357">
        <v>419</v>
      </c>
      <c r="AD357" s="37">
        <f t="shared" si="97"/>
        <v>435.90999999999997</v>
      </c>
      <c r="AE357" s="37" t="e">
        <f t="shared" si="98"/>
        <v>#DIV/0!</v>
      </c>
      <c r="AF357" s="37" t="e">
        <f t="shared" si="99"/>
        <v>#DIV/0!</v>
      </c>
      <c r="AG357" s="37">
        <f t="shared" si="100"/>
        <v>0.42418772563176893</v>
      </c>
      <c r="AH357" s="37">
        <f t="shared" si="101"/>
        <v>0.1573682310469314</v>
      </c>
    </row>
    <row r="358" spans="1:34" x14ac:dyDescent="0.25">
      <c r="A358" s="4">
        <v>45616</v>
      </c>
      <c r="B358" s="5">
        <v>2024</v>
      </c>
      <c r="C358" s="5" t="s">
        <v>31</v>
      </c>
      <c r="D358" s="5">
        <v>20</v>
      </c>
      <c r="E358" s="32">
        <v>900</v>
      </c>
      <c r="F358" s="33">
        <v>94.76</v>
      </c>
      <c r="G358" s="32">
        <v>64.45</v>
      </c>
      <c r="H358" s="32">
        <f t="shared" si="91"/>
        <v>23.69</v>
      </c>
      <c r="I358" s="32">
        <f t="shared" si="91"/>
        <v>16.11</v>
      </c>
      <c r="J358" s="32">
        <v>47.38</v>
      </c>
      <c r="K358" s="32">
        <v>82.73</v>
      </c>
      <c r="L358" s="32">
        <f t="shared" si="92"/>
        <v>329.12</v>
      </c>
      <c r="M358" s="32">
        <v>45</v>
      </c>
      <c r="N358" s="32">
        <v>144.29</v>
      </c>
      <c r="O358" s="32">
        <f t="shared" si="93"/>
        <v>381.59000000000003</v>
      </c>
      <c r="P358" s="5">
        <v>3</v>
      </c>
      <c r="Q358" s="5">
        <v>4075</v>
      </c>
      <c r="R358" s="5">
        <v>2726</v>
      </c>
      <c r="S358" s="5">
        <v>2</v>
      </c>
      <c r="T358" s="5">
        <v>1193</v>
      </c>
      <c r="U358" s="5">
        <v>863</v>
      </c>
      <c r="V358" s="5">
        <v>554</v>
      </c>
      <c r="W358">
        <f t="shared" si="94"/>
        <v>330</v>
      </c>
      <c r="X358">
        <f t="shared" si="95"/>
        <v>330</v>
      </c>
      <c r="Y358">
        <f t="shared" si="96"/>
        <v>0.66666666666666663</v>
      </c>
      <c r="Z358" s="5">
        <v>1050</v>
      </c>
      <c r="AA358" s="5">
        <v>687</v>
      </c>
      <c r="AB358" s="5">
        <v>590</v>
      </c>
      <c r="AC358">
        <v>363</v>
      </c>
      <c r="AD358" s="37">
        <f t="shared" si="97"/>
        <v>329.12</v>
      </c>
      <c r="AE358" s="37">
        <f t="shared" si="98"/>
        <v>164.56</v>
      </c>
      <c r="AF358" s="37">
        <f t="shared" si="99"/>
        <v>109.70666666666666</v>
      </c>
      <c r="AG358" s="37">
        <f t="shared" si="100"/>
        <v>0.43763756419662508</v>
      </c>
      <c r="AH358" s="37">
        <f t="shared" si="101"/>
        <v>0.12073367571533382</v>
      </c>
    </row>
    <row r="359" spans="1:34" x14ac:dyDescent="0.25">
      <c r="A359" s="4">
        <v>45617</v>
      </c>
      <c r="B359" s="5">
        <v>2024</v>
      </c>
      <c r="C359" s="5" t="s">
        <v>31</v>
      </c>
      <c r="D359" s="5">
        <v>21</v>
      </c>
      <c r="E359" s="32">
        <v>900</v>
      </c>
      <c r="F359" s="33">
        <v>86.33</v>
      </c>
      <c r="G359" s="32">
        <v>92.43</v>
      </c>
      <c r="H359" s="32">
        <f t="shared" si="91"/>
        <v>21.58</v>
      </c>
      <c r="I359" s="32">
        <f t="shared" si="91"/>
        <v>23.11</v>
      </c>
      <c r="J359" s="32">
        <v>43.17</v>
      </c>
      <c r="K359" s="32">
        <v>63.22</v>
      </c>
      <c r="L359" s="32">
        <f t="shared" si="92"/>
        <v>329.84000000000003</v>
      </c>
      <c r="M359" s="32">
        <v>63.75</v>
      </c>
      <c r="N359" s="32">
        <v>153.58000000000001</v>
      </c>
      <c r="O359" s="32">
        <f t="shared" si="93"/>
        <v>352.82999999999993</v>
      </c>
      <c r="P359" s="5">
        <v>10</v>
      </c>
      <c r="Q359" s="5">
        <v>4030</v>
      </c>
      <c r="R359" s="5">
        <v>2672</v>
      </c>
      <c r="S359" s="5">
        <v>9</v>
      </c>
      <c r="T359" s="5">
        <v>1204</v>
      </c>
      <c r="U359" s="5">
        <v>836</v>
      </c>
      <c r="V359" s="5">
        <v>545</v>
      </c>
      <c r="W359">
        <f t="shared" si="94"/>
        <v>368</v>
      </c>
      <c r="X359">
        <f t="shared" si="95"/>
        <v>368</v>
      </c>
      <c r="Y359">
        <f t="shared" si="96"/>
        <v>0.9</v>
      </c>
      <c r="Z359" s="5">
        <v>1019</v>
      </c>
      <c r="AA359" s="5">
        <v>723</v>
      </c>
      <c r="AB359" s="5">
        <v>594</v>
      </c>
      <c r="AC359">
        <v>296</v>
      </c>
      <c r="AD359" s="37">
        <f t="shared" si="97"/>
        <v>329.84000000000003</v>
      </c>
      <c r="AE359" s="37">
        <f t="shared" si="98"/>
        <v>36.648888888888891</v>
      </c>
      <c r="AF359" s="37">
        <f t="shared" si="99"/>
        <v>32.984000000000002</v>
      </c>
      <c r="AG359" s="37">
        <f t="shared" si="100"/>
        <v>0.45059880239520961</v>
      </c>
      <c r="AH359" s="37">
        <f t="shared" si="101"/>
        <v>0.12344311377245511</v>
      </c>
    </row>
    <row r="360" spans="1:34" x14ac:dyDescent="0.25">
      <c r="A360" s="4">
        <v>45618</v>
      </c>
      <c r="B360" s="5">
        <v>2024</v>
      </c>
      <c r="C360" s="5" t="s">
        <v>31</v>
      </c>
      <c r="D360" s="5">
        <v>22</v>
      </c>
      <c r="E360" s="32">
        <v>900</v>
      </c>
      <c r="F360" s="33">
        <v>68</v>
      </c>
      <c r="G360" s="32">
        <v>78.400000000000006</v>
      </c>
      <c r="H360" s="32">
        <f t="shared" si="91"/>
        <v>17</v>
      </c>
      <c r="I360" s="32">
        <f t="shared" si="91"/>
        <v>19.600000000000001</v>
      </c>
      <c r="J360" s="32">
        <v>68</v>
      </c>
      <c r="K360" s="32">
        <v>79.599999999999994</v>
      </c>
      <c r="L360" s="32">
        <f t="shared" si="92"/>
        <v>330.6</v>
      </c>
      <c r="M360" s="32">
        <v>96.25</v>
      </c>
      <c r="N360" s="32">
        <v>65</v>
      </c>
      <c r="O360" s="32">
        <f t="shared" si="93"/>
        <v>408.15</v>
      </c>
      <c r="P360" s="5">
        <v>16</v>
      </c>
      <c r="Q360" s="5">
        <v>3994</v>
      </c>
      <c r="R360" s="5">
        <v>2606</v>
      </c>
      <c r="S360" s="5">
        <v>14</v>
      </c>
      <c r="T360" s="5">
        <v>1213</v>
      </c>
      <c r="U360" s="5">
        <v>803</v>
      </c>
      <c r="V360" s="5">
        <v>539</v>
      </c>
      <c r="W360">
        <f t="shared" si="94"/>
        <v>410</v>
      </c>
      <c r="X360">
        <f t="shared" si="95"/>
        <v>410</v>
      </c>
      <c r="Y360">
        <f t="shared" si="96"/>
        <v>0.875</v>
      </c>
      <c r="Z360" s="5">
        <v>999</v>
      </c>
      <c r="AA360" s="5">
        <v>756</v>
      </c>
      <c r="AB360" s="5">
        <v>601</v>
      </c>
      <c r="AC360">
        <v>243</v>
      </c>
      <c r="AD360" s="37">
        <f t="shared" si="97"/>
        <v>330.6</v>
      </c>
      <c r="AE360" s="37">
        <f t="shared" si="98"/>
        <v>23.614285714285717</v>
      </c>
      <c r="AF360" s="37">
        <f t="shared" si="99"/>
        <v>20.662500000000001</v>
      </c>
      <c r="AG360" s="37">
        <f t="shared" si="100"/>
        <v>0.46546431312356101</v>
      </c>
      <c r="AH360" s="37">
        <f t="shared" si="101"/>
        <v>0.12686108979278587</v>
      </c>
    </row>
    <row r="361" spans="1:34" x14ac:dyDescent="0.25">
      <c r="A361" s="4">
        <v>45619</v>
      </c>
      <c r="B361" s="5">
        <v>2024</v>
      </c>
      <c r="C361" s="5" t="s">
        <v>31</v>
      </c>
      <c r="D361" s="5">
        <v>23</v>
      </c>
      <c r="E361" s="32">
        <v>900</v>
      </c>
      <c r="F361" s="33">
        <v>70.11</v>
      </c>
      <c r="G361" s="32">
        <v>45.76</v>
      </c>
      <c r="H361" s="32">
        <f t="shared" si="91"/>
        <v>17.53</v>
      </c>
      <c r="I361" s="32">
        <f t="shared" si="91"/>
        <v>11.44</v>
      </c>
      <c r="J361" s="32">
        <v>23.37</v>
      </c>
      <c r="K361" s="32">
        <v>34.32</v>
      </c>
      <c r="L361" s="32">
        <f t="shared" si="92"/>
        <v>202.53</v>
      </c>
      <c r="M361" s="32">
        <v>51.25</v>
      </c>
      <c r="N361" s="32">
        <v>141.56</v>
      </c>
      <c r="O361" s="32">
        <f t="shared" si="93"/>
        <v>504.65999999999997</v>
      </c>
      <c r="P361" s="5">
        <v>21</v>
      </c>
      <c r="Q361" s="5">
        <v>3952</v>
      </c>
      <c r="R361" s="5">
        <v>2540</v>
      </c>
      <c r="S361" s="5">
        <v>19</v>
      </c>
      <c r="T361" s="5">
        <v>1215</v>
      </c>
      <c r="U361" s="5">
        <v>770</v>
      </c>
      <c r="V361" s="5">
        <v>531</v>
      </c>
      <c r="W361">
        <f t="shared" si="94"/>
        <v>445</v>
      </c>
      <c r="X361">
        <f t="shared" si="95"/>
        <v>445</v>
      </c>
      <c r="Y361">
        <f t="shared" si="96"/>
        <v>0.90476190476190477</v>
      </c>
      <c r="Z361" s="5">
        <v>986</v>
      </c>
      <c r="AA361" s="5">
        <v>780</v>
      </c>
      <c r="AB361" s="5">
        <v>607</v>
      </c>
      <c r="AC361">
        <v>206</v>
      </c>
      <c r="AD361" s="37">
        <f t="shared" si="97"/>
        <v>202.53</v>
      </c>
      <c r="AE361" s="37">
        <f t="shared" si="98"/>
        <v>10.659473684210527</v>
      </c>
      <c r="AF361" s="37">
        <f t="shared" si="99"/>
        <v>9.644285714285715</v>
      </c>
      <c r="AG361" s="37">
        <f t="shared" si="100"/>
        <v>0.47834645669291337</v>
      </c>
      <c r="AH361" s="37">
        <f t="shared" si="101"/>
        <v>7.9736220472440944E-2</v>
      </c>
    </row>
    <row r="362" spans="1:34" x14ac:dyDescent="0.25">
      <c r="A362" s="4">
        <v>45620</v>
      </c>
      <c r="B362" s="5">
        <v>2024</v>
      </c>
      <c r="C362" s="5" t="s">
        <v>31</v>
      </c>
      <c r="D362" s="5">
        <v>24</v>
      </c>
      <c r="E362" s="32">
        <v>900</v>
      </c>
      <c r="F362" s="33">
        <v>22.44</v>
      </c>
      <c r="G362" s="32">
        <v>60.86</v>
      </c>
      <c r="H362" s="32">
        <f t="shared" si="91"/>
        <v>5.61</v>
      </c>
      <c r="I362" s="32">
        <f t="shared" si="91"/>
        <v>15.22</v>
      </c>
      <c r="J362" s="32">
        <v>11.22</v>
      </c>
      <c r="K362" s="32">
        <v>58.82</v>
      </c>
      <c r="L362" s="32">
        <f t="shared" si="92"/>
        <v>174.17</v>
      </c>
      <c r="M362" s="32">
        <v>48.75</v>
      </c>
      <c r="N362" s="32">
        <v>162.6</v>
      </c>
      <c r="O362" s="32">
        <f t="shared" si="93"/>
        <v>514.48</v>
      </c>
      <c r="P362" s="5">
        <v>25</v>
      </c>
      <c r="Q362" s="5">
        <v>3919</v>
      </c>
      <c r="R362" s="5">
        <v>2468</v>
      </c>
      <c r="S362" s="5">
        <v>22</v>
      </c>
      <c r="T362" s="5">
        <v>1216</v>
      </c>
      <c r="U362" s="5">
        <v>734</v>
      </c>
      <c r="V362" s="5">
        <v>526</v>
      </c>
      <c r="W362">
        <f t="shared" si="94"/>
        <v>482</v>
      </c>
      <c r="X362">
        <f t="shared" si="95"/>
        <v>482</v>
      </c>
      <c r="Y362">
        <f t="shared" si="96"/>
        <v>0.88</v>
      </c>
      <c r="Z362" s="5">
        <v>985</v>
      </c>
      <c r="AA362" s="5">
        <v>802</v>
      </c>
      <c r="AB362" s="5">
        <v>613</v>
      </c>
      <c r="AC362">
        <v>183</v>
      </c>
      <c r="AD362" s="37">
        <f t="shared" si="97"/>
        <v>174.17</v>
      </c>
      <c r="AE362" s="37">
        <f t="shared" si="98"/>
        <v>7.9168181818181811</v>
      </c>
      <c r="AF362" s="37">
        <f t="shared" si="99"/>
        <v>6.9667999999999992</v>
      </c>
      <c r="AG362" s="37">
        <f t="shared" si="100"/>
        <v>0.49270664505672607</v>
      </c>
      <c r="AH362" s="37">
        <f t="shared" si="101"/>
        <v>7.0571312803889785E-2</v>
      </c>
    </row>
    <row r="363" spans="1:34" x14ac:dyDescent="0.25">
      <c r="A363" s="4">
        <v>45621</v>
      </c>
      <c r="B363" s="5">
        <v>2024</v>
      </c>
      <c r="C363" s="5" t="s">
        <v>31</v>
      </c>
      <c r="D363" s="5">
        <v>25</v>
      </c>
      <c r="E363" s="32">
        <v>900</v>
      </c>
      <c r="F363" s="33">
        <v>35.85</v>
      </c>
      <c r="G363" s="32">
        <v>57.82</v>
      </c>
      <c r="H363" s="32">
        <f t="shared" si="91"/>
        <v>8.9600000000000009</v>
      </c>
      <c r="I363" s="32">
        <f t="shared" si="91"/>
        <v>14.46</v>
      </c>
      <c r="J363" s="32">
        <v>17.93</v>
      </c>
      <c r="K363" s="32">
        <v>42.31</v>
      </c>
      <c r="L363" s="32">
        <f t="shared" si="92"/>
        <v>177.33</v>
      </c>
      <c r="M363" s="32">
        <v>131.25</v>
      </c>
      <c r="N363" s="32">
        <v>52.35</v>
      </c>
      <c r="O363" s="32">
        <f t="shared" si="93"/>
        <v>539.06999999999994</v>
      </c>
      <c r="P363" s="5">
        <v>23</v>
      </c>
      <c r="Q363" s="5">
        <v>3895</v>
      </c>
      <c r="R363" s="5">
        <v>2394</v>
      </c>
      <c r="S363" s="5">
        <v>21</v>
      </c>
      <c r="T363" s="5">
        <v>1210</v>
      </c>
      <c r="U363" s="5">
        <v>697</v>
      </c>
      <c r="V363" s="5">
        <v>521</v>
      </c>
      <c r="W363">
        <f t="shared" si="94"/>
        <v>513</v>
      </c>
      <c r="X363">
        <f t="shared" si="95"/>
        <v>513</v>
      </c>
      <c r="Y363">
        <f t="shared" si="96"/>
        <v>0.91304347826086951</v>
      </c>
      <c r="Z363" s="5">
        <v>987</v>
      </c>
      <c r="AA363" s="5">
        <v>811</v>
      </c>
      <c r="AB363" s="5">
        <v>620</v>
      </c>
      <c r="AC363">
        <v>176</v>
      </c>
      <c r="AD363" s="37">
        <f t="shared" si="97"/>
        <v>177.33</v>
      </c>
      <c r="AE363" s="37">
        <f t="shared" si="98"/>
        <v>8.4442857142857157</v>
      </c>
      <c r="AF363" s="37">
        <f t="shared" si="99"/>
        <v>7.7100000000000009</v>
      </c>
      <c r="AG363" s="37">
        <f t="shared" si="100"/>
        <v>0.50543024227234756</v>
      </c>
      <c r="AH363" s="37">
        <f t="shared" si="101"/>
        <v>7.4072681704260651E-2</v>
      </c>
    </row>
    <row r="364" spans="1:34" x14ac:dyDescent="0.25">
      <c r="A364" s="4">
        <v>45622</v>
      </c>
      <c r="B364" s="5">
        <v>2024</v>
      </c>
      <c r="C364" s="5" t="s">
        <v>31</v>
      </c>
      <c r="D364" s="5">
        <v>26</v>
      </c>
      <c r="E364" s="32">
        <v>900</v>
      </c>
      <c r="F364" s="33">
        <v>23.48</v>
      </c>
      <c r="G364" s="32">
        <v>27.23</v>
      </c>
      <c r="H364" s="32">
        <f t="shared" si="91"/>
        <v>5.87</v>
      </c>
      <c r="I364" s="32">
        <f t="shared" si="91"/>
        <v>6.81</v>
      </c>
      <c r="J364" s="32">
        <v>7.83</v>
      </c>
      <c r="K364" s="32">
        <v>65.099999999999994</v>
      </c>
      <c r="L364" s="32">
        <f t="shared" si="92"/>
        <v>136.32</v>
      </c>
      <c r="M364" s="32">
        <v>116.25</v>
      </c>
      <c r="N364" s="32">
        <v>98.29</v>
      </c>
      <c r="O364" s="32">
        <f t="shared" si="93"/>
        <v>549.14</v>
      </c>
      <c r="P364" s="5">
        <v>14</v>
      </c>
      <c r="Q364" s="5">
        <v>3877</v>
      </c>
      <c r="R364" s="5">
        <v>2322</v>
      </c>
      <c r="S364" s="5">
        <v>9</v>
      </c>
      <c r="T364" s="5">
        <v>1193</v>
      </c>
      <c r="U364" s="5">
        <v>661</v>
      </c>
      <c r="V364" s="5">
        <v>518</v>
      </c>
      <c r="W364">
        <f t="shared" si="94"/>
        <v>532</v>
      </c>
      <c r="X364">
        <f t="shared" si="95"/>
        <v>532</v>
      </c>
      <c r="Y364">
        <f t="shared" si="96"/>
        <v>0.6428571428571429</v>
      </c>
      <c r="Z364" s="5">
        <v>994</v>
      </c>
      <c r="AA364" s="5">
        <v>813</v>
      </c>
      <c r="AB364" s="5">
        <v>626</v>
      </c>
      <c r="AC364">
        <v>181</v>
      </c>
      <c r="AD364" s="37">
        <f t="shared" si="97"/>
        <v>136.32</v>
      </c>
      <c r="AE364" s="37">
        <f t="shared" si="98"/>
        <v>15.146666666666667</v>
      </c>
      <c r="AF364" s="37">
        <f t="shared" si="99"/>
        <v>9.7371428571428567</v>
      </c>
      <c r="AG364" s="37">
        <f t="shared" si="100"/>
        <v>0.51378122308354868</v>
      </c>
      <c r="AH364" s="37">
        <f t="shared" si="101"/>
        <v>5.8708010335917313E-2</v>
      </c>
    </row>
    <row r="365" spans="1:34" x14ac:dyDescent="0.25">
      <c r="A365" s="4">
        <v>45623</v>
      </c>
      <c r="B365" s="5">
        <v>2024</v>
      </c>
      <c r="C365" s="5" t="s">
        <v>31</v>
      </c>
      <c r="D365" s="5">
        <v>27</v>
      </c>
      <c r="E365" s="32">
        <v>900</v>
      </c>
      <c r="F365" s="33">
        <v>18.04</v>
      </c>
      <c r="G365" s="32">
        <v>49.14</v>
      </c>
      <c r="H365" s="32">
        <f t="shared" si="91"/>
        <v>4.51</v>
      </c>
      <c r="I365" s="32">
        <f t="shared" si="91"/>
        <v>12.29</v>
      </c>
      <c r="J365" s="32">
        <v>6.01</v>
      </c>
      <c r="K365" s="32">
        <v>81.790000000000006</v>
      </c>
      <c r="L365" s="32">
        <f t="shared" si="92"/>
        <v>171.78000000000003</v>
      </c>
      <c r="M365" s="32">
        <v>103.75</v>
      </c>
      <c r="N365" s="32">
        <v>72.41</v>
      </c>
      <c r="O365" s="32">
        <f t="shared" si="93"/>
        <v>552.05999999999995</v>
      </c>
      <c r="P365" s="5">
        <v>7</v>
      </c>
      <c r="Q365" s="5">
        <v>3853</v>
      </c>
      <c r="R365" s="5">
        <v>2278</v>
      </c>
      <c r="S365" s="5">
        <v>5</v>
      </c>
      <c r="T365" s="5">
        <v>1172</v>
      </c>
      <c r="U365" s="5">
        <v>639</v>
      </c>
      <c r="V365" s="5">
        <v>514</v>
      </c>
      <c r="W365">
        <f t="shared" si="94"/>
        <v>533</v>
      </c>
      <c r="X365">
        <f t="shared" si="95"/>
        <v>533</v>
      </c>
      <c r="Y365">
        <f t="shared" si="96"/>
        <v>0.7142857142857143</v>
      </c>
      <c r="Z365" s="5">
        <v>1006</v>
      </c>
      <c r="AA365" s="5">
        <v>807</v>
      </c>
      <c r="AB365" s="5">
        <v>633</v>
      </c>
      <c r="AC365">
        <v>199</v>
      </c>
      <c r="AD365" s="37">
        <f t="shared" si="97"/>
        <v>171.78000000000003</v>
      </c>
      <c r="AE365" s="37">
        <f t="shared" si="98"/>
        <v>34.356000000000009</v>
      </c>
      <c r="AF365" s="37">
        <f t="shared" si="99"/>
        <v>24.540000000000003</v>
      </c>
      <c r="AG365" s="37">
        <f t="shared" si="100"/>
        <v>0.51448639157155396</v>
      </c>
      <c r="AH365" s="37">
        <f t="shared" si="101"/>
        <v>7.5408252853380167E-2</v>
      </c>
    </row>
    <row r="366" spans="1:34" x14ac:dyDescent="0.25">
      <c r="A366" s="4">
        <v>45624</v>
      </c>
      <c r="B366" s="5">
        <v>2024</v>
      </c>
      <c r="C366" s="5" t="s">
        <v>31</v>
      </c>
      <c r="D366" s="5">
        <v>28</v>
      </c>
      <c r="E366" s="32">
        <v>900</v>
      </c>
      <c r="F366" s="33">
        <v>47.38</v>
      </c>
      <c r="G366" s="32">
        <v>35.619999999999997</v>
      </c>
      <c r="H366" s="32">
        <f t="shared" si="91"/>
        <v>11.85</v>
      </c>
      <c r="I366" s="32">
        <f t="shared" si="91"/>
        <v>8.91</v>
      </c>
      <c r="J366" s="32">
        <v>15.79</v>
      </c>
      <c r="K366" s="32">
        <v>60.42</v>
      </c>
      <c r="L366" s="32">
        <f t="shared" si="92"/>
        <v>179.96999999999997</v>
      </c>
      <c r="M366" s="32">
        <v>108.75</v>
      </c>
      <c r="N366" s="32">
        <v>44.08</v>
      </c>
      <c r="O366" s="32">
        <f t="shared" si="93"/>
        <v>567.20000000000005</v>
      </c>
      <c r="P366" s="5">
        <v>0</v>
      </c>
      <c r="Q366" s="5">
        <v>3847</v>
      </c>
      <c r="R366" s="5">
        <v>2224</v>
      </c>
      <c r="S366" s="5">
        <v>0</v>
      </c>
      <c r="T366" s="5">
        <v>1146</v>
      </c>
      <c r="U366" s="5">
        <v>612</v>
      </c>
      <c r="V366" s="5">
        <v>512</v>
      </c>
      <c r="W366">
        <f t="shared" si="94"/>
        <v>534</v>
      </c>
      <c r="X366">
        <f t="shared" si="95"/>
        <v>534</v>
      </c>
      <c r="Y366" t="e">
        <f t="shared" si="96"/>
        <v>#DIV/0!</v>
      </c>
      <c r="Z366" s="5">
        <v>1021</v>
      </c>
      <c r="AA366" s="5">
        <v>796</v>
      </c>
      <c r="AB366" s="5">
        <v>639</v>
      </c>
      <c r="AC366">
        <v>225</v>
      </c>
      <c r="AD366" s="37">
        <f t="shared" si="97"/>
        <v>179.96999999999997</v>
      </c>
      <c r="AE366" s="37" t="e">
        <f t="shared" si="98"/>
        <v>#DIV/0!</v>
      </c>
      <c r="AF366" s="37" t="e">
        <f t="shared" si="99"/>
        <v>#DIV/0!</v>
      </c>
      <c r="AG366" s="37">
        <f t="shared" si="100"/>
        <v>0.51528776978417268</v>
      </c>
      <c r="AH366" s="37">
        <f t="shared" si="101"/>
        <v>8.0921762589928045E-2</v>
      </c>
    </row>
    <row r="367" spans="1:34" x14ac:dyDescent="0.25">
      <c r="A367" s="4">
        <v>45625</v>
      </c>
      <c r="B367" s="5">
        <v>2024</v>
      </c>
      <c r="C367" s="5" t="s">
        <v>31</v>
      </c>
      <c r="D367" s="5">
        <v>29</v>
      </c>
      <c r="E367" s="32">
        <v>900</v>
      </c>
      <c r="F367" s="33">
        <v>58.33</v>
      </c>
      <c r="G367" s="32">
        <v>41.53</v>
      </c>
      <c r="H367" s="32">
        <f t="shared" si="91"/>
        <v>14.58</v>
      </c>
      <c r="I367" s="32">
        <f t="shared" si="91"/>
        <v>10.38</v>
      </c>
      <c r="J367" s="32">
        <v>58.33</v>
      </c>
      <c r="K367" s="32">
        <v>50.4</v>
      </c>
      <c r="L367" s="32">
        <f t="shared" si="92"/>
        <v>233.54999999999998</v>
      </c>
      <c r="M367" s="32">
        <v>97.5</v>
      </c>
      <c r="N367" s="32">
        <v>67.53</v>
      </c>
      <c r="O367" s="32">
        <f t="shared" si="93"/>
        <v>501.42000000000007</v>
      </c>
      <c r="P367" s="5">
        <v>0</v>
      </c>
      <c r="Q367" s="5">
        <v>3838</v>
      </c>
      <c r="R367" s="5">
        <v>2194</v>
      </c>
      <c r="S367" s="5">
        <v>0</v>
      </c>
      <c r="T367" s="5">
        <v>1123</v>
      </c>
      <c r="U367" s="5">
        <v>597</v>
      </c>
      <c r="V367" s="5">
        <v>511</v>
      </c>
      <c r="W367">
        <f t="shared" si="94"/>
        <v>526</v>
      </c>
      <c r="X367">
        <f t="shared" si="95"/>
        <v>526</v>
      </c>
      <c r="Y367" t="e">
        <f t="shared" si="96"/>
        <v>#DIV/0!</v>
      </c>
      <c r="Z367" s="5">
        <v>1040</v>
      </c>
      <c r="AA367" s="5">
        <v>781</v>
      </c>
      <c r="AB367" s="5">
        <v>645</v>
      </c>
      <c r="AC367">
        <v>259</v>
      </c>
      <c r="AD367" s="37">
        <f t="shared" si="97"/>
        <v>233.54999999999998</v>
      </c>
      <c r="AE367" s="37" t="e">
        <f t="shared" si="98"/>
        <v>#DIV/0!</v>
      </c>
      <c r="AF367" s="37" t="e">
        <f t="shared" si="99"/>
        <v>#DIV/0!</v>
      </c>
      <c r="AG367" s="37">
        <f t="shared" si="100"/>
        <v>0.51185050136736554</v>
      </c>
      <c r="AH367" s="37">
        <f t="shared" si="101"/>
        <v>0.10644940747493162</v>
      </c>
    </row>
    <row r="368" spans="1:34" x14ac:dyDescent="0.25">
      <c r="A368" s="4">
        <v>45626</v>
      </c>
      <c r="B368" s="5">
        <v>2024</v>
      </c>
      <c r="C368" s="5" t="s">
        <v>31</v>
      </c>
      <c r="D368" s="5">
        <v>30</v>
      </c>
      <c r="E368" s="32">
        <v>900</v>
      </c>
      <c r="F368" s="33">
        <v>44.3</v>
      </c>
      <c r="G368" s="32">
        <v>45.55</v>
      </c>
      <c r="H368" s="32">
        <f t="shared" ref="H368:I399" si="102">ROUND(F368*0.25,2)</f>
        <v>11.08</v>
      </c>
      <c r="I368" s="32">
        <f t="shared" si="102"/>
        <v>11.39</v>
      </c>
      <c r="J368" s="32">
        <v>22.15</v>
      </c>
      <c r="K368" s="32">
        <v>46.18</v>
      </c>
      <c r="L368" s="32">
        <f t="shared" si="92"/>
        <v>180.65</v>
      </c>
      <c r="M368" s="32">
        <v>96.25</v>
      </c>
      <c r="N368" s="32">
        <v>73.36</v>
      </c>
      <c r="O368" s="32">
        <f t="shared" si="93"/>
        <v>549.74</v>
      </c>
      <c r="P368" s="5">
        <v>0</v>
      </c>
      <c r="Q368" s="5">
        <v>3838</v>
      </c>
      <c r="R368" s="5">
        <v>2168</v>
      </c>
      <c r="S368" s="5">
        <v>0</v>
      </c>
      <c r="T368" s="5">
        <v>1105</v>
      </c>
      <c r="U368" s="5">
        <v>584</v>
      </c>
      <c r="V368" s="5">
        <v>511</v>
      </c>
      <c r="W368">
        <f t="shared" si="94"/>
        <v>521</v>
      </c>
      <c r="X368">
        <f t="shared" si="95"/>
        <v>521</v>
      </c>
      <c r="Y368" t="e">
        <f t="shared" si="96"/>
        <v>#DIV/0!</v>
      </c>
      <c r="Z368" s="5">
        <v>1040</v>
      </c>
      <c r="AA368" s="5">
        <v>781</v>
      </c>
      <c r="AB368" s="5">
        <v>645</v>
      </c>
      <c r="AC368">
        <v>259</v>
      </c>
      <c r="AD368" s="37">
        <f t="shared" si="97"/>
        <v>180.65</v>
      </c>
      <c r="AE368" s="37" t="e">
        <f t="shared" si="98"/>
        <v>#DIV/0!</v>
      </c>
      <c r="AF368" s="37" t="e">
        <f t="shared" si="99"/>
        <v>#DIV/0!</v>
      </c>
      <c r="AG368" s="37">
        <f t="shared" si="100"/>
        <v>0.50968634686346859</v>
      </c>
      <c r="AH368" s="37">
        <f t="shared" si="101"/>
        <v>8.3325645756457567E-2</v>
      </c>
    </row>
    <row r="369" spans="1:34" x14ac:dyDescent="0.25">
      <c r="A369" s="4">
        <v>45627</v>
      </c>
      <c r="B369" s="5">
        <v>2024</v>
      </c>
      <c r="C369" s="5" t="s">
        <v>32</v>
      </c>
      <c r="D369" s="5">
        <v>1</v>
      </c>
      <c r="E369" s="32">
        <v>800</v>
      </c>
      <c r="F369" s="32">
        <v>39.15</v>
      </c>
      <c r="G369" s="32">
        <v>35.369999999999997</v>
      </c>
      <c r="H369" s="32">
        <f t="shared" si="102"/>
        <v>9.7899999999999991</v>
      </c>
      <c r="I369" s="32">
        <f t="shared" si="102"/>
        <v>8.84</v>
      </c>
      <c r="J369" s="32">
        <v>29.3</v>
      </c>
      <c r="K369" s="32">
        <v>58.59</v>
      </c>
      <c r="L369" s="32">
        <f t="shared" si="92"/>
        <v>181.04000000000002</v>
      </c>
      <c r="M369" s="32">
        <v>36.25</v>
      </c>
      <c r="N369" s="32">
        <v>115.74</v>
      </c>
      <c r="O369" s="32">
        <f t="shared" si="93"/>
        <v>466.96999999999997</v>
      </c>
      <c r="P369" s="5">
        <v>0</v>
      </c>
      <c r="Q369" s="5">
        <v>3844</v>
      </c>
      <c r="R369" s="5">
        <v>2156</v>
      </c>
      <c r="S369" s="5">
        <v>0</v>
      </c>
      <c r="T369" s="5">
        <v>1095</v>
      </c>
      <c r="U369" s="5">
        <v>578</v>
      </c>
      <c r="V369" s="5">
        <v>512</v>
      </c>
      <c r="W369">
        <f t="shared" si="94"/>
        <v>517</v>
      </c>
      <c r="X369">
        <f t="shared" si="95"/>
        <v>517</v>
      </c>
      <c r="Y369" t="e">
        <f t="shared" si="96"/>
        <v>#DIV/0!</v>
      </c>
      <c r="AD369" s="37">
        <f t="shared" si="97"/>
        <v>181.04000000000002</v>
      </c>
      <c r="AE369" s="37" t="e">
        <f t="shared" si="98"/>
        <v>#DIV/0!</v>
      </c>
      <c r="AF369" s="37" t="e">
        <f t="shared" si="99"/>
        <v>#DIV/0!</v>
      </c>
      <c r="AG369" s="37">
        <f t="shared" si="100"/>
        <v>0.50788497217068651</v>
      </c>
      <c r="AH369" s="37">
        <f t="shared" si="101"/>
        <v>8.397031539888683E-2</v>
      </c>
    </row>
    <row r="370" spans="1:34" x14ac:dyDescent="0.25">
      <c r="A370" s="4">
        <v>45628</v>
      </c>
      <c r="B370" s="5">
        <v>2024</v>
      </c>
      <c r="C370" s="5" t="s">
        <v>32</v>
      </c>
      <c r="D370" s="5">
        <v>2</v>
      </c>
      <c r="E370" s="32">
        <v>800</v>
      </c>
      <c r="F370" s="32">
        <v>83.49</v>
      </c>
      <c r="G370" s="32">
        <v>65.67</v>
      </c>
      <c r="H370" s="32">
        <f t="shared" si="102"/>
        <v>20.87</v>
      </c>
      <c r="I370" s="32">
        <f t="shared" si="102"/>
        <v>16.420000000000002</v>
      </c>
      <c r="J370" s="32">
        <v>13.53</v>
      </c>
      <c r="K370" s="32">
        <v>27.06</v>
      </c>
      <c r="L370" s="32">
        <f t="shared" si="92"/>
        <v>227.04</v>
      </c>
      <c r="M370" s="32">
        <v>108.75</v>
      </c>
      <c r="N370" s="32">
        <v>51.85</v>
      </c>
      <c r="O370" s="32">
        <f t="shared" si="93"/>
        <v>412.36</v>
      </c>
      <c r="P370" s="5">
        <v>0</v>
      </c>
      <c r="Q370" s="5">
        <v>3853</v>
      </c>
      <c r="R370" s="5">
        <v>2150</v>
      </c>
      <c r="S370" s="5">
        <v>0</v>
      </c>
      <c r="T370" s="5">
        <v>1094</v>
      </c>
      <c r="U370" s="5">
        <v>575</v>
      </c>
      <c r="V370" s="5">
        <v>514</v>
      </c>
      <c r="W370">
        <f t="shared" si="94"/>
        <v>519</v>
      </c>
      <c r="X370">
        <f t="shared" si="95"/>
        <v>519</v>
      </c>
      <c r="Y370" t="e">
        <f t="shared" si="96"/>
        <v>#DIV/0!</v>
      </c>
      <c r="AD370" s="37">
        <f t="shared" si="97"/>
        <v>227.04</v>
      </c>
      <c r="AE370" s="37" t="e">
        <f t="shared" si="98"/>
        <v>#DIV/0!</v>
      </c>
      <c r="AF370" s="37" t="e">
        <f t="shared" si="99"/>
        <v>#DIV/0!</v>
      </c>
      <c r="AG370" s="37">
        <f t="shared" si="100"/>
        <v>0.50883720930232557</v>
      </c>
      <c r="AH370" s="37">
        <f t="shared" si="101"/>
        <v>0.1056</v>
      </c>
    </row>
    <row r="371" spans="1:34" x14ac:dyDescent="0.25">
      <c r="A371" s="4">
        <v>45629</v>
      </c>
      <c r="B371" s="5">
        <v>2024</v>
      </c>
      <c r="C371" s="5" t="s">
        <v>32</v>
      </c>
      <c r="D371" s="5">
        <v>3</v>
      </c>
      <c r="E371" s="32">
        <v>800</v>
      </c>
      <c r="F371" s="32">
        <v>35.200000000000003</v>
      </c>
      <c r="G371" s="32">
        <v>84</v>
      </c>
      <c r="H371" s="32">
        <f t="shared" si="102"/>
        <v>8.8000000000000007</v>
      </c>
      <c r="I371" s="32">
        <f t="shared" si="102"/>
        <v>21</v>
      </c>
      <c r="J371" s="32">
        <v>18</v>
      </c>
      <c r="K371" s="32">
        <v>36</v>
      </c>
      <c r="L371" s="32">
        <f t="shared" si="92"/>
        <v>203</v>
      </c>
      <c r="M371" s="32">
        <v>168.75</v>
      </c>
      <c r="N371" s="32">
        <v>84.75</v>
      </c>
      <c r="O371" s="32">
        <f t="shared" si="93"/>
        <v>343.5</v>
      </c>
      <c r="P371" s="5">
        <v>0</v>
      </c>
      <c r="Q371" s="5">
        <v>3859</v>
      </c>
      <c r="R371" s="5">
        <v>2148</v>
      </c>
      <c r="S371" s="5">
        <v>0</v>
      </c>
      <c r="T371" s="5">
        <v>1101</v>
      </c>
      <c r="U371" s="5">
        <v>574</v>
      </c>
      <c r="V371" s="5">
        <v>515</v>
      </c>
      <c r="W371">
        <f t="shared" si="94"/>
        <v>527</v>
      </c>
      <c r="X371">
        <f t="shared" si="95"/>
        <v>527</v>
      </c>
      <c r="Y371" t="e">
        <f t="shared" si="96"/>
        <v>#DIV/0!</v>
      </c>
      <c r="AD371" s="37">
        <f t="shared" si="97"/>
        <v>203</v>
      </c>
      <c r="AE371" s="37" t="e">
        <f t="shared" si="98"/>
        <v>#DIV/0!</v>
      </c>
      <c r="AF371" s="37" t="e">
        <f t="shared" si="99"/>
        <v>#DIV/0!</v>
      </c>
      <c r="AG371" s="37">
        <f t="shared" si="100"/>
        <v>0.51256983240223464</v>
      </c>
      <c r="AH371" s="37">
        <f t="shared" si="101"/>
        <v>9.450651769087523E-2</v>
      </c>
    </row>
    <row r="372" spans="1:34" x14ac:dyDescent="0.25">
      <c r="A372" s="4">
        <v>45630</v>
      </c>
      <c r="B372" s="5">
        <v>2024</v>
      </c>
      <c r="C372" s="5" t="s">
        <v>32</v>
      </c>
      <c r="D372" s="5">
        <v>4</v>
      </c>
      <c r="E372" s="32">
        <v>800</v>
      </c>
      <c r="F372" s="32">
        <v>39.78</v>
      </c>
      <c r="G372" s="32">
        <v>99.68</v>
      </c>
      <c r="H372" s="32">
        <f t="shared" si="102"/>
        <v>9.9499999999999993</v>
      </c>
      <c r="I372" s="32">
        <f t="shared" si="102"/>
        <v>24.92</v>
      </c>
      <c r="J372" s="32">
        <v>28.86</v>
      </c>
      <c r="K372" s="32">
        <v>86.58</v>
      </c>
      <c r="L372" s="32">
        <f t="shared" si="92"/>
        <v>289.77</v>
      </c>
      <c r="M372" s="32">
        <v>98.75</v>
      </c>
      <c r="N372" s="32">
        <v>180.7</v>
      </c>
      <c r="O372" s="32">
        <f t="shared" si="93"/>
        <v>230.77999999999997</v>
      </c>
      <c r="P372" s="5">
        <v>4</v>
      </c>
      <c r="Q372" s="5">
        <v>3871</v>
      </c>
      <c r="R372" s="5">
        <v>2166</v>
      </c>
      <c r="S372" s="5">
        <v>2</v>
      </c>
      <c r="T372" s="5">
        <v>1121</v>
      </c>
      <c r="U372" s="5">
        <v>583</v>
      </c>
      <c r="V372" s="5">
        <v>517</v>
      </c>
      <c r="W372">
        <f t="shared" si="94"/>
        <v>538</v>
      </c>
      <c r="X372">
        <f t="shared" si="95"/>
        <v>538</v>
      </c>
      <c r="Y372">
        <f t="shared" si="96"/>
        <v>0.5</v>
      </c>
      <c r="AD372" s="37">
        <f t="shared" si="97"/>
        <v>289.77</v>
      </c>
      <c r="AE372" s="37">
        <f t="shared" si="98"/>
        <v>144.88499999999999</v>
      </c>
      <c r="AF372" s="37">
        <f t="shared" si="99"/>
        <v>72.442499999999995</v>
      </c>
      <c r="AG372" s="37">
        <f t="shared" si="100"/>
        <v>0.51754385964912286</v>
      </c>
      <c r="AH372" s="37">
        <f t="shared" si="101"/>
        <v>0.13378116343490304</v>
      </c>
    </row>
    <row r="373" spans="1:34" x14ac:dyDescent="0.25">
      <c r="A373" s="4">
        <v>45631</v>
      </c>
      <c r="B373" s="5">
        <v>2024</v>
      </c>
      <c r="C373" s="5" t="s">
        <v>32</v>
      </c>
      <c r="D373" s="5">
        <v>5</v>
      </c>
      <c r="E373" s="32">
        <v>800</v>
      </c>
      <c r="F373" s="32">
        <v>129.18</v>
      </c>
      <c r="G373" s="32">
        <v>105.59</v>
      </c>
      <c r="H373" s="32">
        <f t="shared" si="102"/>
        <v>32.299999999999997</v>
      </c>
      <c r="I373" s="32">
        <f t="shared" si="102"/>
        <v>26.4</v>
      </c>
      <c r="J373" s="32">
        <v>39.93</v>
      </c>
      <c r="K373" s="32">
        <v>79.86</v>
      </c>
      <c r="L373" s="32">
        <f t="shared" si="92"/>
        <v>413.26</v>
      </c>
      <c r="M373" s="32">
        <v>37.5</v>
      </c>
      <c r="N373" s="32">
        <v>113.86</v>
      </c>
      <c r="O373" s="32">
        <f t="shared" si="93"/>
        <v>235.38</v>
      </c>
      <c r="P373" s="5">
        <v>9</v>
      </c>
      <c r="Q373" s="5">
        <v>3880</v>
      </c>
      <c r="R373" s="5">
        <v>2208</v>
      </c>
      <c r="S373" s="5">
        <v>8</v>
      </c>
      <c r="T373" s="5">
        <v>1147</v>
      </c>
      <c r="U373" s="5">
        <v>604</v>
      </c>
      <c r="V373" s="5">
        <v>518</v>
      </c>
      <c r="W373">
        <f t="shared" si="94"/>
        <v>543</v>
      </c>
      <c r="X373">
        <f t="shared" si="95"/>
        <v>543</v>
      </c>
      <c r="Y373">
        <f t="shared" si="96"/>
        <v>0.88888888888888884</v>
      </c>
      <c r="AD373" s="37">
        <f t="shared" si="97"/>
        <v>413.26</v>
      </c>
      <c r="AE373" s="37">
        <f t="shared" si="98"/>
        <v>51.657499999999999</v>
      </c>
      <c r="AF373" s="37">
        <f t="shared" si="99"/>
        <v>45.917777777777779</v>
      </c>
      <c r="AG373" s="37">
        <f t="shared" si="100"/>
        <v>0.51947463768115942</v>
      </c>
      <c r="AH373" s="37">
        <f t="shared" si="101"/>
        <v>0.18716485507246378</v>
      </c>
    </row>
    <row r="374" spans="1:34" x14ac:dyDescent="0.25">
      <c r="A374" s="4">
        <v>45632</v>
      </c>
      <c r="B374" s="5">
        <v>2024</v>
      </c>
      <c r="C374" s="5" t="s">
        <v>32</v>
      </c>
      <c r="D374" s="5">
        <v>6</v>
      </c>
      <c r="E374" s="32">
        <v>800</v>
      </c>
      <c r="F374" s="32">
        <v>134.06</v>
      </c>
      <c r="G374" s="32">
        <v>57.62</v>
      </c>
      <c r="H374" s="32">
        <f t="shared" si="102"/>
        <v>33.520000000000003</v>
      </c>
      <c r="I374" s="32">
        <f t="shared" si="102"/>
        <v>14.41</v>
      </c>
      <c r="J374" s="32">
        <v>130.54</v>
      </c>
      <c r="K374" s="32">
        <v>130.54</v>
      </c>
      <c r="L374" s="32">
        <f t="shared" si="92"/>
        <v>500.68999999999994</v>
      </c>
      <c r="M374" s="32">
        <v>86.25</v>
      </c>
      <c r="N374" s="32">
        <v>142.28</v>
      </c>
      <c r="O374" s="32">
        <f t="shared" si="93"/>
        <v>70.780000000000086</v>
      </c>
      <c r="P374" s="5">
        <v>14</v>
      </c>
      <c r="Q374" s="5">
        <v>3898</v>
      </c>
      <c r="R374" s="5">
        <v>2268</v>
      </c>
      <c r="S374" s="5">
        <v>13</v>
      </c>
      <c r="T374" s="5">
        <v>1156</v>
      </c>
      <c r="U374" s="5">
        <v>634</v>
      </c>
      <c r="V374" s="5">
        <v>522</v>
      </c>
      <c r="W374">
        <f t="shared" si="94"/>
        <v>522</v>
      </c>
      <c r="X374">
        <f t="shared" si="95"/>
        <v>522</v>
      </c>
      <c r="Y374">
        <f t="shared" si="96"/>
        <v>0.9285714285714286</v>
      </c>
      <c r="AD374" s="37">
        <f t="shared" si="97"/>
        <v>500.68999999999994</v>
      </c>
      <c r="AE374" s="37">
        <f t="shared" si="98"/>
        <v>38.514615384615382</v>
      </c>
      <c r="AF374" s="37">
        <f t="shared" si="99"/>
        <v>35.763571428571424</v>
      </c>
      <c r="AG374" s="37">
        <f t="shared" si="100"/>
        <v>0.50970017636684306</v>
      </c>
      <c r="AH374" s="37">
        <f t="shared" si="101"/>
        <v>0.22076278659611989</v>
      </c>
    </row>
    <row r="375" spans="1:34" x14ac:dyDescent="0.25">
      <c r="A375" s="4">
        <v>45633</v>
      </c>
      <c r="B375" s="5">
        <v>2024</v>
      </c>
      <c r="C375" s="5" t="s">
        <v>32</v>
      </c>
      <c r="D375" s="5">
        <v>7</v>
      </c>
      <c r="E375" s="32">
        <v>800</v>
      </c>
      <c r="F375" s="32">
        <v>67.52</v>
      </c>
      <c r="G375" s="32">
        <v>54.9</v>
      </c>
      <c r="H375" s="32">
        <f t="shared" si="102"/>
        <v>16.88</v>
      </c>
      <c r="I375" s="32">
        <f t="shared" si="102"/>
        <v>13.73</v>
      </c>
      <c r="J375" s="32">
        <v>107.9</v>
      </c>
      <c r="K375" s="32">
        <v>107.9</v>
      </c>
      <c r="L375" s="32">
        <f t="shared" si="92"/>
        <v>368.82999999999993</v>
      </c>
      <c r="M375" s="32">
        <v>260</v>
      </c>
      <c r="N375" s="32">
        <v>154.56</v>
      </c>
      <c r="O375" s="32">
        <f t="shared" si="93"/>
        <v>16.610000000000127</v>
      </c>
      <c r="P375" s="5">
        <v>12</v>
      </c>
      <c r="Q375" s="5">
        <v>3913</v>
      </c>
      <c r="R375" s="5">
        <v>2334</v>
      </c>
      <c r="S375" s="5">
        <v>9</v>
      </c>
      <c r="T375" s="5">
        <v>1158</v>
      </c>
      <c r="U375" s="5">
        <v>667</v>
      </c>
      <c r="V375" s="5">
        <v>525</v>
      </c>
      <c r="W375">
        <f t="shared" si="94"/>
        <v>491</v>
      </c>
      <c r="X375">
        <f t="shared" si="95"/>
        <v>491</v>
      </c>
      <c r="Y375">
        <f t="shared" si="96"/>
        <v>0.75</v>
      </c>
      <c r="AD375" s="37">
        <f t="shared" si="97"/>
        <v>368.82999999999993</v>
      </c>
      <c r="AE375" s="37">
        <f t="shared" si="98"/>
        <v>40.981111111111105</v>
      </c>
      <c r="AF375" s="37">
        <f t="shared" si="99"/>
        <v>30.735833333333328</v>
      </c>
      <c r="AG375" s="37">
        <f t="shared" si="100"/>
        <v>0.49614395886889462</v>
      </c>
      <c r="AH375" s="37">
        <f t="shared" si="101"/>
        <v>0.15802485004284486</v>
      </c>
    </row>
    <row r="376" spans="1:34" x14ac:dyDescent="0.25">
      <c r="A376" s="4">
        <v>45634</v>
      </c>
      <c r="B376" s="5">
        <v>2024</v>
      </c>
      <c r="C376" s="5" t="s">
        <v>32</v>
      </c>
      <c r="D376" s="5">
        <v>8</v>
      </c>
      <c r="E376" s="32">
        <v>800</v>
      </c>
      <c r="F376" s="32">
        <v>73.040000000000006</v>
      </c>
      <c r="G376" s="32">
        <v>152.06</v>
      </c>
      <c r="H376" s="32">
        <f t="shared" si="102"/>
        <v>18.260000000000002</v>
      </c>
      <c r="I376" s="32">
        <f t="shared" si="102"/>
        <v>38.020000000000003</v>
      </c>
      <c r="J376" s="32">
        <v>41.17</v>
      </c>
      <c r="K376" s="32">
        <v>41.17</v>
      </c>
      <c r="L376" s="32">
        <f t="shared" si="92"/>
        <v>363.72</v>
      </c>
      <c r="M376" s="32">
        <v>148.75</v>
      </c>
      <c r="N376" s="32">
        <v>207.41</v>
      </c>
      <c r="O376" s="32">
        <f t="shared" si="93"/>
        <v>80.12</v>
      </c>
      <c r="P376" s="5">
        <v>10</v>
      </c>
      <c r="Q376" s="5">
        <v>3934</v>
      </c>
      <c r="R376" s="5">
        <v>2398</v>
      </c>
      <c r="S376" s="5">
        <v>10</v>
      </c>
      <c r="T376" s="5">
        <v>1150</v>
      </c>
      <c r="U376" s="5">
        <v>699</v>
      </c>
      <c r="V376" s="5">
        <v>528</v>
      </c>
      <c r="W376">
        <f t="shared" si="94"/>
        <v>451</v>
      </c>
      <c r="X376">
        <f t="shared" si="95"/>
        <v>451</v>
      </c>
      <c r="Y376">
        <f t="shared" si="96"/>
        <v>1</v>
      </c>
      <c r="AD376" s="37">
        <f t="shared" si="97"/>
        <v>363.72</v>
      </c>
      <c r="AE376" s="37">
        <f t="shared" si="98"/>
        <v>36.372</v>
      </c>
      <c r="AF376" s="37">
        <f t="shared" si="99"/>
        <v>36.372</v>
      </c>
      <c r="AG376" s="37">
        <f t="shared" si="100"/>
        <v>0.47956630525437866</v>
      </c>
      <c r="AH376" s="37">
        <f t="shared" si="101"/>
        <v>0.15167639699749794</v>
      </c>
    </row>
    <row r="377" spans="1:34" x14ac:dyDescent="0.25">
      <c r="A377" s="4">
        <v>45635</v>
      </c>
      <c r="B377" s="5">
        <v>2024</v>
      </c>
      <c r="C377" s="5" t="s">
        <v>32</v>
      </c>
      <c r="D377" s="5">
        <v>9</v>
      </c>
      <c r="E377" s="32">
        <v>800</v>
      </c>
      <c r="F377" s="32">
        <v>126.45</v>
      </c>
      <c r="G377" s="32">
        <v>87.76</v>
      </c>
      <c r="H377" s="32">
        <f t="shared" si="102"/>
        <v>31.61</v>
      </c>
      <c r="I377" s="32">
        <f t="shared" si="102"/>
        <v>21.94</v>
      </c>
      <c r="J377" s="32">
        <v>87.76</v>
      </c>
      <c r="K377" s="32">
        <v>87.76</v>
      </c>
      <c r="L377" s="32">
        <f t="shared" si="92"/>
        <v>443.28</v>
      </c>
      <c r="M377" s="32">
        <v>313.75</v>
      </c>
      <c r="N377" s="32">
        <v>128.21</v>
      </c>
      <c r="O377" s="32">
        <f t="shared" si="93"/>
        <v>-85.240000000000009</v>
      </c>
      <c r="P377" s="5">
        <v>4</v>
      </c>
      <c r="Q377" s="5">
        <v>3949</v>
      </c>
      <c r="R377" s="5">
        <v>2424</v>
      </c>
      <c r="S377" s="5">
        <v>3</v>
      </c>
      <c r="T377" s="5">
        <v>1139</v>
      </c>
      <c r="U377" s="5">
        <v>712</v>
      </c>
      <c r="V377" s="5">
        <v>531</v>
      </c>
      <c r="W377">
        <f t="shared" si="94"/>
        <v>427</v>
      </c>
      <c r="X377">
        <f t="shared" si="95"/>
        <v>427</v>
      </c>
      <c r="Y377">
        <f t="shared" si="96"/>
        <v>0.75</v>
      </c>
      <c r="AD377" s="37">
        <f t="shared" si="97"/>
        <v>443.28</v>
      </c>
      <c r="AE377" s="37">
        <f t="shared" si="98"/>
        <v>147.76</v>
      </c>
      <c r="AF377" s="37">
        <f t="shared" si="99"/>
        <v>110.82</v>
      </c>
      <c r="AG377" s="37">
        <f t="shared" si="100"/>
        <v>0.46988448844884489</v>
      </c>
      <c r="AH377" s="37">
        <f t="shared" si="101"/>
        <v>0.18287128712871287</v>
      </c>
    </row>
    <row r="378" spans="1:34" x14ac:dyDescent="0.25">
      <c r="A378" s="4">
        <v>45636</v>
      </c>
      <c r="B378" s="5">
        <v>2024</v>
      </c>
      <c r="C378" s="5" t="s">
        <v>32</v>
      </c>
      <c r="D378" s="5">
        <v>10</v>
      </c>
      <c r="E378" s="32">
        <v>800</v>
      </c>
      <c r="F378" s="32">
        <v>131.01</v>
      </c>
      <c r="G378" s="32">
        <v>96.83</v>
      </c>
      <c r="H378" s="32">
        <f t="shared" si="102"/>
        <v>32.75</v>
      </c>
      <c r="I378" s="32">
        <f t="shared" si="102"/>
        <v>24.21</v>
      </c>
      <c r="J378" s="32">
        <v>29.19</v>
      </c>
      <c r="K378" s="32">
        <v>87.58</v>
      </c>
      <c r="L378" s="32">
        <f t="shared" si="92"/>
        <v>401.56999999999994</v>
      </c>
      <c r="M378" s="32">
        <v>257.5</v>
      </c>
      <c r="N378" s="32">
        <v>161.72999999999999</v>
      </c>
      <c r="O378" s="32">
        <f t="shared" si="93"/>
        <v>-20.799999999999955</v>
      </c>
      <c r="P378" s="5">
        <v>0</v>
      </c>
      <c r="Q378" s="5">
        <v>3973</v>
      </c>
      <c r="R378" s="5">
        <v>2428</v>
      </c>
      <c r="S378" s="5">
        <v>0</v>
      </c>
      <c r="T378" s="5">
        <v>1114</v>
      </c>
      <c r="U378" s="5">
        <v>714</v>
      </c>
      <c r="V378" s="5">
        <v>536</v>
      </c>
      <c r="W378">
        <f t="shared" si="94"/>
        <v>400</v>
      </c>
      <c r="X378">
        <f t="shared" si="95"/>
        <v>400</v>
      </c>
      <c r="Y378" t="e">
        <f t="shared" si="96"/>
        <v>#DIV/0!</v>
      </c>
      <c r="AD378" s="37">
        <f t="shared" si="97"/>
        <v>401.56999999999994</v>
      </c>
      <c r="AE378" s="37" t="e">
        <f t="shared" si="98"/>
        <v>#DIV/0!</v>
      </c>
      <c r="AF378" s="37" t="e">
        <f t="shared" si="99"/>
        <v>#DIV/0!</v>
      </c>
      <c r="AG378" s="37">
        <f t="shared" si="100"/>
        <v>0.4588138385502471</v>
      </c>
      <c r="AH378" s="37">
        <f t="shared" si="101"/>
        <v>0.16539126853377262</v>
      </c>
    </row>
    <row r="379" spans="1:34" x14ac:dyDescent="0.25">
      <c r="A379" s="4">
        <v>45637</v>
      </c>
      <c r="B379" s="5">
        <v>2024</v>
      </c>
      <c r="C379" s="5" t="s">
        <v>32</v>
      </c>
      <c r="D379" s="5">
        <v>11</v>
      </c>
      <c r="E379" s="32">
        <v>800</v>
      </c>
      <c r="F379" s="32">
        <v>78.11</v>
      </c>
      <c r="G379" s="32">
        <v>93.44</v>
      </c>
      <c r="H379" s="32">
        <f t="shared" si="102"/>
        <v>19.53</v>
      </c>
      <c r="I379" s="32">
        <f t="shared" si="102"/>
        <v>23.36</v>
      </c>
      <c r="J379" s="32">
        <v>45.63</v>
      </c>
      <c r="K379" s="32">
        <v>91.25</v>
      </c>
      <c r="L379" s="32">
        <f t="shared" si="92"/>
        <v>351.32</v>
      </c>
      <c r="M379" s="32">
        <v>250</v>
      </c>
      <c r="N379" s="32">
        <v>278.88</v>
      </c>
      <c r="O379" s="32">
        <f t="shared" si="93"/>
        <v>-80.199999999999932</v>
      </c>
      <c r="P379" s="5">
        <v>0</v>
      </c>
      <c r="Q379" s="5">
        <v>3994</v>
      </c>
      <c r="R379" s="5">
        <v>2416</v>
      </c>
      <c r="S379" s="5">
        <v>0</v>
      </c>
      <c r="T379" s="5">
        <v>1090</v>
      </c>
      <c r="U379" s="5">
        <v>708</v>
      </c>
      <c r="V379" s="5">
        <v>539</v>
      </c>
      <c r="W379">
        <f t="shared" si="94"/>
        <v>382</v>
      </c>
      <c r="X379">
        <f t="shared" si="95"/>
        <v>382</v>
      </c>
      <c r="Y379" t="e">
        <f t="shared" si="96"/>
        <v>#DIV/0!</v>
      </c>
      <c r="AD379" s="37">
        <f t="shared" si="97"/>
        <v>351.32</v>
      </c>
      <c r="AE379" s="37" t="e">
        <f t="shared" si="98"/>
        <v>#DIV/0!</v>
      </c>
      <c r="AF379" s="37" t="e">
        <f t="shared" si="99"/>
        <v>#DIV/0!</v>
      </c>
      <c r="AG379" s="37">
        <f t="shared" si="100"/>
        <v>0.45115894039735099</v>
      </c>
      <c r="AH379" s="37">
        <f t="shared" si="101"/>
        <v>0.14541390728476822</v>
      </c>
    </row>
    <row r="380" spans="1:34" x14ac:dyDescent="0.25">
      <c r="A380" s="4">
        <v>45638</v>
      </c>
      <c r="B380" s="5">
        <v>2024</v>
      </c>
      <c r="C380" s="5" t="s">
        <v>32</v>
      </c>
      <c r="D380" s="5">
        <v>12</v>
      </c>
      <c r="E380" s="32">
        <v>800</v>
      </c>
      <c r="F380" s="32">
        <v>138.38</v>
      </c>
      <c r="G380" s="32">
        <v>116.06</v>
      </c>
      <c r="H380" s="32">
        <f t="shared" si="102"/>
        <v>34.6</v>
      </c>
      <c r="I380" s="32">
        <f t="shared" si="102"/>
        <v>29.02</v>
      </c>
      <c r="J380" s="32">
        <v>32.74</v>
      </c>
      <c r="K380" s="32">
        <v>98.21</v>
      </c>
      <c r="L380" s="32">
        <f t="shared" si="92"/>
        <v>449.01</v>
      </c>
      <c r="M380" s="32">
        <v>205</v>
      </c>
      <c r="N380" s="32">
        <v>227.84</v>
      </c>
      <c r="O380" s="32">
        <f t="shared" si="93"/>
        <v>-81.850000000000023</v>
      </c>
      <c r="P380" s="5">
        <v>0</v>
      </c>
      <c r="Q380" s="5">
        <v>4021</v>
      </c>
      <c r="R380" s="5">
        <v>2380</v>
      </c>
      <c r="S380" s="5">
        <v>0</v>
      </c>
      <c r="T380" s="5">
        <v>1067</v>
      </c>
      <c r="U380" s="5">
        <v>690</v>
      </c>
      <c r="V380" s="5">
        <v>544</v>
      </c>
      <c r="W380">
        <f t="shared" si="94"/>
        <v>377</v>
      </c>
      <c r="X380">
        <f t="shared" si="95"/>
        <v>377</v>
      </c>
      <c r="Y380" t="e">
        <f t="shared" si="96"/>
        <v>#DIV/0!</v>
      </c>
      <c r="AD380" s="37">
        <f t="shared" si="97"/>
        <v>449.01</v>
      </c>
      <c r="AE380" s="37" t="e">
        <f t="shared" si="98"/>
        <v>#DIV/0!</v>
      </c>
      <c r="AF380" s="37" t="e">
        <f t="shared" si="99"/>
        <v>#DIV/0!</v>
      </c>
      <c r="AG380" s="37">
        <f t="shared" si="100"/>
        <v>0.44831932773109245</v>
      </c>
      <c r="AH380" s="37">
        <f t="shared" si="101"/>
        <v>0.18865966386554622</v>
      </c>
    </row>
    <row r="381" spans="1:34" x14ac:dyDescent="0.25">
      <c r="A381" s="4">
        <v>45639</v>
      </c>
      <c r="B381" s="5">
        <v>2024</v>
      </c>
      <c r="C381" s="5" t="s">
        <v>32</v>
      </c>
      <c r="D381" s="5">
        <v>13</v>
      </c>
      <c r="E381" s="32">
        <v>800</v>
      </c>
      <c r="F381" s="32">
        <v>106.46</v>
      </c>
      <c r="G381" s="32">
        <v>70.97</v>
      </c>
      <c r="H381" s="32">
        <f t="shared" si="102"/>
        <v>26.62</v>
      </c>
      <c r="I381" s="32">
        <f t="shared" si="102"/>
        <v>17.739999999999998</v>
      </c>
      <c r="J381" s="32">
        <v>51.09</v>
      </c>
      <c r="K381" s="32">
        <v>153.27000000000001</v>
      </c>
      <c r="L381" s="32">
        <f t="shared" si="92"/>
        <v>426.15</v>
      </c>
      <c r="M381" s="32">
        <v>285</v>
      </c>
      <c r="N381" s="32">
        <v>155.31</v>
      </c>
      <c r="O381" s="32">
        <f t="shared" si="93"/>
        <v>-66.460000000000036</v>
      </c>
      <c r="P381" s="5">
        <v>0</v>
      </c>
      <c r="Q381" s="5">
        <v>4042</v>
      </c>
      <c r="R381" s="5">
        <v>2326</v>
      </c>
      <c r="S381" s="5">
        <v>0</v>
      </c>
      <c r="T381" s="5">
        <v>1055</v>
      </c>
      <c r="U381" s="5">
        <v>663</v>
      </c>
      <c r="V381" s="5">
        <v>547</v>
      </c>
      <c r="W381">
        <f t="shared" si="94"/>
        <v>392</v>
      </c>
      <c r="X381">
        <f t="shared" si="95"/>
        <v>392</v>
      </c>
      <c r="Y381" t="e">
        <f t="shared" si="96"/>
        <v>#DIV/0!</v>
      </c>
      <c r="AD381" s="37">
        <f t="shared" si="97"/>
        <v>426.15</v>
      </c>
      <c r="AE381" s="37" t="e">
        <f t="shared" si="98"/>
        <v>#DIV/0!</v>
      </c>
      <c r="AF381" s="37" t="e">
        <f t="shared" si="99"/>
        <v>#DIV/0!</v>
      </c>
      <c r="AG381" s="37">
        <f t="shared" si="100"/>
        <v>0.45356835769561477</v>
      </c>
      <c r="AH381" s="37">
        <f t="shared" si="101"/>
        <v>0.18321152192605331</v>
      </c>
    </row>
    <row r="382" spans="1:34" x14ac:dyDescent="0.25">
      <c r="A382" s="4">
        <v>45640</v>
      </c>
      <c r="B382" s="5">
        <v>2024</v>
      </c>
      <c r="C382" s="5" t="s">
        <v>32</v>
      </c>
      <c r="D382" s="5">
        <v>14</v>
      </c>
      <c r="E382" s="32">
        <v>800</v>
      </c>
      <c r="F382" s="32">
        <v>139.44999999999999</v>
      </c>
      <c r="G382" s="32">
        <v>112.01</v>
      </c>
      <c r="H382" s="32">
        <f t="shared" si="102"/>
        <v>34.86</v>
      </c>
      <c r="I382" s="32">
        <f t="shared" si="102"/>
        <v>28</v>
      </c>
      <c r="J382" s="32">
        <v>68.58</v>
      </c>
      <c r="K382" s="32">
        <v>68.58</v>
      </c>
      <c r="L382" s="32">
        <f t="shared" si="92"/>
        <v>451.47999999999996</v>
      </c>
      <c r="M382" s="32">
        <v>242.5</v>
      </c>
      <c r="N382" s="32">
        <v>144.44999999999999</v>
      </c>
      <c r="O382" s="32">
        <f t="shared" si="93"/>
        <v>-38.430000000000064</v>
      </c>
      <c r="P382" s="5">
        <v>0</v>
      </c>
      <c r="Q382" s="5">
        <v>4069</v>
      </c>
      <c r="R382" s="5">
        <v>2266</v>
      </c>
      <c r="S382" s="5">
        <v>0</v>
      </c>
      <c r="T382" s="5">
        <v>1048</v>
      </c>
      <c r="U382" s="5">
        <v>633</v>
      </c>
      <c r="V382" s="5">
        <v>553</v>
      </c>
      <c r="W382">
        <f t="shared" si="94"/>
        <v>415</v>
      </c>
      <c r="X382">
        <f t="shared" si="95"/>
        <v>415</v>
      </c>
      <c r="Y382" t="e">
        <f t="shared" si="96"/>
        <v>#DIV/0!</v>
      </c>
      <c r="AD382" s="37">
        <f t="shared" si="97"/>
        <v>451.47999999999996</v>
      </c>
      <c r="AE382" s="37" t="e">
        <f t="shared" si="98"/>
        <v>#DIV/0!</v>
      </c>
      <c r="AF382" s="37" t="e">
        <f t="shared" si="99"/>
        <v>#DIV/0!</v>
      </c>
      <c r="AG382" s="37">
        <f t="shared" si="100"/>
        <v>0.46248896734333628</v>
      </c>
      <c r="AH382" s="37">
        <f t="shared" si="101"/>
        <v>0.19924095322153573</v>
      </c>
    </row>
    <row r="383" spans="1:34" x14ac:dyDescent="0.25">
      <c r="A383" s="4">
        <v>45641</v>
      </c>
      <c r="B383" s="5">
        <v>2024</v>
      </c>
      <c r="C383" s="5" t="s">
        <v>32</v>
      </c>
      <c r="D383" s="5">
        <v>15</v>
      </c>
      <c r="E383" s="32">
        <v>800</v>
      </c>
      <c r="F383" s="32">
        <v>73.63</v>
      </c>
      <c r="G383" s="32">
        <v>106.61</v>
      </c>
      <c r="H383" s="32">
        <f t="shared" si="102"/>
        <v>18.41</v>
      </c>
      <c r="I383" s="32">
        <f t="shared" si="102"/>
        <v>26.65</v>
      </c>
      <c r="J383" s="32">
        <v>77.47</v>
      </c>
      <c r="K383" s="32">
        <v>154.93</v>
      </c>
      <c r="L383" s="32">
        <f t="shared" si="92"/>
        <v>457.7</v>
      </c>
      <c r="M383" s="32">
        <v>226.25</v>
      </c>
      <c r="N383" s="32">
        <v>180.14</v>
      </c>
      <c r="O383" s="32">
        <f t="shared" si="93"/>
        <v>-64.090000000000032</v>
      </c>
      <c r="P383" s="5">
        <v>7</v>
      </c>
      <c r="Q383" s="5">
        <v>4093</v>
      </c>
      <c r="R383" s="5">
        <v>2234</v>
      </c>
      <c r="S383" s="5">
        <v>4</v>
      </c>
      <c r="T383" s="5">
        <v>1051</v>
      </c>
      <c r="U383" s="5">
        <v>617</v>
      </c>
      <c r="V383" s="5">
        <v>557</v>
      </c>
      <c r="W383">
        <f t="shared" si="94"/>
        <v>434</v>
      </c>
      <c r="X383">
        <f t="shared" si="95"/>
        <v>434</v>
      </c>
      <c r="Y383">
        <f t="shared" si="96"/>
        <v>0.5714285714285714</v>
      </c>
      <c r="AD383" s="37">
        <f t="shared" si="97"/>
        <v>457.7</v>
      </c>
      <c r="AE383" s="37">
        <f t="shared" si="98"/>
        <v>114.425</v>
      </c>
      <c r="AF383" s="37">
        <f t="shared" si="99"/>
        <v>65.385714285714286</v>
      </c>
      <c r="AG383" s="37">
        <f t="shared" si="100"/>
        <v>0.4704565801253357</v>
      </c>
      <c r="AH383" s="37">
        <f t="shared" si="101"/>
        <v>0.20487914055505818</v>
      </c>
    </row>
    <row r="384" spans="1:34" x14ac:dyDescent="0.25">
      <c r="A384" s="4">
        <v>45642</v>
      </c>
      <c r="B384" s="5">
        <v>2024</v>
      </c>
      <c r="C384" s="5" t="s">
        <v>32</v>
      </c>
      <c r="D384" s="5">
        <v>16</v>
      </c>
      <c r="E384" s="32">
        <v>800</v>
      </c>
      <c r="F384" s="32">
        <v>83.6</v>
      </c>
      <c r="G384" s="32">
        <v>194.05</v>
      </c>
      <c r="H384" s="32">
        <f t="shared" si="102"/>
        <v>20.9</v>
      </c>
      <c r="I384" s="32">
        <f t="shared" si="102"/>
        <v>48.51</v>
      </c>
      <c r="J384" s="32">
        <v>127.32</v>
      </c>
      <c r="K384" s="32">
        <v>127.32</v>
      </c>
      <c r="L384" s="32">
        <f t="shared" si="92"/>
        <v>601.69999999999993</v>
      </c>
      <c r="M384" s="32">
        <v>205</v>
      </c>
      <c r="N384" s="32">
        <v>97.46</v>
      </c>
      <c r="O384" s="32">
        <f t="shared" si="93"/>
        <v>-104.15999999999997</v>
      </c>
      <c r="P384" s="5">
        <v>21</v>
      </c>
      <c r="Q384" s="5">
        <v>4120</v>
      </c>
      <c r="R384" s="5">
        <v>2226</v>
      </c>
      <c r="S384" s="5">
        <v>19</v>
      </c>
      <c r="T384" s="5">
        <v>1072</v>
      </c>
      <c r="U384" s="5">
        <v>613</v>
      </c>
      <c r="V384" s="5">
        <v>562</v>
      </c>
      <c r="W384">
        <f t="shared" si="94"/>
        <v>459</v>
      </c>
      <c r="X384">
        <f t="shared" si="95"/>
        <v>459</v>
      </c>
      <c r="Y384">
        <f t="shared" si="96"/>
        <v>0.90476190476190477</v>
      </c>
      <c r="AD384" s="37">
        <f t="shared" si="97"/>
        <v>601.69999999999993</v>
      </c>
      <c r="AE384" s="37">
        <f t="shared" si="98"/>
        <v>31.668421052631576</v>
      </c>
      <c r="AF384" s="37">
        <f t="shared" si="99"/>
        <v>28.652380952380948</v>
      </c>
      <c r="AG384" s="37">
        <f t="shared" si="100"/>
        <v>0.48158131176999103</v>
      </c>
      <c r="AH384" s="37">
        <f t="shared" si="101"/>
        <v>0.27030548068283916</v>
      </c>
    </row>
    <row r="385" spans="1:34" x14ac:dyDescent="0.25">
      <c r="A385" s="4">
        <v>45643</v>
      </c>
      <c r="B385" s="5">
        <v>2024</v>
      </c>
      <c r="C385" s="5" t="s">
        <v>32</v>
      </c>
      <c r="D385" s="5">
        <v>17</v>
      </c>
      <c r="E385" s="32">
        <v>800</v>
      </c>
      <c r="F385" s="32">
        <v>174.27</v>
      </c>
      <c r="G385" s="32">
        <v>111.87</v>
      </c>
      <c r="H385" s="32">
        <f t="shared" si="102"/>
        <v>43.57</v>
      </c>
      <c r="I385" s="32">
        <f t="shared" si="102"/>
        <v>27.97</v>
      </c>
      <c r="J385" s="32">
        <v>33.74</v>
      </c>
      <c r="K385" s="32">
        <v>101.21</v>
      </c>
      <c r="L385" s="32">
        <f t="shared" si="92"/>
        <v>492.62999999999994</v>
      </c>
      <c r="M385" s="32">
        <v>142.5</v>
      </c>
      <c r="N385" s="32">
        <v>274.99</v>
      </c>
      <c r="O385" s="32">
        <f t="shared" si="93"/>
        <v>-110.11999999999989</v>
      </c>
      <c r="P385" s="5">
        <v>30</v>
      </c>
      <c r="Q385" s="5">
        <v>4150</v>
      </c>
      <c r="R385" s="5">
        <v>2228</v>
      </c>
      <c r="S385" s="5">
        <v>28</v>
      </c>
      <c r="T385" s="5">
        <v>1091</v>
      </c>
      <c r="U385" s="5">
        <v>614</v>
      </c>
      <c r="V385" s="5">
        <v>567</v>
      </c>
      <c r="W385">
        <f t="shared" si="94"/>
        <v>477</v>
      </c>
      <c r="X385">
        <f t="shared" si="95"/>
        <v>477</v>
      </c>
      <c r="Y385">
        <f t="shared" si="96"/>
        <v>0.93333333333333335</v>
      </c>
      <c r="AD385" s="37">
        <f t="shared" si="97"/>
        <v>492.62999999999994</v>
      </c>
      <c r="AE385" s="37">
        <f t="shared" si="98"/>
        <v>17.59392857142857</v>
      </c>
      <c r="AF385" s="37">
        <f t="shared" si="99"/>
        <v>16.420999999999999</v>
      </c>
      <c r="AG385" s="37">
        <f t="shared" si="100"/>
        <v>0.48967684021543983</v>
      </c>
      <c r="AH385" s="37">
        <f t="shared" si="101"/>
        <v>0.2211086175942549</v>
      </c>
    </row>
    <row r="386" spans="1:34" x14ac:dyDescent="0.25">
      <c r="A386" s="4">
        <v>45644</v>
      </c>
      <c r="B386" s="5">
        <v>2024</v>
      </c>
      <c r="C386" s="5" t="s">
        <v>32</v>
      </c>
      <c r="D386" s="5">
        <v>18</v>
      </c>
      <c r="E386" s="32">
        <v>800</v>
      </c>
      <c r="F386" s="32">
        <v>89.37</v>
      </c>
      <c r="G386" s="32">
        <v>136.68</v>
      </c>
      <c r="H386" s="32">
        <f t="shared" si="102"/>
        <v>22.34</v>
      </c>
      <c r="I386" s="32">
        <f t="shared" si="102"/>
        <v>34.17</v>
      </c>
      <c r="J386" s="32">
        <v>38.299999999999997</v>
      </c>
      <c r="K386" s="32">
        <v>114.9</v>
      </c>
      <c r="L386" s="32">
        <f t="shared" ref="L386:L399" si="103">SUM(F386:K386)</f>
        <v>435.76</v>
      </c>
      <c r="M386" s="32">
        <v>131.25</v>
      </c>
      <c r="N386" s="32">
        <v>308.08</v>
      </c>
      <c r="O386" s="32">
        <f t="shared" si="93"/>
        <v>-75.089999999999918</v>
      </c>
      <c r="P386" s="5">
        <v>38</v>
      </c>
      <c r="Q386" s="5">
        <v>4183</v>
      </c>
      <c r="R386" s="5">
        <v>2238</v>
      </c>
      <c r="S386" s="5">
        <v>33</v>
      </c>
      <c r="T386" s="5">
        <v>1094</v>
      </c>
      <c r="U386" s="5">
        <v>619</v>
      </c>
      <c r="V386" s="5">
        <v>573</v>
      </c>
      <c r="W386">
        <f t="shared" si="94"/>
        <v>475</v>
      </c>
      <c r="X386">
        <f t="shared" si="95"/>
        <v>475</v>
      </c>
      <c r="Y386">
        <f t="shared" si="96"/>
        <v>0.86842105263157898</v>
      </c>
      <c r="AD386" s="37">
        <f t="shared" si="97"/>
        <v>435.76</v>
      </c>
      <c r="AE386" s="37">
        <f t="shared" si="98"/>
        <v>13.204848484848485</v>
      </c>
      <c r="AF386" s="37">
        <f t="shared" si="99"/>
        <v>11.467368421052631</v>
      </c>
      <c r="AG386" s="37">
        <f t="shared" si="100"/>
        <v>0.48882931188561213</v>
      </c>
      <c r="AH386" s="37">
        <f t="shared" si="101"/>
        <v>0.1947095621090259</v>
      </c>
    </row>
    <row r="387" spans="1:34" x14ac:dyDescent="0.25">
      <c r="A387" s="4">
        <v>45645</v>
      </c>
      <c r="B387" s="5">
        <v>2024</v>
      </c>
      <c r="C387" s="5" t="s">
        <v>32</v>
      </c>
      <c r="D387" s="5">
        <v>19</v>
      </c>
      <c r="E387" s="32">
        <v>800</v>
      </c>
      <c r="F387" s="32">
        <v>80.03</v>
      </c>
      <c r="G387" s="32">
        <v>52.61</v>
      </c>
      <c r="H387" s="32">
        <f t="shared" si="102"/>
        <v>20.010000000000002</v>
      </c>
      <c r="I387" s="32">
        <f t="shared" si="102"/>
        <v>13.15</v>
      </c>
      <c r="J387" s="32">
        <v>66.319999999999993</v>
      </c>
      <c r="K387" s="32">
        <v>132.63999999999999</v>
      </c>
      <c r="L387" s="32">
        <f t="shared" si="103"/>
        <v>364.76</v>
      </c>
      <c r="M387" s="32">
        <v>171.25</v>
      </c>
      <c r="N387" s="32">
        <v>367.31</v>
      </c>
      <c r="O387" s="32">
        <f t="shared" si="93"/>
        <v>-103.31999999999994</v>
      </c>
      <c r="P387" s="5">
        <v>41</v>
      </c>
      <c r="Q387" s="5">
        <v>4210</v>
      </c>
      <c r="R387" s="5">
        <v>2262</v>
      </c>
      <c r="S387" s="5">
        <v>33</v>
      </c>
      <c r="T387" s="5">
        <v>1088</v>
      </c>
      <c r="U387" s="5">
        <v>631</v>
      </c>
      <c r="V387" s="5">
        <v>578</v>
      </c>
      <c r="W387">
        <f t="shared" si="94"/>
        <v>457</v>
      </c>
      <c r="X387">
        <f t="shared" si="95"/>
        <v>457</v>
      </c>
      <c r="Y387">
        <f t="shared" si="96"/>
        <v>0.80487804878048785</v>
      </c>
      <c r="AD387" s="37">
        <f t="shared" si="97"/>
        <v>364.76</v>
      </c>
      <c r="AE387" s="37">
        <f t="shared" si="98"/>
        <v>11.053333333333333</v>
      </c>
      <c r="AF387" s="37">
        <f t="shared" si="99"/>
        <v>8.8965853658536584</v>
      </c>
      <c r="AG387" s="37">
        <f t="shared" si="100"/>
        <v>0.48099027409372236</v>
      </c>
      <c r="AH387" s="37">
        <f t="shared" si="101"/>
        <v>0.16125552608311228</v>
      </c>
    </row>
    <row r="388" spans="1:34" x14ac:dyDescent="0.25">
      <c r="A388" s="4">
        <v>45646</v>
      </c>
      <c r="B388" s="5">
        <v>2024</v>
      </c>
      <c r="C388" s="5" t="s">
        <v>32</v>
      </c>
      <c r="D388" s="5">
        <v>20</v>
      </c>
      <c r="E388" s="32">
        <v>800</v>
      </c>
      <c r="F388" s="32">
        <v>194.57</v>
      </c>
      <c r="G388" s="32">
        <v>164.8</v>
      </c>
      <c r="H388" s="32">
        <f t="shared" si="102"/>
        <v>48.64</v>
      </c>
      <c r="I388" s="32">
        <f t="shared" si="102"/>
        <v>41.2</v>
      </c>
      <c r="J388" s="32">
        <v>127.05</v>
      </c>
      <c r="K388" s="32">
        <v>127.05</v>
      </c>
      <c r="L388" s="32">
        <f t="shared" si="103"/>
        <v>703.31</v>
      </c>
      <c r="M388" s="32">
        <v>83.75</v>
      </c>
      <c r="N388" s="32">
        <v>51.4</v>
      </c>
      <c r="O388" s="32">
        <f t="shared" si="93"/>
        <v>-38.459999999999923</v>
      </c>
      <c r="P388" s="5">
        <v>41</v>
      </c>
      <c r="Q388" s="5">
        <v>4243</v>
      </c>
      <c r="R388" s="5">
        <v>2308</v>
      </c>
      <c r="S388" s="5">
        <v>34</v>
      </c>
      <c r="T388" s="5">
        <v>1073</v>
      </c>
      <c r="U388" s="5">
        <v>654</v>
      </c>
      <c r="V388" s="5">
        <v>584</v>
      </c>
      <c r="W388">
        <f t="shared" si="94"/>
        <v>419</v>
      </c>
      <c r="X388">
        <f t="shared" si="95"/>
        <v>419</v>
      </c>
      <c r="Y388">
        <f t="shared" si="96"/>
        <v>0.82926829268292679</v>
      </c>
      <c r="AD388" s="37">
        <f t="shared" si="97"/>
        <v>703.31</v>
      </c>
      <c r="AE388" s="37">
        <f t="shared" si="98"/>
        <v>20.685588235294116</v>
      </c>
      <c r="AF388" s="37">
        <f t="shared" si="99"/>
        <v>17.153902439024389</v>
      </c>
      <c r="AG388" s="37">
        <f t="shared" si="100"/>
        <v>0.46490467937608321</v>
      </c>
      <c r="AH388" s="37">
        <f t="shared" si="101"/>
        <v>0.30472703639514731</v>
      </c>
    </row>
    <row r="389" spans="1:34" x14ac:dyDescent="0.25">
      <c r="A389" s="4">
        <v>45647</v>
      </c>
      <c r="B389" s="5">
        <v>2024</v>
      </c>
      <c r="C389" s="5" t="s">
        <v>32</v>
      </c>
      <c r="D389" s="5">
        <v>21</v>
      </c>
      <c r="E389" s="32">
        <v>800</v>
      </c>
      <c r="F389" s="32">
        <v>194.03</v>
      </c>
      <c r="G389" s="32">
        <v>175.75</v>
      </c>
      <c r="H389" s="32">
        <f t="shared" si="102"/>
        <v>48.51</v>
      </c>
      <c r="I389" s="32">
        <f t="shared" si="102"/>
        <v>43.94</v>
      </c>
      <c r="J389" s="32">
        <v>51.55</v>
      </c>
      <c r="K389" s="32">
        <v>154.66</v>
      </c>
      <c r="L389" s="32">
        <f t="shared" si="103"/>
        <v>668.43999999999994</v>
      </c>
      <c r="M389" s="32">
        <v>16.25</v>
      </c>
      <c r="N389" s="32">
        <v>33.590000000000003</v>
      </c>
      <c r="O389" s="32">
        <f t="shared" si="93"/>
        <v>81.720000000000027</v>
      </c>
      <c r="P389" s="5">
        <v>34</v>
      </c>
      <c r="Q389" s="5">
        <v>4273</v>
      </c>
      <c r="R389" s="5">
        <v>2374</v>
      </c>
      <c r="S389" s="5">
        <v>28</v>
      </c>
      <c r="T389" s="5">
        <v>1050</v>
      </c>
      <c r="U389" s="5">
        <v>687</v>
      </c>
      <c r="V389" s="5">
        <v>590</v>
      </c>
      <c r="W389">
        <f t="shared" si="94"/>
        <v>363</v>
      </c>
      <c r="X389">
        <f t="shared" si="95"/>
        <v>363</v>
      </c>
      <c r="Y389">
        <f t="shared" si="96"/>
        <v>0.82352941176470584</v>
      </c>
      <c r="AD389" s="37">
        <f t="shared" si="97"/>
        <v>668.43999999999994</v>
      </c>
      <c r="AE389" s="37">
        <f t="shared" si="98"/>
        <v>23.872857142857139</v>
      </c>
      <c r="AF389" s="37">
        <f t="shared" si="99"/>
        <v>19.659999999999997</v>
      </c>
      <c r="AG389" s="37">
        <f t="shared" si="100"/>
        <v>0.44229149115417016</v>
      </c>
      <c r="AH389" s="37">
        <f t="shared" si="101"/>
        <v>0.28156697556866045</v>
      </c>
    </row>
    <row r="390" spans="1:34" x14ac:dyDescent="0.25">
      <c r="A390" s="4">
        <v>45648</v>
      </c>
      <c r="B390" s="5">
        <v>2024</v>
      </c>
      <c r="C390" s="5" t="s">
        <v>32</v>
      </c>
      <c r="D390" s="5">
        <v>22</v>
      </c>
      <c r="E390" s="32">
        <v>800</v>
      </c>
      <c r="F390" s="32">
        <v>147.13</v>
      </c>
      <c r="G390" s="32">
        <v>45.43</v>
      </c>
      <c r="H390" s="32">
        <f t="shared" si="102"/>
        <v>36.78</v>
      </c>
      <c r="I390" s="32">
        <f t="shared" si="102"/>
        <v>11.36</v>
      </c>
      <c r="J390" s="32">
        <v>43.39</v>
      </c>
      <c r="K390" s="32">
        <v>43.39</v>
      </c>
      <c r="L390" s="32">
        <f t="shared" si="103"/>
        <v>327.47999999999996</v>
      </c>
      <c r="M390" s="32">
        <v>186.25</v>
      </c>
      <c r="N390" s="32">
        <v>272.39</v>
      </c>
      <c r="O390" s="32">
        <f t="shared" si="93"/>
        <v>13.879999999999995</v>
      </c>
      <c r="P390" s="5">
        <v>26</v>
      </c>
      <c r="Q390" s="5">
        <v>4300</v>
      </c>
      <c r="R390" s="5">
        <v>2446</v>
      </c>
      <c r="S390" s="5">
        <v>18</v>
      </c>
      <c r="T390" s="5">
        <v>1019</v>
      </c>
      <c r="U390" s="5">
        <v>723</v>
      </c>
      <c r="V390" s="5">
        <v>594</v>
      </c>
      <c r="W390">
        <f t="shared" si="94"/>
        <v>296</v>
      </c>
      <c r="X390">
        <f t="shared" si="95"/>
        <v>296</v>
      </c>
      <c r="Y390">
        <f t="shared" si="96"/>
        <v>0.69230769230769229</v>
      </c>
      <c r="AD390" s="37">
        <f t="shared" si="97"/>
        <v>327.47999999999996</v>
      </c>
      <c r="AE390" s="37">
        <f t="shared" si="98"/>
        <v>18.193333333333332</v>
      </c>
      <c r="AF390" s="37">
        <f t="shared" si="99"/>
        <v>12.595384615384614</v>
      </c>
      <c r="AG390" s="37">
        <f t="shared" si="100"/>
        <v>0.41659852820932136</v>
      </c>
      <c r="AH390" s="37">
        <f t="shared" si="101"/>
        <v>0.13388389206868354</v>
      </c>
    </row>
    <row r="391" spans="1:34" x14ac:dyDescent="0.25">
      <c r="A391" s="4">
        <v>45649</v>
      </c>
      <c r="B391" s="5">
        <v>2024</v>
      </c>
      <c r="C391" s="5" t="s">
        <v>32</v>
      </c>
      <c r="D391" s="5">
        <v>23</v>
      </c>
      <c r="E391" s="32">
        <v>800</v>
      </c>
      <c r="F391" s="32">
        <v>100.41</v>
      </c>
      <c r="G391" s="32">
        <v>59.33</v>
      </c>
      <c r="H391" s="32">
        <f t="shared" si="102"/>
        <v>25.1</v>
      </c>
      <c r="I391" s="32">
        <f t="shared" si="102"/>
        <v>14.83</v>
      </c>
      <c r="J391" s="32">
        <v>35.54</v>
      </c>
      <c r="K391" s="32">
        <v>71.069999999999993</v>
      </c>
      <c r="L391" s="32">
        <f t="shared" si="103"/>
        <v>306.27999999999997</v>
      </c>
      <c r="M391" s="32">
        <v>141.25</v>
      </c>
      <c r="N391" s="32">
        <v>295.54000000000002</v>
      </c>
      <c r="O391" s="32">
        <f t="shared" si="93"/>
        <v>56.930000000000064</v>
      </c>
      <c r="P391" s="5">
        <v>12</v>
      </c>
      <c r="Q391" s="5">
        <v>4342</v>
      </c>
      <c r="R391" s="5">
        <v>2512</v>
      </c>
      <c r="S391" s="5">
        <v>6</v>
      </c>
      <c r="T391" s="5">
        <v>999</v>
      </c>
      <c r="U391" s="5">
        <v>756</v>
      </c>
      <c r="V391" s="5">
        <v>601</v>
      </c>
      <c r="W391">
        <f t="shared" si="94"/>
        <v>243</v>
      </c>
      <c r="X391">
        <f t="shared" si="95"/>
        <v>243</v>
      </c>
      <c r="Y391">
        <f t="shared" si="96"/>
        <v>0.5</v>
      </c>
      <c r="AD391" s="37">
        <f t="shared" si="97"/>
        <v>306.27999999999997</v>
      </c>
      <c r="AE391" s="37">
        <f t="shared" si="98"/>
        <v>51.04666666666666</v>
      </c>
      <c r="AF391" s="37">
        <f t="shared" si="99"/>
        <v>25.52333333333333</v>
      </c>
      <c r="AG391" s="37">
        <f t="shared" si="100"/>
        <v>0.39769108280254778</v>
      </c>
      <c r="AH391" s="37">
        <f t="shared" si="101"/>
        <v>0.12192675159235668</v>
      </c>
    </row>
    <row r="392" spans="1:34" x14ac:dyDescent="0.25">
      <c r="A392" s="4">
        <v>45650</v>
      </c>
      <c r="B392" s="5">
        <v>2024</v>
      </c>
      <c r="C392" s="5" t="s">
        <v>32</v>
      </c>
      <c r="D392" s="5">
        <v>24</v>
      </c>
      <c r="E392" s="32">
        <v>800</v>
      </c>
      <c r="F392" s="32">
        <v>65.83</v>
      </c>
      <c r="G392" s="32">
        <v>128.55000000000001</v>
      </c>
      <c r="H392" s="32">
        <f t="shared" si="102"/>
        <v>16.46</v>
      </c>
      <c r="I392" s="32">
        <f t="shared" si="102"/>
        <v>32.14</v>
      </c>
      <c r="J392" s="32">
        <v>45.34</v>
      </c>
      <c r="K392" s="32">
        <v>90.67</v>
      </c>
      <c r="L392" s="32">
        <f t="shared" si="103"/>
        <v>378.99000000000007</v>
      </c>
      <c r="M392" s="32">
        <v>115</v>
      </c>
      <c r="N392" s="32">
        <v>168.18</v>
      </c>
      <c r="O392" s="32">
        <f t="shared" si="93"/>
        <v>137.82999999999993</v>
      </c>
      <c r="P392" s="5">
        <v>5</v>
      </c>
      <c r="Q392" s="5">
        <v>4372</v>
      </c>
      <c r="R392" s="5">
        <v>2560</v>
      </c>
      <c r="S392" s="5">
        <v>5</v>
      </c>
      <c r="T392" s="5">
        <v>986</v>
      </c>
      <c r="U392" s="5">
        <v>780</v>
      </c>
      <c r="V392" s="5">
        <v>607</v>
      </c>
      <c r="W392">
        <f t="shared" si="94"/>
        <v>206</v>
      </c>
      <c r="X392">
        <f t="shared" si="95"/>
        <v>206</v>
      </c>
      <c r="Y392">
        <f t="shared" si="96"/>
        <v>1</v>
      </c>
      <c r="AD392" s="37">
        <f t="shared" si="97"/>
        <v>378.99000000000007</v>
      </c>
      <c r="AE392" s="37">
        <f t="shared" si="98"/>
        <v>75.798000000000016</v>
      </c>
      <c r="AF392" s="37">
        <f t="shared" si="99"/>
        <v>75.798000000000016</v>
      </c>
      <c r="AG392" s="37">
        <f t="shared" si="100"/>
        <v>0.38515624999999998</v>
      </c>
      <c r="AH392" s="37">
        <f t="shared" si="101"/>
        <v>0.14804296875000003</v>
      </c>
    </row>
    <row r="393" spans="1:34" x14ac:dyDescent="0.25">
      <c r="A393" s="4">
        <v>45651</v>
      </c>
      <c r="B393" s="5">
        <v>2024</v>
      </c>
      <c r="C393" s="5" t="s">
        <v>32</v>
      </c>
      <c r="D393" s="5">
        <v>25</v>
      </c>
      <c r="E393" s="32">
        <v>800</v>
      </c>
      <c r="F393" s="32">
        <v>89.96</v>
      </c>
      <c r="G393" s="32">
        <v>148.76</v>
      </c>
      <c r="H393" s="32">
        <f t="shared" si="102"/>
        <v>22.49</v>
      </c>
      <c r="I393" s="32">
        <f t="shared" si="102"/>
        <v>37.19</v>
      </c>
      <c r="J393" s="32">
        <v>112.31</v>
      </c>
      <c r="K393" s="32">
        <v>112.31</v>
      </c>
      <c r="L393" s="32">
        <f t="shared" si="103"/>
        <v>523.02</v>
      </c>
      <c r="M393" s="32">
        <v>81.25</v>
      </c>
      <c r="N393" s="32">
        <v>184.46</v>
      </c>
      <c r="O393" s="32">
        <f t="shared" si="93"/>
        <v>11.269999999999982</v>
      </c>
      <c r="P393" s="5">
        <v>5</v>
      </c>
      <c r="Q393" s="5">
        <v>4405</v>
      </c>
      <c r="R393" s="5">
        <v>2604</v>
      </c>
      <c r="S393" s="5">
        <v>3</v>
      </c>
      <c r="T393" s="5">
        <v>985</v>
      </c>
      <c r="U393" s="5">
        <v>802</v>
      </c>
      <c r="V393" s="5">
        <v>613</v>
      </c>
      <c r="W393">
        <f t="shared" si="94"/>
        <v>183</v>
      </c>
      <c r="X393">
        <f t="shared" si="95"/>
        <v>183</v>
      </c>
      <c r="Y393">
        <f t="shared" si="96"/>
        <v>0.6</v>
      </c>
      <c r="AD393" s="37">
        <f t="shared" si="97"/>
        <v>523.02</v>
      </c>
      <c r="AE393" s="37">
        <f t="shared" si="98"/>
        <v>174.34</v>
      </c>
      <c r="AF393" s="37">
        <f t="shared" si="99"/>
        <v>104.604</v>
      </c>
      <c r="AG393" s="37">
        <f t="shared" si="100"/>
        <v>0.37826420890937018</v>
      </c>
      <c r="AH393" s="37">
        <f t="shared" si="101"/>
        <v>0.20085253456221197</v>
      </c>
    </row>
    <row r="394" spans="1:34" x14ac:dyDescent="0.25">
      <c r="A394" s="4">
        <v>45652</v>
      </c>
      <c r="B394" s="5">
        <v>2024</v>
      </c>
      <c r="C394" s="5" t="s">
        <v>32</v>
      </c>
      <c r="D394" s="5">
        <v>26</v>
      </c>
      <c r="E394" s="32">
        <v>800</v>
      </c>
      <c r="F394" s="32">
        <v>81.8</v>
      </c>
      <c r="G394" s="32">
        <v>36.229999999999997</v>
      </c>
      <c r="H394" s="32">
        <f t="shared" si="102"/>
        <v>20.45</v>
      </c>
      <c r="I394" s="32">
        <f t="shared" si="102"/>
        <v>9.06</v>
      </c>
      <c r="J394" s="32">
        <v>19.760000000000002</v>
      </c>
      <c r="K394" s="32">
        <v>59.29</v>
      </c>
      <c r="L394" s="32">
        <f t="shared" si="103"/>
        <v>226.58999999999997</v>
      </c>
      <c r="M394" s="32">
        <v>71.25</v>
      </c>
      <c r="N394" s="32">
        <v>292.33</v>
      </c>
      <c r="O394" s="32">
        <f t="shared" si="93"/>
        <v>209.83000000000004</v>
      </c>
      <c r="P394" s="5">
        <v>4</v>
      </c>
      <c r="Q394" s="5">
        <v>4444</v>
      </c>
      <c r="R394" s="5">
        <v>2622</v>
      </c>
      <c r="S394" s="5">
        <v>3</v>
      </c>
      <c r="T394" s="5">
        <v>987</v>
      </c>
      <c r="U394" s="5">
        <v>811</v>
      </c>
      <c r="V394" s="5">
        <v>620</v>
      </c>
      <c r="W394">
        <f t="shared" si="94"/>
        <v>176</v>
      </c>
      <c r="X394">
        <f t="shared" si="95"/>
        <v>176</v>
      </c>
      <c r="Y394">
        <f t="shared" si="96"/>
        <v>0.75</v>
      </c>
      <c r="AD394" s="37">
        <f t="shared" si="97"/>
        <v>226.58999999999997</v>
      </c>
      <c r="AE394" s="37">
        <f t="shared" si="98"/>
        <v>75.529999999999987</v>
      </c>
      <c r="AF394" s="37">
        <f t="shared" si="99"/>
        <v>56.647499999999994</v>
      </c>
      <c r="AG394" s="37">
        <f t="shared" si="100"/>
        <v>0.37643020594965676</v>
      </c>
      <c r="AH394" s="37">
        <f t="shared" si="101"/>
        <v>8.6418764302059484E-2</v>
      </c>
    </row>
    <row r="395" spans="1:34" x14ac:dyDescent="0.25">
      <c r="A395" s="4">
        <v>45653</v>
      </c>
      <c r="B395" s="5">
        <v>2024</v>
      </c>
      <c r="C395" s="5" t="s">
        <v>32</v>
      </c>
      <c r="D395" s="5">
        <v>27</v>
      </c>
      <c r="E395" s="32">
        <v>800</v>
      </c>
      <c r="F395" s="32">
        <v>74.5</v>
      </c>
      <c r="G395" s="32">
        <v>105</v>
      </c>
      <c r="H395" s="32">
        <f t="shared" si="102"/>
        <v>18.63</v>
      </c>
      <c r="I395" s="32">
        <f t="shared" si="102"/>
        <v>26.25</v>
      </c>
      <c r="J395" s="32">
        <v>27.25</v>
      </c>
      <c r="K395" s="32">
        <v>54.5</v>
      </c>
      <c r="L395" s="32">
        <f t="shared" si="103"/>
        <v>306.13</v>
      </c>
      <c r="M395" s="32">
        <v>195</v>
      </c>
      <c r="N395" s="32">
        <v>77.5</v>
      </c>
      <c r="O395" s="32">
        <f t="shared" si="93"/>
        <v>221.37</v>
      </c>
      <c r="P395" s="5">
        <v>5</v>
      </c>
      <c r="Q395" s="5">
        <v>4477</v>
      </c>
      <c r="R395" s="5">
        <v>2626</v>
      </c>
      <c r="S395" s="5">
        <v>2</v>
      </c>
      <c r="T395" s="5">
        <v>994</v>
      </c>
      <c r="U395" s="5">
        <v>813</v>
      </c>
      <c r="V395" s="5">
        <v>626</v>
      </c>
      <c r="W395">
        <f t="shared" si="94"/>
        <v>181</v>
      </c>
      <c r="X395">
        <f t="shared" si="95"/>
        <v>181</v>
      </c>
      <c r="Y395">
        <f t="shared" si="96"/>
        <v>0.4</v>
      </c>
      <c r="AD395" s="37">
        <f t="shared" si="97"/>
        <v>306.13</v>
      </c>
      <c r="AE395" s="37">
        <f t="shared" si="98"/>
        <v>153.065</v>
      </c>
      <c r="AF395" s="37">
        <f t="shared" si="99"/>
        <v>61.225999999999999</v>
      </c>
      <c r="AG395" s="37">
        <f t="shared" si="100"/>
        <v>0.37852246763137853</v>
      </c>
      <c r="AH395" s="37">
        <f t="shared" si="101"/>
        <v>0.11657654226961157</v>
      </c>
    </row>
    <row r="396" spans="1:34" x14ac:dyDescent="0.25">
      <c r="A396" s="4">
        <v>45654</v>
      </c>
      <c r="B396" s="5">
        <v>2024</v>
      </c>
      <c r="C396" s="5" t="s">
        <v>32</v>
      </c>
      <c r="D396" s="5">
        <v>28</v>
      </c>
      <c r="E396" s="32">
        <v>800</v>
      </c>
      <c r="F396" s="32">
        <v>111.8</v>
      </c>
      <c r="G396" s="32">
        <v>36.82</v>
      </c>
      <c r="H396" s="32">
        <f t="shared" si="102"/>
        <v>27.95</v>
      </c>
      <c r="I396" s="32">
        <f t="shared" si="102"/>
        <v>9.2100000000000009</v>
      </c>
      <c r="J396" s="32">
        <v>11.37</v>
      </c>
      <c r="K396" s="32">
        <v>34.119999999999997</v>
      </c>
      <c r="L396" s="32">
        <f t="shared" si="103"/>
        <v>231.27</v>
      </c>
      <c r="M396" s="32">
        <v>78.75</v>
      </c>
      <c r="N396" s="32">
        <v>197.36</v>
      </c>
      <c r="O396" s="32">
        <f t="shared" si="93"/>
        <v>292.62</v>
      </c>
      <c r="P396" s="5">
        <v>6</v>
      </c>
      <c r="Q396" s="5">
        <v>4516</v>
      </c>
      <c r="R396" s="5">
        <v>2614</v>
      </c>
      <c r="S396" s="5">
        <v>4</v>
      </c>
      <c r="T396" s="5">
        <v>1006</v>
      </c>
      <c r="U396" s="5">
        <v>807</v>
      </c>
      <c r="V396" s="5">
        <v>633</v>
      </c>
      <c r="W396">
        <f t="shared" si="94"/>
        <v>199</v>
      </c>
      <c r="X396">
        <f t="shared" si="95"/>
        <v>199</v>
      </c>
      <c r="Y396">
        <f t="shared" si="96"/>
        <v>0.66666666666666663</v>
      </c>
      <c r="AD396" s="37">
        <f t="shared" si="97"/>
        <v>231.27</v>
      </c>
      <c r="AE396" s="37">
        <f t="shared" si="98"/>
        <v>57.817500000000003</v>
      </c>
      <c r="AF396" s="37">
        <f t="shared" si="99"/>
        <v>38.545000000000002</v>
      </c>
      <c r="AG396" s="37">
        <f t="shared" si="100"/>
        <v>0.38485080336648814</v>
      </c>
      <c r="AH396" s="37">
        <f t="shared" si="101"/>
        <v>8.8473603672532528E-2</v>
      </c>
    </row>
    <row r="397" spans="1:34" x14ac:dyDescent="0.25">
      <c r="A397" s="4">
        <v>45655</v>
      </c>
      <c r="B397" s="5">
        <v>2024</v>
      </c>
      <c r="C397" s="5" t="s">
        <v>32</v>
      </c>
      <c r="D397" s="5">
        <v>29</v>
      </c>
      <c r="E397" s="32">
        <v>800</v>
      </c>
      <c r="F397" s="32">
        <v>111.23</v>
      </c>
      <c r="G397" s="32">
        <v>99.94</v>
      </c>
      <c r="H397" s="32">
        <f t="shared" si="102"/>
        <v>27.81</v>
      </c>
      <c r="I397" s="32">
        <f t="shared" si="102"/>
        <v>24.99</v>
      </c>
      <c r="J397" s="32">
        <v>54.81</v>
      </c>
      <c r="K397" s="32">
        <v>54.81</v>
      </c>
      <c r="L397" s="32">
        <f t="shared" si="103"/>
        <v>373.59000000000003</v>
      </c>
      <c r="M397" s="32">
        <v>105</v>
      </c>
      <c r="N397" s="32">
        <v>47.34</v>
      </c>
      <c r="O397" s="32">
        <f t="shared" si="93"/>
        <v>274.06999999999994</v>
      </c>
      <c r="P397" s="5">
        <v>6</v>
      </c>
      <c r="Q397" s="5">
        <v>4552</v>
      </c>
      <c r="R397" s="5">
        <v>2592</v>
      </c>
      <c r="S397" s="5">
        <v>5</v>
      </c>
      <c r="T397" s="5">
        <v>1021</v>
      </c>
      <c r="U397" s="5">
        <v>796</v>
      </c>
      <c r="V397" s="5">
        <v>639</v>
      </c>
      <c r="W397">
        <f t="shared" si="94"/>
        <v>225</v>
      </c>
      <c r="X397">
        <f t="shared" si="95"/>
        <v>225</v>
      </c>
      <c r="Y397">
        <f t="shared" si="96"/>
        <v>0.83333333333333337</v>
      </c>
      <c r="AD397" s="37">
        <f t="shared" si="97"/>
        <v>373.59000000000003</v>
      </c>
      <c r="AE397" s="37">
        <f t="shared" si="98"/>
        <v>74.718000000000004</v>
      </c>
      <c r="AF397" s="37">
        <f t="shared" si="99"/>
        <v>62.265000000000008</v>
      </c>
      <c r="AG397" s="37">
        <f t="shared" si="100"/>
        <v>0.39390432098765432</v>
      </c>
      <c r="AH397" s="37">
        <f t="shared" si="101"/>
        <v>0.14413194444444447</v>
      </c>
    </row>
    <row r="398" spans="1:34" x14ac:dyDescent="0.25">
      <c r="A398" s="4">
        <v>45656</v>
      </c>
      <c r="B398" s="5">
        <v>2024</v>
      </c>
      <c r="C398" s="5" t="s">
        <v>32</v>
      </c>
      <c r="D398" s="5">
        <v>30</v>
      </c>
      <c r="E398" s="32">
        <v>800</v>
      </c>
      <c r="F398" s="32">
        <v>63.66</v>
      </c>
      <c r="G398" s="32">
        <v>65.87</v>
      </c>
      <c r="H398" s="32">
        <f t="shared" si="102"/>
        <v>15.92</v>
      </c>
      <c r="I398" s="32">
        <f t="shared" si="102"/>
        <v>16.47</v>
      </c>
      <c r="J398" s="32">
        <v>11.41</v>
      </c>
      <c r="K398" s="32">
        <v>34.22</v>
      </c>
      <c r="L398" s="32">
        <f t="shared" si="103"/>
        <v>207.54999999999998</v>
      </c>
      <c r="M398" s="32">
        <v>90</v>
      </c>
      <c r="N398" s="32">
        <v>131.81</v>
      </c>
      <c r="O398" s="32">
        <f t="shared" si="93"/>
        <v>370.64000000000004</v>
      </c>
      <c r="P398" s="5">
        <v>6</v>
      </c>
      <c r="Q398" s="5">
        <v>4585</v>
      </c>
      <c r="R398" s="5">
        <v>2562</v>
      </c>
      <c r="S398" s="5">
        <v>4</v>
      </c>
      <c r="T398" s="5">
        <v>1040</v>
      </c>
      <c r="U398" s="5">
        <v>781</v>
      </c>
      <c r="V398" s="5">
        <v>645</v>
      </c>
      <c r="W398">
        <f t="shared" si="94"/>
        <v>259</v>
      </c>
      <c r="X398">
        <f t="shared" si="95"/>
        <v>259</v>
      </c>
      <c r="Y398">
        <f t="shared" si="96"/>
        <v>0.66666666666666663</v>
      </c>
      <c r="AD398" s="37">
        <f t="shared" si="97"/>
        <v>207.54999999999998</v>
      </c>
      <c r="AE398" s="37">
        <f t="shared" si="98"/>
        <v>51.887499999999996</v>
      </c>
      <c r="AF398" s="37">
        <f t="shared" si="99"/>
        <v>34.591666666666661</v>
      </c>
      <c r="AG398" s="37">
        <f t="shared" si="100"/>
        <v>0.4059328649492584</v>
      </c>
      <c r="AH398" s="37">
        <f t="shared" si="101"/>
        <v>8.1010928961748621E-2</v>
      </c>
    </row>
    <row r="399" spans="1:34" x14ac:dyDescent="0.25">
      <c r="A399" s="4">
        <v>45657</v>
      </c>
      <c r="B399" s="5">
        <v>2024</v>
      </c>
      <c r="C399" s="5" t="s">
        <v>32</v>
      </c>
      <c r="D399" s="5">
        <v>31</v>
      </c>
      <c r="E399" s="32">
        <v>800</v>
      </c>
      <c r="F399" s="32">
        <v>81.89</v>
      </c>
      <c r="G399" s="32">
        <v>57.29</v>
      </c>
      <c r="H399" s="32">
        <f t="shared" si="102"/>
        <v>20.47</v>
      </c>
      <c r="I399" s="32">
        <f t="shared" si="102"/>
        <v>14.32</v>
      </c>
      <c r="J399" s="32">
        <v>34.369999999999997</v>
      </c>
      <c r="K399" s="32">
        <v>34.369999999999997</v>
      </c>
      <c r="L399" s="32">
        <f t="shared" si="103"/>
        <v>242.71</v>
      </c>
      <c r="M399" s="32">
        <v>57.5</v>
      </c>
      <c r="N399" s="32">
        <v>81.64</v>
      </c>
      <c r="O399" s="32">
        <f t="shared" si="93"/>
        <v>418.15</v>
      </c>
      <c r="P399" s="5">
        <v>8</v>
      </c>
      <c r="Q399" s="5">
        <v>1000</v>
      </c>
      <c r="R399" s="5">
        <v>2526</v>
      </c>
      <c r="S399" s="5">
        <v>8</v>
      </c>
      <c r="T399" s="5">
        <v>1040</v>
      </c>
      <c r="U399" s="5">
        <v>781</v>
      </c>
      <c r="V399" s="5">
        <v>645</v>
      </c>
      <c r="W399">
        <f t="shared" si="94"/>
        <v>259</v>
      </c>
      <c r="X399">
        <f t="shared" si="95"/>
        <v>259</v>
      </c>
      <c r="Y399">
        <f t="shared" si="96"/>
        <v>1</v>
      </c>
      <c r="AD399" s="37">
        <f t="shared" si="97"/>
        <v>242.71</v>
      </c>
      <c r="AE399" s="37">
        <f t="shared" si="98"/>
        <v>30.338750000000001</v>
      </c>
      <c r="AF399" s="37">
        <f t="shared" si="99"/>
        <v>30.338750000000001</v>
      </c>
      <c r="AG399" s="37">
        <f t="shared" si="100"/>
        <v>0.41171813143309582</v>
      </c>
      <c r="AH399" s="37">
        <f t="shared" si="101"/>
        <v>9.6084718923198739E-2</v>
      </c>
    </row>
  </sheetData>
  <autoFilter ref="A1:V399" xr:uid="{00000000-0001-0000-0000-000000000000}">
    <filterColumn colId="3">
      <filters>
        <filter val="1"/>
        <filter val="10"/>
        <filter val="11"/>
        <filter val="12"/>
        <filter val="13"/>
        <filter val="14"/>
        <filter val="15"/>
        <filter val="16"/>
        <filter val="17"/>
        <filter val="18"/>
        <filter val="19"/>
        <filter val="2"/>
        <filter val="20"/>
        <filter val="21"/>
        <filter val="22"/>
        <filter val="23"/>
        <filter val="24"/>
        <filter val="25"/>
        <filter val="26"/>
        <filter val="27"/>
        <filter val="28"/>
        <filter val="29"/>
        <filter val="3"/>
        <filter val="30"/>
        <filter val="31"/>
        <filter val="4"/>
        <filter val="5"/>
        <filter val="6"/>
        <filter val="7"/>
        <filter val="8"/>
        <filter val="9"/>
      </filters>
    </filterColumn>
  </autoFilter>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B1581-E2B0-4AD4-897A-E4D843CBC9E4}">
  <dimension ref="A1:B4"/>
  <sheetViews>
    <sheetView workbookViewId="0">
      <selection activeCell="A4" sqref="A4"/>
    </sheetView>
  </sheetViews>
  <sheetFormatPr defaultRowHeight="15" x14ac:dyDescent="0.25"/>
  <cols>
    <col min="1" max="1" width="14" bestFit="1" customWidth="1"/>
    <col min="2" max="2" width="11.42578125" bestFit="1" customWidth="1"/>
  </cols>
  <sheetData>
    <row r="1" spans="1:2" x14ac:dyDescent="0.25">
      <c r="A1" s="6" t="s">
        <v>2</v>
      </c>
      <c r="B1" t="s">
        <v>21</v>
      </c>
    </row>
    <row r="3" spans="1:2" x14ac:dyDescent="0.25">
      <c r="A3" t="s">
        <v>38</v>
      </c>
    </row>
    <row r="4" spans="1:2" x14ac:dyDescent="0.25">
      <c r="A4" s="31">
        <v>65100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D584E-7F21-44A8-842E-CBD42ABD3A14}">
  <dimension ref="A1:D4"/>
  <sheetViews>
    <sheetView workbookViewId="0">
      <selection activeCell="D3" sqref="D3"/>
    </sheetView>
  </sheetViews>
  <sheetFormatPr defaultRowHeight="15" x14ac:dyDescent="0.25"/>
  <cols>
    <col min="1" max="1" width="21.42578125" bestFit="1" customWidth="1"/>
    <col min="2" max="2" width="20.42578125" bestFit="1" customWidth="1"/>
    <col min="3" max="3" width="18.140625" bestFit="1" customWidth="1"/>
    <col min="4" max="4" width="16" bestFit="1" customWidth="1"/>
  </cols>
  <sheetData>
    <row r="1" spans="1:4" x14ac:dyDescent="0.25">
      <c r="A1" s="6" t="s">
        <v>2</v>
      </c>
      <c r="B1" t="s">
        <v>21</v>
      </c>
    </row>
    <row r="3" spans="1:4" x14ac:dyDescent="0.25">
      <c r="A3" t="s">
        <v>43</v>
      </c>
      <c r="B3" t="s">
        <v>44</v>
      </c>
      <c r="C3" t="s">
        <v>45</v>
      </c>
      <c r="D3" t="s">
        <v>47</v>
      </c>
    </row>
    <row r="4" spans="1:4" x14ac:dyDescent="0.25">
      <c r="A4" s="31">
        <v>19382.78</v>
      </c>
      <c r="B4" s="31">
        <v>16510.25</v>
      </c>
      <c r="C4" s="31">
        <v>9286.85</v>
      </c>
      <c r="D4" s="31">
        <v>19920.12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090EB-4EF4-4DFE-84BC-2F7CA79072B9}">
  <dimension ref="A1:I34"/>
  <sheetViews>
    <sheetView topLeftCell="A2" zoomScale="60" zoomScaleNormal="60" workbookViewId="0">
      <selection activeCell="A3" sqref="A3:I34"/>
    </sheetView>
  </sheetViews>
  <sheetFormatPr defaultRowHeight="15" x14ac:dyDescent="0.25"/>
  <cols>
    <col min="1" max="1" width="19.7109375" bestFit="1" customWidth="1"/>
    <col min="2" max="2" width="18.28515625" bestFit="1" customWidth="1"/>
    <col min="3" max="3" width="24.42578125" bestFit="1" customWidth="1"/>
    <col min="4" max="4" width="23.28515625" bestFit="1" customWidth="1"/>
    <col min="5" max="5" width="29.42578125" bestFit="1" customWidth="1"/>
    <col min="6" max="6" width="24.42578125" bestFit="1" customWidth="1"/>
    <col min="7" max="7" width="23.7109375" bestFit="1" customWidth="1"/>
    <col min="8" max="8" width="19.85546875" bestFit="1" customWidth="1"/>
    <col min="9" max="9" width="28.42578125" bestFit="1" customWidth="1"/>
    <col min="10" max="17" width="5.140625" bestFit="1" customWidth="1"/>
    <col min="18" max="23" width="7" bestFit="1" customWidth="1"/>
    <col min="24" max="32" width="5.140625" bestFit="1" customWidth="1"/>
    <col min="33" max="33" width="16.5703125" bestFit="1" customWidth="1"/>
    <col min="34" max="279" width="20.42578125" bestFit="1" customWidth="1"/>
    <col min="280" max="280" width="17.28515625" bestFit="1" customWidth="1"/>
    <col min="281" max="281" width="21.7109375" bestFit="1" customWidth="1"/>
    <col min="282" max="282" width="21" bestFit="1" customWidth="1"/>
    <col min="283" max="283" width="25.5703125" bestFit="1" customWidth="1"/>
    <col min="284" max="284" width="21.5703125" bestFit="1" customWidth="1"/>
    <col min="285" max="285" width="20.85546875" bestFit="1" customWidth="1"/>
    <col min="286" max="286" width="19" bestFit="1" customWidth="1"/>
    <col min="287" max="287" width="24.85546875" bestFit="1" customWidth="1"/>
    <col min="288" max="288" width="15.85546875" bestFit="1" customWidth="1"/>
  </cols>
  <sheetData>
    <row r="1" spans="1:9" x14ac:dyDescent="0.25">
      <c r="A1" s="6" t="s">
        <v>2</v>
      </c>
      <c r="B1" t="s">
        <v>21</v>
      </c>
    </row>
    <row r="3" spans="1:9" x14ac:dyDescent="0.25">
      <c r="A3" s="6" t="s">
        <v>78</v>
      </c>
      <c r="B3" t="s">
        <v>72</v>
      </c>
      <c r="C3" t="s">
        <v>73</v>
      </c>
      <c r="D3" t="s">
        <v>74</v>
      </c>
      <c r="E3" t="s">
        <v>75</v>
      </c>
      <c r="F3" t="s">
        <v>76</v>
      </c>
      <c r="G3" t="s">
        <v>77</v>
      </c>
      <c r="H3" t="s">
        <v>80</v>
      </c>
      <c r="I3" t="s">
        <v>79</v>
      </c>
    </row>
    <row r="4" spans="1:9" x14ac:dyDescent="0.25">
      <c r="A4" s="7">
        <v>1</v>
      </c>
      <c r="B4" s="31">
        <v>496</v>
      </c>
      <c r="C4" s="31">
        <v>496</v>
      </c>
      <c r="D4" s="31">
        <v>475</v>
      </c>
      <c r="E4" s="31">
        <v>475</v>
      </c>
      <c r="F4" s="31">
        <v>498</v>
      </c>
      <c r="G4" s="31">
        <v>498</v>
      </c>
      <c r="H4" s="31">
        <v>21</v>
      </c>
      <c r="I4" s="31">
        <v>1</v>
      </c>
    </row>
    <row r="5" spans="1:9" x14ac:dyDescent="0.25">
      <c r="A5" s="7">
        <v>2</v>
      </c>
      <c r="B5" s="31">
        <v>516</v>
      </c>
      <c r="C5" s="31">
        <v>516</v>
      </c>
      <c r="D5" s="31">
        <v>485</v>
      </c>
      <c r="E5" s="31">
        <v>485</v>
      </c>
      <c r="F5" s="31">
        <v>492</v>
      </c>
      <c r="G5" s="31">
        <v>492</v>
      </c>
      <c r="H5" s="31">
        <v>31</v>
      </c>
      <c r="I5" s="31">
        <v>1</v>
      </c>
    </row>
    <row r="6" spans="1:9" x14ac:dyDescent="0.25">
      <c r="A6" s="7">
        <v>3</v>
      </c>
      <c r="B6" s="31">
        <v>539</v>
      </c>
      <c r="C6" s="31">
        <v>539</v>
      </c>
      <c r="D6" s="31">
        <v>510</v>
      </c>
      <c r="E6" s="31">
        <v>510</v>
      </c>
      <c r="F6" s="31">
        <v>484</v>
      </c>
      <c r="G6" s="31">
        <v>484</v>
      </c>
      <c r="H6" s="31">
        <v>29</v>
      </c>
      <c r="I6" s="31">
        <v>1</v>
      </c>
    </row>
    <row r="7" spans="1:9" x14ac:dyDescent="0.25">
      <c r="A7" s="7">
        <v>4</v>
      </c>
      <c r="B7" s="31">
        <v>557</v>
      </c>
      <c r="C7" s="31">
        <v>557</v>
      </c>
      <c r="D7" s="31">
        <v>541</v>
      </c>
      <c r="E7" s="31">
        <v>541</v>
      </c>
      <c r="F7" s="31">
        <v>479</v>
      </c>
      <c r="G7" s="31">
        <v>479</v>
      </c>
      <c r="H7" s="31">
        <v>16</v>
      </c>
      <c r="I7" s="31">
        <v>1</v>
      </c>
    </row>
    <row r="8" spans="1:9" x14ac:dyDescent="0.25">
      <c r="A8" s="7">
        <v>5</v>
      </c>
      <c r="B8" s="31">
        <v>575</v>
      </c>
      <c r="C8" s="31">
        <v>575</v>
      </c>
      <c r="D8" s="31">
        <v>567</v>
      </c>
      <c r="E8" s="31">
        <v>567</v>
      </c>
      <c r="F8" s="31">
        <v>472</v>
      </c>
      <c r="G8" s="31">
        <v>472</v>
      </c>
      <c r="H8" s="31">
        <v>8</v>
      </c>
      <c r="I8" s="31">
        <v>1</v>
      </c>
    </row>
    <row r="9" spans="1:9" x14ac:dyDescent="0.25">
      <c r="A9" s="7">
        <v>6</v>
      </c>
      <c r="B9" s="31">
        <v>586</v>
      </c>
      <c r="C9" s="31">
        <v>586</v>
      </c>
      <c r="D9" s="31">
        <v>585</v>
      </c>
      <c r="E9" s="31">
        <v>585</v>
      </c>
      <c r="F9" s="31">
        <v>465</v>
      </c>
      <c r="G9" s="31">
        <v>465</v>
      </c>
      <c r="H9" s="31">
        <v>1</v>
      </c>
      <c r="I9" s="31">
        <v>1</v>
      </c>
    </row>
    <row r="10" spans="1:9" x14ac:dyDescent="0.25">
      <c r="A10" s="7">
        <v>7</v>
      </c>
      <c r="B10" s="31">
        <v>597</v>
      </c>
      <c r="C10" s="31">
        <v>597</v>
      </c>
      <c r="D10" s="31">
        <v>590</v>
      </c>
      <c r="E10" s="31">
        <v>590</v>
      </c>
      <c r="F10" s="31">
        <v>458</v>
      </c>
      <c r="G10" s="31">
        <v>458</v>
      </c>
      <c r="H10" s="31">
        <v>7</v>
      </c>
      <c r="I10" s="31">
        <v>1</v>
      </c>
    </row>
    <row r="11" spans="1:9" x14ac:dyDescent="0.25">
      <c r="A11" s="7">
        <v>8</v>
      </c>
      <c r="B11" s="31">
        <v>604</v>
      </c>
      <c r="C11" s="31">
        <v>604</v>
      </c>
      <c r="D11" s="31">
        <v>584</v>
      </c>
      <c r="E11" s="31">
        <v>584</v>
      </c>
      <c r="F11" s="31">
        <v>452</v>
      </c>
      <c r="G11" s="31">
        <v>452</v>
      </c>
      <c r="H11" s="31">
        <v>20</v>
      </c>
      <c r="I11" s="31">
        <v>1</v>
      </c>
    </row>
    <row r="12" spans="1:9" x14ac:dyDescent="0.25">
      <c r="A12" s="7">
        <v>9</v>
      </c>
      <c r="B12" s="31">
        <v>606</v>
      </c>
      <c r="C12" s="31">
        <v>606</v>
      </c>
      <c r="D12" s="31">
        <v>564</v>
      </c>
      <c r="E12" s="31">
        <v>564</v>
      </c>
      <c r="F12" s="31">
        <v>446</v>
      </c>
      <c r="G12" s="31">
        <v>446</v>
      </c>
      <c r="H12" s="31">
        <v>42</v>
      </c>
      <c r="I12" s="31">
        <v>1</v>
      </c>
    </row>
    <row r="13" spans="1:9" x14ac:dyDescent="0.25">
      <c r="A13" s="7">
        <v>10</v>
      </c>
      <c r="B13" s="31">
        <v>602</v>
      </c>
      <c r="C13" s="31">
        <v>602</v>
      </c>
      <c r="D13" s="31">
        <v>525</v>
      </c>
      <c r="E13" s="31">
        <v>525</v>
      </c>
      <c r="F13" s="31">
        <v>439</v>
      </c>
      <c r="G13" s="31">
        <v>439</v>
      </c>
      <c r="H13" s="31">
        <v>77</v>
      </c>
      <c r="I13" s="31">
        <v>1</v>
      </c>
    </row>
    <row r="14" spans="1:9" x14ac:dyDescent="0.25">
      <c r="A14" s="7">
        <v>11</v>
      </c>
      <c r="B14" s="31">
        <v>584</v>
      </c>
      <c r="C14" s="31">
        <v>584</v>
      </c>
      <c r="D14" s="31">
        <v>488</v>
      </c>
      <c r="E14" s="31">
        <v>488</v>
      </c>
      <c r="F14" s="31">
        <v>434</v>
      </c>
      <c r="G14" s="31">
        <v>434</v>
      </c>
      <c r="H14" s="31">
        <v>96</v>
      </c>
      <c r="I14" s="31">
        <v>1</v>
      </c>
    </row>
    <row r="15" spans="1:9" x14ac:dyDescent="0.25">
      <c r="A15" s="7">
        <v>12</v>
      </c>
      <c r="B15" s="31">
        <v>560</v>
      </c>
      <c r="C15" s="31">
        <v>560</v>
      </c>
      <c r="D15" s="31">
        <v>475</v>
      </c>
      <c r="E15" s="31">
        <v>475</v>
      </c>
      <c r="F15" s="31">
        <v>428</v>
      </c>
      <c r="G15" s="31">
        <v>428</v>
      </c>
      <c r="H15" s="31">
        <v>85</v>
      </c>
      <c r="I15" s="31">
        <v>1</v>
      </c>
    </row>
    <row r="16" spans="1:9" x14ac:dyDescent="0.25">
      <c r="A16" s="7">
        <v>13</v>
      </c>
      <c r="B16" s="31">
        <v>535</v>
      </c>
      <c r="C16" s="31">
        <v>535</v>
      </c>
      <c r="D16" s="31">
        <v>470</v>
      </c>
      <c r="E16" s="31">
        <v>470</v>
      </c>
      <c r="F16" s="31">
        <v>422</v>
      </c>
      <c r="G16" s="31">
        <v>422</v>
      </c>
      <c r="H16" s="31">
        <v>65</v>
      </c>
      <c r="I16" s="31">
        <v>1</v>
      </c>
    </row>
    <row r="17" spans="1:9" x14ac:dyDescent="0.25">
      <c r="A17" s="7">
        <v>14</v>
      </c>
      <c r="B17" s="31">
        <v>523</v>
      </c>
      <c r="C17" s="31">
        <v>523</v>
      </c>
      <c r="D17" s="31">
        <v>471</v>
      </c>
      <c r="E17" s="31">
        <v>471</v>
      </c>
      <c r="F17" s="31">
        <v>417</v>
      </c>
      <c r="G17" s="31">
        <v>417</v>
      </c>
      <c r="H17" s="31">
        <v>52</v>
      </c>
      <c r="I17" s="31">
        <v>1</v>
      </c>
    </row>
    <row r="18" spans="1:9" x14ac:dyDescent="0.25">
      <c r="A18" s="7">
        <v>15</v>
      </c>
      <c r="B18" s="31">
        <v>521</v>
      </c>
      <c r="C18" s="31">
        <v>521</v>
      </c>
      <c r="D18" s="31">
        <v>485</v>
      </c>
      <c r="E18" s="31">
        <v>485</v>
      </c>
      <c r="F18" s="31">
        <v>411</v>
      </c>
      <c r="G18" s="31">
        <v>411</v>
      </c>
      <c r="H18" s="31">
        <v>36</v>
      </c>
      <c r="I18" s="31">
        <v>1</v>
      </c>
    </row>
    <row r="19" spans="1:9" x14ac:dyDescent="0.25">
      <c r="A19" s="7">
        <v>16</v>
      </c>
      <c r="B19" s="31">
        <v>526</v>
      </c>
      <c r="C19" s="31">
        <v>526</v>
      </c>
      <c r="D19" s="31">
        <v>514</v>
      </c>
      <c r="E19" s="31">
        <v>514</v>
      </c>
      <c r="F19" s="31">
        <v>406</v>
      </c>
      <c r="G19" s="31">
        <v>406</v>
      </c>
      <c r="H19" s="31">
        <v>12</v>
      </c>
      <c r="I19" s="31">
        <v>1</v>
      </c>
    </row>
    <row r="20" spans="1:9" x14ac:dyDescent="0.25">
      <c r="A20" s="7">
        <v>17</v>
      </c>
      <c r="B20" s="31">
        <v>536</v>
      </c>
      <c r="C20" s="31">
        <v>536</v>
      </c>
      <c r="D20" s="31">
        <v>588</v>
      </c>
      <c r="E20" s="31">
        <v>588</v>
      </c>
      <c r="F20" s="31">
        <v>400</v>
      </c>
      <c r="G20" s="31">
        <v>400</v>
      </c>
      <c r="H20" s="31" t="e">
        <v>#N/A</v>
      </c>
      <c r="I20" s="31">
        <v>1</v>
      </c>
    </row>
    <row r="21" spans="1:9" x14ac:dyDescent="0.25">
      <c r="A21" s="7">
        <v>18</v>
      </c>
      <c r="B21" s="31">
        <v>553</v>
      </c>
      <c r="C21" s="31">
        <v>553</v>
      </c>
      <c r="D21" s="31">
        <v>652</v>
      </c>
      <c r="E21" s="31">
        <v>652</v>
      </c>
      <c r="F21" s="31">
        <v>395</v>
      </c>
      <c r="G21" s="31">
        <v>395</v>
      </c>
      <c r="H21" s="31" t="e">
        <v>#N/A</v>
      </c>
      <c r="I21" s="31">
        <v>1</v>
      </c>
    </row>
    <row r="22" spans="1:9" x14ac:dyDescent="0.25">
      <c r="A22" s="7">
        <v>19</v>
      </c>
      <c r="B22" s="31">
        <v>573</v>
      </c>
      <c r="C22" s="31">
        <v>573</v>
      </c>
      <c r="D22" s="31">
        <v>681</v>
      </c>
      <c r="E22" s="31">
        <v>681</v>
      </c>
      <c r="F22" s="31">
        <v>390</v>
      </c>
      <c r="G22" s="31">
        <v>390</v>
      </c>
      <c r="H22" s="31" t="e">
        <v>#N/A</v>
      </c>
      <c r="I22" s="31">
        <v>1</v>
      </c>
    </row>
    <row r="23" spans="1:9" x14ac:dyDescent="0.25">
      <c r="A23" s="7">
        <v>20</v>
      </c>
      <c r="B23" s="31">
        <v>599</v>
      </c>
      <c r="C23" s="31">
        <v>599</v>
      </c>
      <c r="D23" s="31">
        <v>691</v>
      </c>
      <c r="E23" s="31">
        <v>691</v>
      </c>
      <c r="F23" s="31">
        <v>385</v>
      </c>
      <c r="G23" s="31">
        <v>385</v>
      </c>
      <c r="H23" s="31" t="e">
        <v>#N/A</v>
      </c>
      <c r="I23" s="31">
        <v>1</v>
      </c>
    </row>
    <row r="24" spans="1:9" x14ac:dyDescent="0.25">
      <c r="A24" s="7">
        <v>21</v>
      </c>
      <c r="B24" s="31">
        <v>625</v>
      </c>
      <c r="C24" s="31">
        <v>625</v>
      </c>
      <c r="D24" s="31">
        <v>691</v>
      </c>
      <c r="E24" s="31">
        <v>691</v>
      </c>
      <c r="F24" s="31">
        <v>380</v>
      </c>
      <c r="G24" s="31">
        <v>380</v>
      </c>
      <c r="H24" s="31" t="e">
        <v>#N/A</v>
      </c>
      <c r="I24" s="31">
        <v>1</v>
      </c>
    </row>
    <row r="25" spans="1:9" x14ac:dyDescent="0.25">
      <c r="A25" s="7">
        <v>22</v>
      </c>
      <c r="B25" s="31">
        <v>644</v>
      </c>
      <c r="C25" s="31">
        <v>644</v>
      </c>
      <c r="D25" s="31">
        <v>682</v>
      </c>
      <c r="E25" s="31">
        <v>682</v>
      </c>
      <c r="F25" s="31">
        <v>374</v>
      </c>
      <c r="G25" s="31">
        <v>374</v>
      </c>
      <c r="H25" s="31" t="e">
        <v>#N/A</v>
      </c>
      <c r="I25" s="31">
        <v>1</v>
      </c>
    </row>
    <row r="26" spans="1:9" x14ac:dyDescent="0.25">
      <c r="A26" s="7">
        <v>23</v>
      </c>
      <c r="B26" s="31">
        <v>658</v>
      </c>
      <c r="C26" s="31">
        <v>658</v>
      </c>
      <c r="D26" s="31">
        <v>654</v>
      </c>
      <c r="E26" s="31">
        <v>654</v>
      </c>
      <c r="F26" s="31">
        <v>371</v>
      </c>
      <c r="G26" s="31">
        <v>371</v>
      </c>
      <c r="H26" s="31">
        <v>4</v>
      </c>
      <c r="I26" s="31">
        <v>1</v>
      </c>
    </row>
    <row r="27" spans="1:9" x14ac:dyDescent="0.25">
      <c r="A27" s="7">
        <v>24</v>
      </c>
      <c r="B27" s="31">
        <v>666</v>
      </c>
      <c r="C27" s="31">
        <v>666</v>
      </c>
      <c r="D27" s="31">
        <v>607</v>
      </c>
      <c r="E27" s="31">
        <v>607</v>
      </c>
      <c r="F27" s="31">
        <v>365</v>
      </c>
      <c r="G27" s="31">
        <v>365</v>
      </c>
      <c r="H27" s="31">
        <v>59</v>
      </c>
      <c r="I27" s="31">
        <v>1</v>
      </c>
    </row>
    <row r="28" spans="1:9" x14ac:dyDescent="0.25">
      <c r="A28" s="7">
        <v>25</v>
      </c>
      <c r="B28" s="31">
        <v>668</v>
      </c>
      <c r="C28" s="31">
        <v>668</v>
      </c>
      <c r="D28" s="31">
        <v>557</v>
      </c>
      <c r="E28" s="31">
        <v>557</v>
      </c>
      <c r="F28" s="31">
        <v>362</v>
      </c>
      <c r="G28" s="31">
        <v>362</v>
      </c>
      <c r="H28" s="31">
        <v>111</v>
      </c>
      <c r="I28" s="31">
        <v>1</v>
      </c>
    </row>
    <row r="29" spans="1:9" x14ac:dyDescent="0.25">
      <c r="A29" s="7">
        <v>26</v>
      </c>
      <c r="B29" s="31">
        <v>665</v>
      </c>
      <c r="C29" s="31">
        <v>665</v>
      </c>
      <c r="D29" s="31">
        <v>528</v>
      </c>
      <c r="E29" s="31">
        <v>528</v>
      </c>
      <c r="F29" s="31">
        <v>357</v>
      </c>
      <c r="G29" s="31">
        <v>357</v>
      </c>
      <c r="H29" s="31">
        <v>137</v>
      </c>
      <c r="I29" s="31">
        <v>1</v>
      </c>
    </row>
    <row r="30" spans="1:9" x14ac:dyDescent="0.25">
      <c r="A30" s="7">
        <v>27</v>
      </c>
      <c r="B30" s="31">
        <v>654</v>
      </c>
      <c r="C30" s="31">
        <v>654</v>
      </c>
      <c r="D30" s="31">
        <v>515</v>
      </c>
      <c r="E30" s="31">
        <v>515</v>
      </c>
      <c r="F30" s="31">
        <v>354</v>
      </c>
      <c r="G30" s="31">
        <v>354</v>
      </c>
      <c r="H30" s="31">
        <v>139</v>
      </c>
      <c r="I30" s="31">
        <v>1</v>
      </c>
    </row>
    <row r="31" spans="1:9" x14ac:dyDescent="0.25">
      <c r="A31" s="7">
        <v>28</v>
      </c>
      <c r="B31" s="31">
        <v>629</v>
      </c>
      <c r="C31" s="31">
        <v>629</v>
      </c>
      <c r="D31" s="31">
        <v>514</v>
      </c>
      <c r="E31" s="31">
        <v>514</v>
      </c>
      <c r="F31" s="31">
        <v>349</v>
      </c>
      <c r="G31" s="31">
        <v>349</v>
      </c>
      <c r="H31" s="31">
        <v>115</v>
      </c>
      <c r="I31" s="31">
        <v>1</v>
      </c>
    </row>
    <row r="32" spans="1:9" x14ac:dyDescent="0.25">
      <c r="A32" s="7">
        <v>29</v>
      </c>
      <c r="B32" s="31">
        <v>605</v>
      </c>
      <c r="C32" s="31">
        <v>605</v>
      </c>
      <c r="D32" s="31">
        <v>520</v>
      </c>
      <c r="E32" s="31">
        <v>520</v>
      </c>
      <c r="F32" s="31">
        <v>347</v>
      </c>
      <c r="G32" s="31">
        <v>347</v>
      </c>
      <c r="H32" s="31">
        <v>85</v>
      </c>
      <c r="I32" s="31">
        <v>1</v>
      </c>
    </row>
    <row r="33" spans="1:9" x14ac:dyDescent="0.25">
      <c r="A33" s="7">
        <v>30</v>
      </c>
      <c r="B33" s="31">
        <v>586</v>
      </c>
      <c r="C33" s="31">
        <v>586</v>
      </c>
      <c r="D33" s="31">
        <v>534</v>
      </c>
      <c r="E33" s="31">
        <v>534</v>
      </c>
      <c r="F33" s="31">
        <v>342</v>
      </c>
      <c r="G33" s="31">
        <v>342</v>
      </c>
      <c r="H33" s="31">
        <v>52</v>
      </c>
      <c r="I33" s="31">
        <v>1</v>
      </c>
    </row>
    <row r="34" spans="1:9" x14ac:dyDescent="0.25">
      <c r="A34" s="7">
        <v>31</v>
      </c>
      <c r="B34" s="31">
        <v>578</v>
      </c>
      <c r="C34" s="31">
        <v>578</v>
      </c>
      <c r="D34" s="31">
        <v>554</v>
      </c>
      <c r="E34" s="31">
        <v>554</v>
      </c>
      <c r="F34" s="31">
        <v>338</v>
      </c>
      <c r="G34" s="31">
        <v>338</v>
      </c>
      <c r="H34" s="31">
        <v>24</v>
      </c>
      <c r="I34" s="31">
        <v>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1A730D-DD4D-4768-835D-87F4CE415CDC}">
  <dimension ref="A1:D4"/>
  <sheetViews>
    <sheetView workbookViewId="0">
      <selection activeCell="D4" sqref="D4"/>
    </sheetView>
  </sheetViews>
  <sheetFormatPr defaultRowHeight="15" x14ac:dyDescent="0.25"/>
  <cols>
    <col min="1" max="1" width="6.85546875" bestFit="1" customWidth="1"/>
    <col min="2" max="2" width="11.42578125" bestFit="1" customWidth="1"/>
    <col min="3" max="3" width="6" bestFit="1" customWidth="1"/>
    <col min="4" max="4" width="5" bestFit="1" customWidth="1"/>
  </cols>
  <sheetData>
    <row r="1" spans="1:4" x14ac:dyDescent="0.25">
      <c r="A1" s="6" t="s">
        <v>2</v>
      </c>
      <c r="B1" t="s">
        <v>21</v>
      </c>
    </row>
    <row r="3" spans="1:4" x14ac:dyDescent="0.25">
      <c r="A3" t="s">
        <v>81</v>
      </c>
      <c r="B3" t="s">
        <v>57</v>
      </c>
      <c r="C3" t="s">
        <v>58</v>
      </c>
      <c r="D3" t="s">
        <v>59</v>
      </c>
    </row>
    <row r="4" spans="1:4" x14ac:dyDescent="0.25">
      <c r="A4" s="31">
        <v>18166</v>
      </c>
      <c r="B4" s="31">
        <v>17297</v>
      </c>
      <c r="C4" s="31">
        <v>12712</v>
      </c>
      <c r="D4" s="31">
        <v>1324</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D50E4-D8DD-47A6-B0DE-563079941E34}">
  <dimension ref="A1:B4"/>
  <sheetViews>
    <sheetView workbookViewId="0"/>
  </sheetViews>
  <sheetFormatPr defaultRowHeight="15" x14ac:dyDescent="0.25"/>
  <cols>
    <col min="1" max="1" width="13.7109375" bestFit="1" customWidth="1"/>
    <col min="2" max="2" width="12.5703125" bestFit="1" customWidth="1"/>
  </cols>
  <sheetData>
    <row r="1" spans="1:2" x14ac:dyDescent="0.25">
      <c r="A1" s="6" t="s">
        <v>2</v>
      </c>
      <c r="B1" t="s">
        <v>21</v>
      </c>
    </row>
    <row r="3" spans="1:2" x14ac:dyDescent="0.25">
      <c r="A3" t="s">
        <v>64</v>
      </c>
      <c r="B3" t="s">
        <v>65</v>
      </c>
    </row>
    <row r="4" spans="1:2" x14ac:dyDescent="0.25">
      <c r="A4" s="31">
        <v>1410</v>
      </c>
      <c r="B4" s="31">
        <v>1943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BFC8C-A8F7-4364-8FE7-57E0458145A7}">
  <dimension ref="A1:B4"/>
  <sheetViews>
    <sheetView workbookViewId="0"/>
  </sheetViews>
  <sheetFormatPr defaultRowHeight="15" x14ac:dyDescent="0.25"/>
  <cols>
    <col min="1" max="1" width="22.42578125" bestFit="1" customWidth="1"/>
    <col min="2" max="2" width="11.42578125" bestFit="1" customWidth="1"/>
  </cols>
  <sheetData>
    <row r="1" spans="1:2" x14ac:dyDescent="0.25">
      <c r="A1" s="6" t="s">
        <v>2</v>
      </c>
      <c r="B1" t="s">
        <v>21</v>
      </c>
    </row>
    <row r="3" spans="1:2" x14ac:dyDescent="0.25">
      <c r="A3" t="s">
        <v>99</v>
      </c>
    </row>
    <row r="4" spans="1:2" x14ac:dyDescent="0.25">
      <c r="A4" s="31">
        <v>19382.78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362E1C-253F-49D0-85FF-640F4CE47020}">
  <dimension ref="A1:B9"/>
  <sheetViews>
    <sheetView workbookViewId="0">
      <selection activeCell="A3" sqref="A3:B9"/>
    </sheetView>
  </sheetViews>
  <sheetFormatPr defaultRowHeight="15" x14ac:dyDescent="0.25"/>
  <cols>
    <col min="1" max="1" width="7.42578125" bestFit="1" customWidth="1"/>
    <col min="2" max="2" width="11.42578125" bestFit="1" customWidth="1"/>
    <col min="3" max="3" width="14.7109375" bestFit="1" customWidth="1"/>
    <col min="4" max="4" width="17" bestFit="1" customWidth="1"/>
    <col min="5" max="5" width="16.42578125" bestFit="1" customWidth="1"/>
    <col min="6" max="6" width="16.140625" bestFit="1" customWidth="1"/>
  </cols>
  <sheetData>
    <row r="1" spans="1:2" x14ac:dyDescent="0.25">
      <c r="A1" s="6" t="s">
        <v>2</v>
      </c>
      <c r="B1" t="s">
        <v>21</v>
      </c>
    </row>
    <row r="3" spans="1:2" x14ac:dyDescent="0.25">
      <c r="A3" s="6" t="s">
        <v>84</v>
      </c>
    </row>
    <row r="4" spans="1:2" x14ac:dyDescent="0.25">
      <c r="A4" s="7" t="s">
        <v>102</v>
      </c>
      <c r="B4" s="31">
        <v>5306.19</v>
      </c>
    </row>
    <row r="5" spans="1:2" x14ac:dyDescent="0.25">
      <c r="A5" s="7" t="s">
        <v>92</v>
      </c>
      <c r="B5" s="31">
        <v>4537.3300000000008</v>
      </c>
    </row>
    <row r="6" spans="1:2" x14ac:dyDescent="0.25">
      <c r="A6" s="7" t="s">
        <v>93</v>
      </c>
      <c r="B6" s="31">
        <v>1326.57</v>
      </c>
    </row>
    <row r="7" spans="1:2" x14ac:dyDescent="0.25">
      <c r="A7" s="7" t="s">
        <v>94</v>
      </c>
      <c r="B7" s="31">
        <v>1134.3699999999999</v>
      </c>
    </row>
    <row r="8" spans="1:2" x14ac:dyDescent="0.25">
      <c r="A8" s="7" t="s">
        <v>95</v>
      </c>
      <c r="B8" s="31">
        <v>2777.7000000000003</v>
      </c>
    </row>
    <row r="9" spans="1:2" x14ac:dyDescent="0.25">
      <c r="A9" s="7" t="s">
        <v>96</v>
      </c>
      <c r="B9" s="31">
        <v>4300.62</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B26E17-4DE0-424E-823C-18D6944C665A}">
  <dimension ref="A1:G34"/>
  <sheetViews>
    <sheetView topLeftCell="A13" workbookViewId="0">
      <selection activeCell="H4" sqref="H4"/>
    </sheetView>
  </sheetViews>
  <sheetFormatPr defaultRowHeight="15" x14ac:dyDescent="0.25"/>
  <cols>
    <col min="1" max="1" width="13.140625" bestFit="1" customWidth="1"/>
    <col min="2" max="2" width="18" bestFit="1" customWidth="1"/>
    <col min="3" max="3" width="15.28515625" bestFit="1" customWidth="1"/>
    <col min="4" max="4" width="14.7109375" bestFit="1" customWidth="1"/>
    <col min="5" max="5" width="17" bestFit="1" customWidth="1"/>
    <col min="6" max="6" width="16.42578125" bestFit="1" customWidth="1"/>
    <col min="7" max="7" width="16.140625" bestFit="1" customWidth="1"/>
    <col min="8" max="38" width="16.28515625" bestFit="1" customWidth="1"/>
    <col min="39" max="39" width="11.28515625" bestFit="1" customWidth="1"/>
  </cols>
  <sheetData>
    <row r="1" spans="1:7" x14ac:dyDescent="0.25">
      <c r="A1" s="6" t="s">
        <v>2</v>
      </c>
      <c r="B1" t="s">
        <v>21</v>
      </c>
    </row>
    <row r="3" spans="1:7" x14ac:dyDescent="0.25">
      <c r="A3" s="6" t="s">
        <v>78</v>
      </c>
      <c r="B3" t="s">
        <v>85</v>
      </c>
      <c r="C3" t="s">
        <v>86</v>
      </c>
      <c r="D3" t="s">
        <v>87</v>
      </c>
      <c r="E3" t="s">
        <v>88</v>
      </c>
      <c r="F3" t="s">
        <v>89</v>
      </c>
      <c r="G3" t="s">
        <v>90</v>
      </c>
    </row>
    <row r="4" spans="1:7" x14ac:dyDescent="0.25">
      <c r="A4" s="7">
        <v>1</v>
      </c>
      <c r="B4" s="31">
        <v>77</v>
      </c>
      <c r="C4" s="31">
        <v>177.1</v>
      </c>
      <c r="D4" s="31">
        <v>19.25</v>
      </c>
      <c r="E4" s="31">
        <v>44.28</v>
      </c>
      <c r="F4" s="31">
        <v>101.81</v>
      </c>
      <c r="G4" s="31">
        <v>101.81</v>
      </c>
    </row>
    <row r="5" spans="1:7" x14ac:dyDescent="0.25">
      <c r="A5" s="7">
        <v>2</v>
      </c>
      <c r="B5" s="31">
        <v>121.67</v>
      </c>
      <c r="C5" s="31">
        <v>112.92</v>
      </c>
      <c r="D5" s="31">
        <v>30.42</v>
      </c>
      <c r="E5" s="31">
        <v>28.23</v>
      </c>
      <c r="F5" s="31">
        <v>81.91</v>
      </c>
      <c r="G5" s="31">
        <v>163.81</v>
      </c>
    </row>
    <row r="6" spans="1:7" x14ac:dyDescent="0.25">
      <c r="A6" s="7">
        <v>3</v>
      </c>
      <c r="B6" s="31">
        <v>121.92</v>
      </c>
      <c r="C6" s="31">
        <v>135.47</v>
      </c>
      <c r="D6" s="31">
        <v>30.48</v>
      </c>
      <c r="E6" s="31">
        <v>33.869999999999997</v>
      </c>
      <c r="F6" s="31">
        <v>37.630000000000003</v>
      </c>
      <c r="G6" s="31">
        <v>112.89</v>
      </c>
    </row>
    <row r="7" spans="1:7" x14ac:dyDescent="0.25">
      <c r="A7" s="7">
        <v>4</v>
      </c>
      <c r="B7" s="31">
        <v>82.96</v>
      </c>
      <c r="C7" s="31">
        <v>104.07</v>
      </c>
      <c r="D7" s="31">
        <v>20.74</v>
      </c>
      <c r="E7" s="31">
        <v>26.02</v>
      </c>
      <c r="F7" s="31">
        <v>18.920000000000002</v>
      </c>
      <c r="G7" s="31">
        <v>56.76</v>
      </c>
    </row>
    <row r="8" spans="1:7" x14ac:dyDescent="0.25">
      <c r="A8" s="7">
        <v>5</v>
      </c>
      <c r="B8" s="31">
        <v>156.97999999999999</v>
      </c>
      <c r="C8" s="31">
        <v>52.09</v>
      </c>
      <c r="D8" s="31">
        <v>39.25</v>
      </c>
      <c r="E8" s="31">
        <v>13.02</v>
      </c>
      <c r="F8" s="31">
        <v>51.02</v>
      </c>
      <c r="G8" s="31">
        <v>102.04</v>
      </c>
    </row>
    <row r="9" spans="1:7" x14ac:dyDescent="0.25">
      <c r="A9" s="7">
        <v>6</v>
      </c>
      <c r="B9" s="31">
        <v>71.709999999999994</v>
      </c>
      <c r="C9" s="31">
        <v>127.8</v>
      </c>
      <c r="D9" s="31">
        <v>17.93</v>
      </c>
      <c r="E9" s="31">
        <v>31.95</v>
      </c>
      <c r="F9" s="31">
        <v>65.680000000000007</v>
      </c>
      <c r="G9" s="31">
        <v>131.35</v>
      </c>
    </row>
    <row r="10" spans="1:7" x14ac:dyDescent="0.25">
      <c r="A10" s="7">
        <v>7</v>
      </c>
      <c r="B10" s="31">
        <v>147.83000000000001</v>
      </c>
      <c r="C10" s="31">
        <v>164.88</v>
      </c>
      <c r="D10" s="31">
        <v>36.96</v>
      </c>
      <c r="E10" s="31">
        <v>41.22</v>
      </c>
      <c r="F10" s="31">
        <v>30.8</v>
      </c>
      <c r="G10" s="31">
        <v>92.39</v>
      </c>
    </row>
    <row r="11" spans="1:7" x14ac:dyDescent="0.25">
      <c r="A11" s="7">
        <v>8</v>
      </c>
      <c r="B11" s="31">
        <v>176.61</v>
      </c>
      <c r="C11" s="31">
        <v>171.62</v>
      </c>
      <c r="D11" s="31">
        <v>44.15</v>
      </c>
      <c r="E11" s="31">
        <v>42.91</v>
      </c>
      <c r="F11" s="31">
        <v>63.38</v>
      </c>
      <c r="G11" s="31">
        <v>63.38</v>
      </c>
    </row>
    <row r="12" spans="1:7" x14ac:dyDescent="0.25">
      <c r="A12" s="7">
        <v>9</v>
      </c>
      <c r="B12" s="31">
        <v>137.41</v>
      </c>
      <c r="C12" s="31">
        <v>121.67</v>
      </c>
      <c r="D12" s="31">
        <v>34.35</v>
      </c>
      <c r="E12" s="31">
        <v>30.42</v>
      </c>
      <c r="F12" s="31">
        <v>48.67</v>
      </c>
      <c r="G12" s="31">
        <v>97.33</v>
      </c>
    </row>
    <row r="13" spans="1:7" x14ac:dyDescent="0.25">
      <c r="A13" s="7">
        <v>10</v>
      </c>
      <c r="B13" s="31">
        <v>94.61</v>
      </c>
      <c r="C13" s="31">
        <v>50.94</v>
      </c>
      <c r="D13" s="31">
        <v>23.65</v>
      </c>
      <c r="E13" s="31">
        <v>12.74</v>
      </c>
      <c r="F13" s="31">
        <v>35.9</v>
      </c>
      <c r="G13" s="31">
        <v>107.71</v>
      </c>
    </row>
    <row r="14" spans="1:7" x14ac:dyDescent="0.25">
      <c r="A14" s="7">
        <v>11</v>
      </c>
      <c r="B14" s="31">
        <v>161.87</v>
      </c>
      <c r="C14" s="31">
        <v>175.91</v>
      </c>
      <c r="D14" s="31">
        <v>40.47</v>
      </c>
      <c r="E14" s="31">
        <v>43.98</v>
      </c>
      <c r="F14" s="31">
        <v>54.69</v>
      </c>
      <c r="G14" s="31">
        <v>164.08</v>
      </c>
    </row>
    <row r="15" spans="1:7" x14ac:dyDescent="0.25">
      <c r="A15" s="7">
        <v>12</v>
      </c>
      <c r="B15" s="31">
        <v>158.33000000000001</v>
      </c>
      <c r="C15" s="31">
        <v>100.76</v>
      </c>
      <c r="D15" s="31">
        <v>39.58</v>
      </c>
      <c r="E15" s="31">
        <v>25.19</v>
      </c>
      <c r="F15" s="31">
        <v>50.76</v>
      </c>
      <c r="G15" s="31">
        <v>101.52</v>
      </c>
    </row>
    <row r="16" spans="1:7" x14ac:dyDescent="0.25">
      <c r="A16" s="7">
        <v>13</v>
      </c>
      <c r="B16" s="31">
        <v>153.08000000000001</v>
      </c>
      <c r="C16" s="31">
        <v>165.57</v>
      </c>
      <c r="D16" s="31">
        <v>38.270000000000003</v>
      </c>
      <c r="E16" s="31">
        <v>41.39</v>
      </c>
      <c r="F16" s="31">
        <v>42.18</v>
      </c>
      <c r="G16" s="31">
        <v>84.35</v>
      </c>
    </row>
    <row r="17" spans="1:7" x14ac:dyDescent="0.25">
      <c r="A17" s="7">
        <v>14</v>
      </c>
      <c r="B17" s="31">
        <v>174.83</v>
      </c>
      <c r="C17" s="31">
        <v>192.64</v>
      </c>
      <c r="D17" s="31">
        <v>43.71</v>
      </c>
      <c r="E17" s="31">
        <v>48.16</v>
      </c>
      <c r="F17" s="31">
        <v>43.17</v>
      </c>
      <c r="G17" s="31">
        <v>129.5</v>
      </c>
    </row>
    <row r="18" spans="1:7" x14ac:dyDescent="0.25">
      <c r="A18" s="7">
        <v>15</v>
      </c>
      <c r="B18" s="31">
        <v>183.34</v>
      </c>
      <c r="C18" s="31">
        <v>161.38</v>
      </c>
      <c r="D18" s="31">
        <v>45.84</v>
      </c>
      <c r="E18" s="31">
        <v>40.35</v>
      </c>
      <c r="F18" s="31">
        <v>45.2</v>
      </c>
      <c r="G18" s="31">
        <v>90.4</v>
      </c>
    </row>
    <row r="19" spans="1:7" x14ac:dyDescent="0.25">
      <c r="A19" s="7">
        <v>16</v>
      </c>
      <c r="B19" s="31">
        <v>232.53</v>
      </c>
      <c r="C19" s="31">
        <v>75.44</v>
      </c>
      <c r="D19" s="31">
        <v>58.13</v>
      </c>
      <c r="E19" s="31">
        <v>18.86</v>
      </c>
      <c r="F19" s="31">
        <v>55.91</v>
      </c>
      <c r="G19" s="31">
        <v>55.91</v>
      </c>
    </row>
    <row r="20" spans="1:7" x14ac:dyDescent="0.25">
      <c r="A20" s="7">
        <v>17</v>
      </c>
      <c r="B20" s="31">
        <v>174.18</v>
      </c>
      <c r="C20" s="31">
        <v>116.13</v>
      </c>
      <c r="D20" s="31">
        <v>43.55</v>
      </c>
      <c r="E20" s="31">
        <v>29.03</v>
      </c>
      <c r="F20" s="31">
        <v>46.51</v>
      </c>
      <c r="G20" s="31">
        <v>139.54</v>
      </c>
    </row>
    <row r="21" spans="1:7" x14ac:dyDescent="0.25">
      <c r="A21" s="7">
        <v>18</v>
      </c>
      <c r="B21" s="31">
        <v>136.57</v>
      </c>
      <c r="C21" s="31">
        <v>71.77</v>
      </c>
      <c r="D21" s="31">
        <v>34.14</v>
      </c>
      <c r="E21" s="31">
        <v>17.940000000000001</v>
      </c>
      <c r="F21" s="31">
        <v>201.36</v>
      </c>
      <c r="G21" s="31">
        <v>201.36</v>
      </c>
    </row>
    <row r="22" spans="1:7" x14ac:dyDescent="0.25">
      <c r="A22" s="7">
        <v>19</v>
      </c>
      <c r="B22" s="31">
        <v>183.82</v>
      </c>
      <c r="C22" s="31">
        <v>176.51</v>
      </c>
      <c r="D22" s="31">
        <v>45.96</v>
      </c>
      <c r="E22" s="31">
        <v>44.13</v>
      </c>
      <c r="F22" s="31">
        <v>107.58</v>
      </c>
      <c r="G22" s="31">
        <v>215.15</v>
      </c>
    </row>
    <row r="23" spans="1:7" x14ac:dyDescent="0.25">
      <c r="A23" s="7">
        <v>20</v>
      </c>
      <c r="B23" s="31">
        <v>78.89</v>
      </c>
      <c r="C23" s="31">
        <v>161.01</v>
      </c>
      <c r="D23" s="31">
        <v>19.72</v>
      </c>
      <c r="E23" s="31">
        <v>40.25</v>
      </c>
      <c r="F23" s="31">
        <v>44.67</v>
      </c>
      <c r="G23" s="31">
        <v>134</v>
      </c>
    </row>
    <row r="24" spans="1:7" x14ac:dyDescent="0.25">
      <c r="A24" s="7">
        <v>21</v>
      </c>
      <c r="B24" s="31">
        <v>276.89999999999998</v>
      </c>
      <c r="C24" s="31">
        <v>99.68</v>
      </c>
      <c r="D24" s="31">
        <v>69.23</v>
      </c>
      <c r="E24" s="31">
        <v>24.92</v>
      </c>
      <c r="F24" s="31">
        <v>197.15</v>
      </c>
      <c r="G24" s="31">
        <v>197.15</v>
      </c>
    </row>
    <row r="25" spans="1:7" x14ac:dyDescent="0.25">
      <c r="A25" s="7">
        <v>22</v>
      </c>
      <c r="B25" s="31">
        <v>81.489999999999995</v>
      </c>
      <c r="C25" s="31">
        <v>89.41</v>
      </c>
      <c r="D25" s="31">
        <v>20.37</v>
      </c>
      <c r="E25" s="31">
        <v>22.35</v>
      </c>
      <c r="F25" s="31">
        <v>211.64</v>
      </c>
      <c r="G25" s="31">
        <v>211.64</v>
      </c>
    </row>
    <row r="26" spans="1:7" x14ac:dyDescent="0.25">
      <c r="A26" s="7">
        <v>23</v>
      </c>
      <c r="B26" s="31">
        <v>139.88999999999999</v>
      </c>
      <c r="C26" s="31">
        <v>261.44</v>
      </c>
      <c r="D26" s="31">
        <v>34.97</v>
      </c>
      <c r="E26" s="31">
        <v>65.36</v>
      </c>
      <c r="F26" s="31">
        <v>35.549999999999997</v>
      </c>
      <c r="G26" s="31">
        <v>106.64</v>
      </c>
    </row>
    <row r="27" spans="1:7" x14ac:dyDescent="0.25">
      <c r="A27" s="7">
        <v>24</v>
      </c>
      <c r="B27" s="31">
        <v>225.34</v>
      </c>
      <c r="C27" s="31">
        <v>169.59</v>
      </c>
      <c r="D27" s="31">
        <v>56.34</v>
      </c>
      <c r="E27" s="31">
        <v>42.4</v>
      </c>
      <c r="F27" s="31">
        <v>188.17</v>
      </c>
      <c r="G27" s="31">
        <v>188.17</v>
      </c>
    </row>
    <row r="28" spans="1:7" x14ac:dyDescent="0.25">
      <c r="A28" s="7">
        <v>25</v>
      </c>
      <c r="B28" s="31">
        <v>306.37</v>
      </c>
      <c r="C28" s="31">
        <v>203.47</v>
      </c>
      <c r="D28" s="31">
        <v>76.59</v>
      </c>
      <c r="E28" s="31">
        <v>50.87</v>
      </c>
      <c r="F28" s="31">
        <v>101.74</v>
      </c>
      <c r="G28" s="31">
        <v>101.74</v>
      </c>
    </row>
    <row r="29" spans="1:7" x14ac:dyDescent="0.25">
      <c r="A29" s="7">
        <v>26</v>
      </c>
      <c r="B29" s="31">
        <v>315.89999999999998</v>
      </c>
      <c r="C29" s="31">
        <v>300.63</v>
      </c>
      <c r="D29" s="31">
        <v>78.98</v>
      </c>
      <c r="E29" s="31">
        <v>75.16</v>
      </c>
      <c r="F29" s="31">
        <v>92.19</v>
      </c>
      <c r="G29" s="31">
        <v>184.37</v>
      </c>
    </row>
    <row r="30" spans="1:7" x14ac:dyDescent="0.25">
      <c r="A30" s="7">
        <v>27</v>
      </c>
      <c r="B30" s="31">
        <v>118.83</v>
      </c>
      <c r="C30" s="31">
        <v>94.12</v>
      </c>
      <c r="D30" s="31">
        <v>29.71</v>
      </c>
      <c r="E30" s="31">
        <v>23.53</v>
      </c>
      <c r="F30" s="31">
        <v>168.23</v>
      </c>
      <c r="G30" s="31">
        <v>168.23</v>
      </c>
    </row>
    <row r="31" spans="1:7" x14ac:dyDescent="0.25">
      <c r="A31" s="7">
        <v>28</v>
      </c>
      <c r="B31" s="31">
        <v>313.17</v>
      </c>
      <c r="C31" s="31">
        <v>175.94</v>
      </c>
      <c r="D31" s="31">
        <v>78.290000000000006</v>
      </c>
      <c r="E31" s="31">
        <v>43.99</v>
      </c>
      <c r="F31" s="31">
        <v>68.03</v>
      </c>
      <c r="G31" s="31">
        <v>68.03</v>
      </c>
    </row>
    <row r="32" spans="1:7" x14ac:dyDescent="0.25">
      <c r="A32" s="7">
        <v>29</v>
      </c>
      <c r="B32" s="31">
        <v>186.76</v>
      </c>
      <c r="C32" s="31">
        <v>110.89</v>
      </c>
      <c r="D32" s="31">
        <v>46.69</v>
      </c>
      <c r="E32" s="31">
        <v>27.72</v>
      </c>
      <c r="F32" s="31">
        <v>245.12</v>
      </c>
      <c r="G32" s="31">
        <v>245.12</v>
      </c>
    </row>
    <row r="33" spans="1:7" x14ac:dyDescent="0.25">
      <c r="A33" s="7">
        <v>30</v>
      </c>
      <c r="B33" s="31">
        <v>266.52</v>
      </c>
      <c r="C33" s="31">
        <v>196.14</v>
      </c>
      <c r="D33" s="31">
        <v>66.63</v>
      </c>
      <c r="E33" s="31">
        <v>49.04</v>
      </c>
      <c r="F33" s="31">
        <v>117.69</v>
      </c>
      <c r="G33" s="31">
        <v>235.37</v>
      </c>
    </row>
    <row r="34" spans="1:7" x14ac:dyDescent="0.25">
      <c r="A34" s="7">
        <v>31</v>
      </c>
      <c r="B34" s="31">
        <v>248.88</v>
      </c>
      <c r="C34" s="31">
        <v>220.34</v>
      </c>
      <c r="D34" s="31">
        <v>62.22</v>
      </c>
      <c r="E34" s="31">
        <v>55.09</v>
      </c>
      <c r="F34" s="31">
        <v>124.44</v>
      </c>
      <c r="G34" s="31">
        <v>248.88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43952F-C650-4E01-BA8F-C4F63165F317}">
  <sheetPr codeName="Sheet5"/>
  <dimension ref="A1:D11"/>
  <sheetViews>
    <sheetView workbookViewId="0">
      <selection activeCell="A11" sqref="A11:C11"/>
    </sheetView>
  </sheetViews>
  <sheetFormatPr defaultRowHeight="15" x14ac:dyDescent="0.25"/>
  <cols>
    <col min="2" max="2" width="25.28515625" bestFit="1" customWidth="1"/>
    <col min="3" max="3" width="34.28515625" bestFit="1" customWidth="1"/>
    <col min="4" max="4" width="20.140625" bestFit="1" customWidth="1"/>
  </cols>
  <sheetData>
    <row r="1" spans="1:4" x14ac:dyDescent="0.25">
      <c r="A1" t="s">
        <v>33</v>
      </c>
      <c r="B1" t="s">
        <v>34</v>
      </c>
      <c r="C1" t="s">
        <v>36</v>
      </c>
      <c r="D1" t="s">
        <v>60</v>
      </c>
    </row>
    <row r="2" spans="1:4" x14ac:dyDescent="0.25">
      <c r="A2" s="10">
        <v>1</v>
      </c>
      <c r="B2" s="10" t="s">
        <v>35</v>
      </c>
      <c r="C2" s="10" t="s">
        <v>37</v>
      </c>
      <c r="D2" t="s">
        <v>83</v>
      </c>
    </row>
    <row r="3" spans="1:4" x14ac:dyDescent="0.25">
      <c r="A3" s="10">
        <v>2</v>
      </c>
      <c r="B3" s="10" t="s">
        <v>40</v>
      </c>
      <c r="C3" s="10" t="s">
        <v>37</v>
      </c>
      <c r="D3" t="s">
        <v>83</v>
      </c>
    </row>
    <row r="4" spans="1:4" x14ac:dyDescent="0.25">
      <c r="A4" s="10">
        <v>3</v>
      </c>
      <c r="B4" s="10" t="s">
        <v>41</v>
      </c>
      <c r="C4" s="10" t="s">
        <v>37</v>
      </c>
      <c r="D4" t="s">
        <v>83</v>
      </c>
    </row>
    <row r="5" spans="1:4" x14ac:dyDescent="0.25">
      <c r="A5" s="10">
        <v>4</v>
      </c>
      <c r="B5" s="10" t="s">
        <v>54</v>
      </c>
      <c r="C5" s="10" t="s">
        <v>37</v>
      </c>
      <c r="D5" t="s">
        <v>83</v>
      </c>
    </row>
    <row r="6" spans="1:4" x14ac:dyDescent="0.25">
      <c r="A6" s="10">
        <v>5</v>
      </c>
      <c r="B6" s="10" t="s">
        <v>61</v>
      </c>
      <c r="C6" s="10" t="s">
        <v>37</v>
      </c>
      <c r="D6" t="s">
        <v>83</v>
      </c>
    </row>
    <row r="7" spans="1:4" x14ac:dyDescent="0.25">
      <c r="A7" s="10">
        <v>6</v>
      </c>
      <c r="B7" s="10" t="s">
        <v>67</v>
      </c>
      <c r="C7" s="10" t="s">
        <v>37</v>
      </c>
      <c r="D7" t="s">
        <v>83</v>
      </c>
    </row>
    <row r="8" spans="1:4" x14ac:dyDescent="0.25">
      <c r="A8" s="10">
        <v>7</v>
      </c>
      <c r="B8" s="10" t="s">
        <v>91</v>
      </c>
      <c r="C8" s="10" t="s">
        <v>37</v>
      </c>
      <c r="D8" t="s">
        <v>83</v>
      </c>
    </row>
    <row r="9" spans="1:4" x14ac:dyDescent="0.25">
      <c r="A9" s="10">
        <v>8</v>
      </c>
      <c r="B9" s="10" t="s">
        <v>101</v>
      </c>
      <c r="C9" s="10" t="s">
        <v>37</v>
      </c>
      <c r="D9" t="s">
        <v>83</v>
      </c>
    </row>
    <row r="10" spans="1:4" x14ac:dyDescent="0.25">
      <c r="A10" s="10">
        <v>9</v>
      </c>
      <c r="B10" s="10" t="s">
        <v>104</v>
      </c>
      <c r="C10" s="10" t="s">
        <v>37</v>
      </c>
      <c r="D10" t="s">
        <v>83</v>
      </c>
    </row>
    <row r="11" spans="1:4" x14ac:dyDescent="0.25">
      <c r="A11" s="35"/>
      <c r="B11" s="35"/>
      <c r="C11" s="3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7FF56-6200-4F91-991B-645E7224AFBC}">
  <sheetPr codeName="Sheet6"/>
  <dimension ref="A1:J39"/>
  <sheetViews>
    <sheetView topLeftCell="C3" workbookViewId="0">
      <selection activeCell="I13" sqref="I13"/>
    </sheetView>
  </sheetViews>
  <sheetFormatPr defaultRowHeight="18" x14ac:dyDescent="0.25"/>
  <cols>
    <col min="1" max="1" width="14" style="18" bestFit="1" customWidth="1"/>
    <col min="2" max="2" width="14.28515625" style="18" bestFit="1" customWidth="1"/>
    <col min="3" max="3" width="21.42578125" style="18" bestFit="1" customWidth="1"/>
    <col min="4" max="4" width="20.42578125" style="18" bestFit="1" customWidth="1"/>
    <col min="5" max="5" width="15.42578125" style="18" bestFit="1" customWidth="1"/>
    <col min="6" max="6" width="18.85546875" style="18" bestFit="1" customWidth="1"/>
    <col min="7" max="7" width="8.7109375" style="18" bestFit="1" customWidth="1"/>
    <col min="8" max="9" width="11.42578125" style="18" bestFit="1" customWidth="1"/>
    <col min="10" max="10" width="11" style="18" bestFit="1" customWidth="1"/>
    <col min="11" max="16384" width="9.140625" style="18"/>
  </cols>
  <sheetData>
    <row r="1" spans="1:10" x14ac:dyDescent="0.25">
      <c r="A1" s="17" t="s">
        <v>42</v>
      </c>
      <c r="C1" s="29" t="s">
        <v>49</v>
      </c>
      <c r="D1" s="29"/>
      <c r="E1" s="29"/>
      <c r="F1" s="29"/>
      <c r="H1" s="17" t="s">
        <v>48</v>
      </c>
    </row>
    <row r="2" spans="1:10" x14ac:dyDescent="0.25">
      <c r="A2" s="19" t="str">
        <f>'1st final'!A3</f>
        <v>Sum of Budget</v>
      </c>
      <c r="C2" s="20" t="str">
        <f>'2nd final'!A3</f>
        <v>Sum of Total Adv Costs</v>
      </c>
      <c r="D2" s="20" t="str">
        <f>'2nd final'!B3</f>
        <v>Sum of Creative Costs</v>
      </c>
      <c r="E2" s="20" t="str">
        <f>'2nd final'!C3</f>
        <v>Sum of Other Costs</v>
      </c>
      <c r="F2" s="20" t="str">
        <f>'2nd final'!D3</f>
        <v>Sum of Not Used</v>
      </c>
      <c r="H2" s="21" t="s">
        <v>53</v>
      </c>
    </row>
    <row r="3" spans="1:10" x14ac:dyDescent="0.25">
      <c r="A3" s="19">
        <f>GETPIVOTDATA("Budget",'1st final'!$A$3)</f>
        <v>65100</v>
      </c>
      <c r="C3" s="20">
        <f>GETPIVOTDATA("Sum of Total Adv Costs",'2nd final'!$A$3)</f>
        <v>19382.78</v>
      </c>
      <c r="D3" s="20">
        <f>GETPIVOTDATA("Sum of Creative Costs",'2nd final'!$A$3)</f>
        <v>16510.25</v>
      </c>
      <c r="E3" s="20">
        <f>GETPIVOTDATA("Sum of Other Costs",'2nd final'!$A$3)</f>
        <v>9286.85</v>
      </c>
      <c r="F3" s="20">
        <f>GETPIVOTDATA("Sum of Not Used",'2nd final'!$A$3)</f>
        <v>19920.12</v>
      </c>
      <c r="H3" s="22">
        <f>SUM($C$4:$E$4)</f>
        <v>0.69400737327188944</v>
      </c>
    </row>
    <row r="4" spans="1:10" x14ac:dyDescent="0.25">
      <c r="C4" s="23">
        <f>C3/$A$3</f>
        <v>0.29773855606758831</v>
      </c>
      <c r="D4" s="23">
        <f>D3/$A$3</f>
        <v>0.25361367127496159</v>
      </c>
      <c r="E4" s="23">
        <f>E3/A3</f>
        <v>0.14265514592933948</v>
      </c>
      <c r="F4" s="23">
        <f>F3/A3</f>
        <v>0.30599262672811056</v>
      </c>
    </row>
    <row r="7" spans="1:10" x14ac:dyDescent="0.25">
      <c r="A7" s="30" t="s">
        <v>55</v>
      </c>
      <c r="B7" s="30"/>
      <c r="C7" s="30"/>
      <c r="D7" s="30"/>
      <c r="F7" s="29" t="s">
        <v>63</v>
      </c>
      <c r="G7" s="29"/>
      <c r="I7" s="29" t="s">
        <v>82</v>
      </c>
      <c r="J7" s="29"/>
    </row>
    <row r="8" spans="1:10" x14ac:dyDescent="0.25">
      <c r="A8" s="25" t="str">
        <f>'4th final'!$B$3</f>
        <v>Sum of Sales</v>
      </c>
      <c r="B8" s="25" t="str">
        <f>'4th final'!$D$3</f>
        <v>Sum of Expenses</v>
      </c>
      <c r="C8" s="25" t="str">
        <f>'4th final'!$F$3</f>
        <v>Sum of Cost price</v>
      </c>
      <c r="D8" s="25" t="str">
        <f>'4th final'!$H$3</f>
        <v>Sum of Margin</v>
      </c>
      <c r="F8" s="26" t="str">
        <f>'5th final'!$A$3</f>
        <v>s</v>
      </c>
      <c r="G8" s="26">
        <f>GETPIVOTDATA("s",'5th final'!$A$3)</f>
        <v>18166</v>
      </c>
      <c r="I8" s="27">
        <f>GETPIVOTDATA("Sum of Orders",'6th Final'!$A$3)/GETPIVOTDATA("Sum of Leads",'6th Final'!$A$3)</f>
        <v>0.72568193515182711</v>
      </c>
      <c r="J8" s="28">
        <f>1-I8</f>
        <v>0.27431806484817289</v>
      </c>
    </row>
    <row r="9" spans="1:10" x14ac:dyDescent="0.25">
      <c r="A9" s="16"/>
      <c r="B9" s="16" cm="1">
        <f t="array" ref="B9:B38">'4th final'!D4:D33</f>
        <v>475</v>
      </c>
      <c r="C9" s="16" cm="1">
        <f t="array" ref="C9:C38">'4th final'!F4:F33</f>
        <v>498</v>
      </c>
      <c r="D9" s="16" cm="1">
        <f t="array" ref="D9:D38">'4th final'!H4:H33</f>
        <v>21</v>
      </c>
      <c r="F9" s="26" t="str">
        <f>'5th final'!$B$3</f>
        <v>E</v>
      </c>
      <c r="G9" s="26">
        <f>GETPIVOTDATA("E",'5th final'!$A$3)</f>
        <v>17297</v>
      </c>
    </row>
    <row r="10" spans="1:10" x14ac:dyDescent="0.25">
      <c r="A10" s="16"/>
      <c r="B10" s="16">
        <v>485</v>
      </c>
      <c r="C10" s="16">
        <v>492</v>
      </c>
      <c r="D10" s="16">
        <v>31</v>
      </c>
      <c r="F10" s="26" t="str">
        <f>'5th final'!$C$3</f>
        <v>C</v>
      </c>
      <c r="G10" s="26">
        <f>GETPIVOTDATA("C",'5th final'!$A$3)</f>
        <v>12712</v>
      </c>
    </row>
    <row r="11" spans="1:10" x14ac:dyDescent="0.25">
      <c r="A11" s="16"/>
      <c r="B11" s="16">
        <v>510</v>
      </c>
      <c r="C11" s="16">
        <v>484</v>
      </c>
      <c r="D11" s="16">
        <v>29</v>
      </c>
      <c r="F11" s="26" t="str">
        <f>'5th final'!$D$3</f>
        <v>M</v>
      </c>
      <c r="G11" s="26">
        <f>GETPIVOTDATA("M",'5th final'!$A$3)</f>
        <v>1324</v>
      </c>
    </row>
    <row r="12" spans="1:10" x14ac:dyDescent="0.25">
      <c r="A12" s="16"/>
      <c r="B12" s="16">
        <v>541</v>
      </c>
      <c r="C12" s="16">
        <v>479</v>
      </c>
      <c r="D12" s="16">
        <v>16</v>
      </c>
    </row>
    <row r="13" spans="1:10" x14ac:dyDescent="0.25">
      <c r="A13" s="16"/>
      <c r="B13" s="16">
        <v>567</v>
      </c>
      <c r="C13" s="16">
        <v>472</v>
      </c>
      <c r="D13" s="16">
        <v>8</v>
      </c>
      <c r="F13" s="29" t="s">
        <v>100</v>
      </c>
      <c r="G13" s="29"/>
    </row>
    <row r="14" spans="1:10" x14ac:dyDescent="0.25">
      <c r="A14" s="16"/>
      <c r="B14" s="16">
        <v>585</v>
      </c>
      <c r="C14" s="16">
        <v>465</v>
      </c>
      <c r="D14" s="16">
        <v>1</v>
      </c>
      <c r="F14" s="38" t="str">
        <f>'7th final'!A3</f>
        <v>Sum of Sum of channels</v>
      </c>
      <c r="G14" s="38">
        <f>GETPIVOTDATA("Sum of channels",'7th final'!$A$3)</f>
        <v>19382.78</v>
      </c>
    </row>
    <row r="15" spans="1:10" x14ac:dyDescent="0.25">
      <c r="A15" s="16"/>
      <c r="B15" s="16">
        <v>590</v>
      </c>
      <c r="C15" s="16">
        <v>458</v>
      </c>
      <c r="D15" s="16">
        <v>7</v>
      </c>
    </row>
    <row r="16" spans="1:10" x14ac:dyDescent="0.25">
      <c r="A16" s="16"/>
      <c r="B16" s="16">
        <v>584</v>
      </c>
      <c r="C16" s="16">
        <v>452</v>
      </c>
      <c r="D16" s="16">
        <v>20</v>
      </c>
    </row>
    <row r="17" spans="1:4" x14ac:dyDescent="0.25">
      <c r="A17" s="16"/>
      <c r="B17" s="16">
        <v>564</v>
      </c>
      <c r="C17" s="16">
        <v>446</v>
      </c>
      <c r="D17" s="16">
        <v>42</v>
      </c>
    </row>
    <row r="18" spans="1:4" x14ac:dyDescent="0.25">
      <c r="A18" s="16"/>
      <c r="B18" s="16">
        <v>525</v>
      </c>
      <c r="C18" s="16">
        <v>439</v>
      </c>
      <c r="D18" s="16">
        <v>77</v>
      </c>
    </row>
    <row r="19" spans="1:4" x14ac:dyDescent="0.25">
      <c r="A19" s="16"/>
      <c r="B19" s="16">
        <v>488</v>
      </c>
      <c r="C19" s="16">
        <v>434</v>
      </c>
      <c r="D19" s="16">
        <v>96</v>
      </c>
    </row>
    <row r="20" spans="1:4" x14ac:dyDescent="0.25">
      <c r="A20" s="16"/>
      <c r="B20" s="16">
        <v>475</v>
      </c>
      <c r="C20" s="16">
        <v>428</v>
      </c>
      <c r="D20" s="16">
        <v>85</v>
      </c>
    </row>
    <row r="21" spans="1:4" x14ac:dyDescent="0.25">
      <c r="A21" s="16"/>
      <c r="B21" s="16">
        <v>470</v>
      </c>
      <c r="C21" s="16">
        <v>422</v>
      </c>
      <c r="D21" s="16">
        <v>65</v>
      </c>
    </row>
    <row r="22" spans="1:4" x14ac:dyDescent="0.25">
      <c r="A22" s="16"/>
      <c r="B22" s="16">
        <v>471</v>
      </c>
      <c r="C22" s="16">
        <v>417</v>
      </c>
      <c r="D22" s="16">
        <v>52</v>
      </c>
    </row>
    <row r="23" spans="1:4" x14ac:dyDescent="0.25">
      <c r="A23" s="16"/>
      <c r="B23" s="16">
        <v>485</v>
      </c>
      <c r="C23" s="16">
        <v>411</v>
      </c>
      <c r="D23" s="16">
        <v>36</v>
      </c>
    </row>
    <row r="24" spans="1:4" x14ac:dyDescent="0.25">
      <c r="A24" s="16"/>
      <c r="B24" s="16">
        <v>514</v>
      </c>
      <c r="C24" s="16">
        <v>406</v>
      </c>
      <c r="D24" s="16">
        <v>12</v>
      </c>
    </row>
    <row r="25" spans="1:4" x14ac:dyDescent="0.25">
      <c r="A25" s="16"/>
      <c r="B25" s="16">
        <v>588</v>
      </c>
      <c r="C25" s="16">
        <v>400</v>
      </c>
      <c r="D25" s="16" t="e">
        <v>#N/A</v>
      </c>
    </row>
    <row r="26" spans="1:4" x14ac:dyDescent="0.25">
      <c r="A26" s="16"/>
      <c r="B26" s="16">
        <v>652</v>
      </c>
      <c r="C26" s="16">
        <v>395</v>
      </c>
      <c r="D26" s="16" t="e">
        <v>#N/A</v>
      </c>
    </row>
    <row r="27" spans="1:4" x14ac:dyDescent="0.25">
      <c r="A27" s="16"/>
      <c r="B27" s="16">
        <v>681</v>
      </c>
      <c r="C27" s="16">
        <v>390</v>
      </c>
      <c r="D27" s="16" t="e">
        <v>#N/A</v>
      </c>
    </row>
    <row r="28" spans="1:4" x14ac:dyDescent="0.25">
      <c r="A28" s="16"/>
      <c r="B28" s="16">
        <v>691</v>
      </c>
      <c r="C28" s="16">
        <v>385</v>
      </c>
      <c r="D28" s="16" t="e">
        <v>#N/A</v>
      </c>
    </row>
    <row r="29" spans="1:4" x14ac:dyDescent="0.25">
      <c r="A29" s="16"/>
      <c r="B29" s="16">
        <v>691</v>
      </c>
      <c r="C29" s="16">
        <v>380</v>
      </c>
      <c r="D29" s="16" t="e">
        <v>#N/A</v>
      </c>
    </row>
    <row r="30" spans="1:4" x14ac:dyDescent="0.25">
      <c r="A30" s="16"/>
      <c r="B30" s="16">
        <v>682</v>
      </c>
      <c r="C30" s="16">
        <v>374</v>
      </c>
      <c r="D30" s="16" t="e">
        <v>#N/A</v>
      </c>
    </row>
    <row r="31" spans="1:4" x14ac:dyDescent="0.25">
      <c r="A31" s="16"/>
      <c r="B31" s="16">
        <v>654</v>
      </c>
      <c r="C31" s="16">
        <v>371</v>
      </c>
      <c r="D31" s="16">
        <v>4</v>
      </c>
    </row>
    <row r="32" spans="1:4" x14ac:dyDescent="0.25">
      <c r="A32" s="16"/>
      <c r="B32" s="16">
        <v>607</v>
      </c>
      <c r="C32" s="16">
        <v>365</v>
      </c>
      <c r="D32" s="16">
        <v>59</v>
      </c>
    </row>
    <row r="33" spans="1:4" x14ac:dyDescent="0.25">
      <c r="A33" s="16"/>
      <c r="B33" s="16">
        <v>557</v>
      </c>
      <c r="C33" s="16">
        <v>362</v>
      </c>
      <c r="D33" s="16">
        <v>111</v>
      </c>
    </row>
    <row r="34" spans="1:4" x14ac:dyDescent="0.25">
      <c r="A34" s="16"/>
      <c r="B34" s="16">
        <v>528</v>
      </c>
      <c r="C34" s="16">
        <v>357</v>
      </c>
      <c r="D34" s="16">
        <v>137</v>
      </c>
    </row>
    <row r="35" spans="1:4" x14ac:dyDescent="0.25">
      <c r="A35" s="16"/>
      <c r="B35" s="16">
        <v>515</v>
      </c>
      <c r="C35" s="16">
        <v>354</v>
      </c>
      <c r="D35" s="16">
        <v>139</v>
      </c>
    </row>
    <row r="36" spans="1:4" x14ac:dyDescent="0.25">
      <c r="A36" s="16"/>
      <c r="B36" s="16">
        <v>514</v>
      </c>
      <c r="C36" s="16">
        <v>349</v>
      </c>
      <c r="D36" s="16">
        <v>115</v>
      </c>
    </row>
    <row r="37" spans="1:4" x14ac:dyDescent="0.25">
      <c r="A37" s="16"/>
      <c r="B37" s="16">
        <v>520</v>
      </c>
      <c r="C37" s="16">
        <v>347</v>
      </c>
      <c r="D37" s="16">
        <v>85</v>
      </c>
    </row>
    <row r="38" spans="1:4" x14ac:dyDescent="0.25">
      <c r="A38" s="16"/>
      <c r="B38" s="16">
        <v>534</v>
      </c>
      <c r="C38" s="16">
        <v>342</v>
      </c>
      <c r="D38" s="16">
        <v>52</v>
      </c>
    </row>
    <row r="39" spans="1:4" x14ac:dyDescent="0.25">
      <c r="A39" s="16"/>
      <c r="B39" s="16"/>
      <c r="C39" s="16"/>
      <c r="D39" s="16"/>
    </row>
  </sheetData>
  <mergeCells count="5">
    <mergeCell ref="C1:F1"/>
    <mergeCell ref="A7:D7"/>
    <mergeCell ref="F7:G7"/>
    <mergeCell ref="I7:J7"/>
    <mergeCell ref="F13:G13"/>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B74FCC-CBB8-4659-BEFF-873AA23A511C}">
  <sheetPr codeName="Sheet7"/>
  <dimension ref="A1:U19"/>
  <sheetViews>
    <sheetView zoomScale="70" zoomScaleNormal="70" workbookViewId="0">
      <selection activeCell="E4" sqref="E4"/>
    </sheetView>
  </sheetViews>
  <sheetFormatPr defaultRowHeight="15" x14ac:dyDescent="0.25"/>
  <cols>
    <col min="1" max="1" width="10" style="8" bestFit="1" customWidth="1"/>
    <col min="2" max="3" width="13.28515625" style="8" bestFit="1" customWidth="1"/>
    <col min="4" max="16384" width="9.140625" style="8"/>
  </cols>
  <sheetData>
    <row r="1" spans="1:21" ht="15" customHeight="1" x14ac:dyDescent="0.25">
      <c r="A1" s="9"/>
      <c r="B1" s="9"/>
      <c r="C1" s="9"/>
      <c r="D1" s="9"/>
      <c r="E1" s="9"/>
      <c r="F1" s="9"/>
      <c r="G1" s="9"/>
      <c r="H1" s="9"/>
      <c r="I1" s="9"/>
      <c r="J1" s="9"/>
      <c r="K1" s="9"/>
      <c r="L1" s="9"/>
      <c r="M1" s="9"/>
      <c r="N1" s="9"/>
      <c r="O1" s="9"/>
      <c r="P1" s="9"/>
      <c r="Q1" s="9"/>
      <c r="R1" s="9"/>
      <c r="S1" s="9"/>
      <c r="T1" s="9"/>
      <c r="U1" s="9"/>
    </row>
    <row r="2" spans="1:21" ht="15" customHeight="1" x14ac:dyDescent="0.25">
      <c r="A2" s="9"/>
      <c r="B2" s="9"/>
      <c r="C2" s="9"/>
      <c r="D2" s="9"/>
      <c r="E2" s="9"/>
      <c r="F2" s="9"/>
      <c r="G2" s="9"/>
      <c r="H2" s="9"/>
      <c r="I2" s="9"/>
      <c r="J2" s="9"/>
      <c r="K2" s="9"/>
      <c r="L2" s="9"/>
      <c r="M2" s="9"/>
      <c r="N2" s="9"/>
      <c r="O2" s="9"/>
      <c r="P2" s="9"/>
      <c r="Q2" s="9"/>
      <c r="R2" s="9"/>
      <c r="S2" s="9"/>
      <c r="T2" s="9"/>
      <c r="U2" s="9"/>
    </row>
    <row r="3" spans="1:21" ht="15" customHeight="1" x14ac:dyDescent="0.25">
      <c r="A3" s="9"/>
      <c r="B3" s="9"/>
      <c r="C3" s="9"/>
      <c r="D3" s="9"/>
      <c r="E3" s="9"/>
      <c r="F3" s="9"/>
      <c r="G3" s="9"/>
      <c r="H3" s="9"/>
      <c r="I3" s="9"/>
      <c r="J3" s="9"/>
      <c r="K3" s="9"/>
      <c r="L3" s="9"/>
      <c r="M3" s="9"/>
      <c r="N3" s="9"/>
      <c r="O3" s="9"/>
      <c r="P3" s="9"/>
      <c r="Q3" s="9"/>
      <c r="R3" s="9"/>
      <c r="S3" s="9"/>
      <c r="T3" s="9"/>
      <c r="U3" s="9"/>
    </row>
    <row r="5" spans="1:21" ht="26.25" x14ac:dyDescent="0.55000000000000004">
      <c r="C5" s="14" t="s">
        <v>39</v>
      </c>
      <c r="F5" s="24" t="s">
        <v>18</v>
      </c>
    </row>
    <row r="6" spans="1:21" ht="26.25" x14ac:dyDescent="0.55000000000000004">
      <c r="C6" s="15">
        <f>Calculations!A3</f>
        <v>65100</v>
      </c>
    </row>
    <row r="7" spans="1:21" ht="39" x14ac:dyDescent="0.85">
      <c r="C7" s="13">
        <f>Calculations!H3</f>
        <v>0.69400737327188944</v>
      </c>
    </row>
    <row r="16" spans="1:21" ht="21" x14ac:dyDescent="0.25">
      <c r="B16" s="11" t="s">
        <v>50</v>
      </c>
      <c r="C16" s="12">
        <f>Calculations!C4</f>
        <v>0.29773855606758831</v>
      </c>
      <c r="D16" s="11">
        <f>Calculations!C3</f>
        <v>19382.78</v>
      </c>
    </row>
    <row r="17" spans="2:4" ht="21" x14ac:dyDescent="0.25">
      <c r="B17" s="11" t="s">
        <v>51</v>
      </c>
      <c r="C17" s="12">
        <f>Calculations!D4</f>
        <v>0.25361367127496159</v>
      </c>
      <c r="D17" s="11">
        <f>Calculations!D3</f>
        <v>16510.25</v>
      </c>
    </row>
    <row r="18" spans="2:4" ht="21" x14ac:dyDescent="0.25">
      <c r="B18" s="11" t="s">
        <v>52</v>
      </c>
      <c r="C18" s="12">
        <f>Calculations!E4</f>
        <v>0.14265514592933948</v>
      </c>
      <c r="D18" s="11">
        <f>Calculations!E3</f>
        <v>9286.85</v>
      </c>
    </row>
    <row r="19" spans="2:4" ht="21" x14ac:dyDescent="0.25">
      <c r="B19" s="12" t="s">
        <v>46</v>
      </c>
      <c r="C19" s="12">
        <f>Calculations!F4</f>
        <v>0.30599262672811056</v>
      </c>
      <c r="D19" s="11">
        <f>Calculations!F3</f>
        <v>19920.12</v>
      </c>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C4979B-62E8-4A65-8027-3077C4B26527}">
  <dimension ref="B5:D14"/>
  <sheetViews>
    <sheetView topLeftCell="A4" zoomScale="90" zoomScaleNormal="90" workbookViewId="0">
      <selection activeCell="M5" sqref="M5"/>
    </sheetView>
  </sheetViews>
  <sheetFormatPr defaultRowHeight="15" x14ac:dyDescent="0.25"/>
  <cols>
    <col min="1" max="1" width="9.140625" style="34"/>
    <col min="2" max="2" width="10.140625" style="34" bestFit="1" customWidth="1"/>
    <col min="3" max="3" width="12.5703125" style="34" bestFit="1" customWidth="1"/>
    <col min="4" max="16384" width="9.140625" style="34"/>
  </cols>
  <sheetData>
    <row r="5" spans="2:4" ht="23.25" x14ac:dyDescent="0.5">
      <c r="B5" s="41" t="s">
        <v>97</v>
      </c>
      <c r="C5" s="42"/>
    </row>
    <row r="6" spans="2:4" ht="18.75" x14ac:dyDescent="0.3">
      <c r="B6" s="39" t="s">
        <v>103</v>
      </c>
      <c r="C6" s="39"/>
      <c r="D6" s="36"/>
    </row>
    <row r="7" spans="2:4" ht="18.75" x14ac:dyDescent="0.3">
      <c r="B7" s="39">
        <f>GETPIVOTDATA("Sum of channels",'7th final'!$A$3)</f>
        <v>19382.78</v>
      </c>
      <c r="C7" s="39"/>
      <c r="D7" s="36"/>
    </row>
    <row r="8" spans="2:4" ht="18.75" x14ac:dyDescent="0.3">
      <c r="B8" s="40" t="str">
        <f>'8th final'!$A$4</f>
        <v>Google</v>
      </c>
      <c r="C8" s="40">
        <f>GETPIVOTDATA("Google",'8th final'!$A$3)</f>
        <v>5306.19</v>
      </c>
      <c r="D8" s="36"/>
    </row>
    <row r="9" spans="2:4" ht="18.75" x14ac:dyDescent="0.3">
      <c r="B9" s="40" t="str">
        <f>'8th final'!$A$5</f>
        <v>YT</v>
      </c>
      <c r="C9" s="40">
        <f>GETPIVOTDATA("YT",'8th final'!$A$3)</f>
        <v>4537.3300000000008</v>
      </c>
    </row>
    <row r="10" spans="2:4" ht="18.75" x14ac:dyDescent="0.3">
      <c r="B10" s="40" t="str">
        <f>'8th final'!$A$6</f>
        <v>Twitter</v>
      </c>
      <c r="C10" s="40">
        <f>GETPIVOTDATA("Twitter",'8th final'!$A$3)</f>
        <v>1326.57</v>
      </c>
    </row>
    <row r="11" spans="2:4" ht="18.75" x14ac:dyDescent="0.3">
      <c r="B11" s="40" t="str">
        <f>'8th final'!$A$7</f>
        <v>WA</v>
      </c>
      <c r="C11" s="40">
        <f>GETPIVOTDATA("WA",'8th final'!$A$3)</f>
        <v>1134.3699999999999</v>
      </c>
    </row>
    <row r="12" spans="2:4" ht="18.75" x14ac:dyDescent="0.3">
      <c r="B12" s="40" t="str">
        <f>'8th final'!$A$8</f>
        <v>Insta</v>
      </c>
      <c r="C12" s="40">
        <f>GETPIVOTDATA("Insta",'8th final'!$A$3)</f>
        <v>2777.7000000000003</v>
      </c>
    </row>
    <row r="13" spans="2:4" ht="18.75" x14ac:dyDescent="0.3">
      <c r="B13" s="40" t="str">
        <f>'8th final'!$A$9</f>
        <v>FB</v>
      </c>
      <c r="C13" s="40">
        <f>GETPIVOTDATA("FB",'8th final'!$A$3)</f>
        <v>4300.62</v>
      </c>
    </row>
    <row r="14" spans="2:4" x14ac:dyDescent="0.25">
      <c r="B14" s="36"/>
    </row>
  </sheetData>
  <mergeCells count="3">
    <mergeCell ref="B5:C5"/>
    <mergeCell ref="B6:C6"/>
    <mergeCell ref="B7:C7"/>
  </mergeCells>
  <pageMargins left="0.7" right="0.7" top="0.75" bottom="0.75" header="0.3" footer="0.3"/>
  <pageSetup orientation="portrait" r:id="rId1"/>
  <drawing r:id="rId2"/>
  <extLst>
    <ext xmlns:x14="http://schemas.microsoft.com/office/spreadsheetml/2009/9/main" uri="{05C60535-1F16-4fd2-B633-F4F36F0B64E0}">
      <x14:sparklineGroups xmlns:xm="http://schemas.microsoft.com/office/excel/2006/main">
        <x14:sparklineGroup displayEmptyCellsAs="gap" xr2:uid="{7A798AC4-40C6-4A66-95BE-1CB71D6EE357}">
          <x14:colorSeries theme="3" tint="0.499984740745262"/>
          <x14:colorNegative theme="1" tint="0.249977111117893"/>
          <x14:colorAxis rgb="FF000000"/>
          <x14:colorMarkers theme="1" tint="0.249977111117893"/>
          <x14:colorFirst theme="1" tint="0.249977111117893"/>
          <x14:colorLast theme="1" tint="0.249977111117893"/>
          <x14:colorHigh theme="1" tint="0.249977111117893"/>
          <x14:colorLow theme="1" tint="0.249977111117893"/>
          <x14:sparklines>
            <x14:sparkline>
              <xm:f>'9th final'!G4:G34</xm:f>
              <xm:sqref>D13</xm:sqref>
            </x14:sparkline>
          </x14:sparklines>
        </x14:sparklineGroup>
        <x14:sparklineGroup displayEmptyCellsAs="gap" xr2:uid="{6BE4C35D-B27E-4BB8-9ED8-0DB602805059}">
          <x14:colorSeries theme="3" tint="0.499984740745262"/>
          <x14:colorNegative theme="1" tint="0.249977111117893"/>
          <x14:colorAxis rgb="FF000000"/>
          <x14:colorMarkers theme="1" tint="0.249977111117893"/>
          <x14:colorFirst theme="1" tint="0.249977111117893"/>
          <x14:colorLast theme="1" tint="0.249977111117893"/>
          <x14:colorHigh theme="1" tint="0.249977111117893"/>
          <x14:colorLow theme="1" tint="0.249977111117893"/>
          <x14:sparklines>
            <x14:sparkline>
              <xm:f>'9th final'!F4:F34</xm:f>
              <xm:sqref>D12</xm:sqref>
            </x14:sparkline>
          </x14:sparklines>
        </x14:sparklineGroup>
        <x14:sparklineGroup displayEmptyCellsAs="gap" xr2:uid="{E2ED953C-9C13-4F06-A650-730874A7EFC0}">
          <x14:colorSeries theme="3" tint="0.499984740745262"/>
          <x14:colorNegative theme="1" tint="0.249977111117893"/>
          <x14:colorAxis rgb="FF000000"/>
          <x14:colorMarkers theme="1" tint="0.249977111117893"/>
          <x14:colorFirst theme="1" tint="0.249977111117893"/>
          <x14:colorLast theme="1" tint="0.249977111117893"/>
          <x14:colorHigh theme="1" tint="0.249977111117893"/>
          <x14:colorLow theme="1" tint="0.249977111117893"/>
          <x14:sparklines>
            <x14:sparkline>
              <xm:f>'9th final'!E4:E34</xm:f>
              <xm:sqref>D11</xm:sqref>
            </x14:sparkline>
          </x14:sparklines>
        </x14:sparklineGroup>
        <x14:sparklineGroup displayEmptyCellsAs="gap" xr2:uid="{1B893738-6D06-4ED8-B198-7EC7E95BE596}">
          <x14:colorSeries theme="3" tint="0.499984740745262"/>
          <x14:colorNegative theme="1" tint="0.249977111117893"/>
          <x14:colorAxis rgb="FF000000"/>
          <x14:colorMarkers theme="1" tint="0.249977111117893"/>
          <x14:colorFirst theme="1" tint="0.249977111117893"/>
          <x14:colorLast theme="1" tint="0.249977111117893"/>
          <x14:colorHigh theme="1" tint="0.249977111117893"/>
          <x14:colorLow theme="1" tint="0.249977111117893"/>
          <x14:sparklines>
            <x14:sparkline>
              <xm:f>'9th final'!D4:D34</xm:f>
              <xm:sqref>D10</xm:sqref>
            </x14:sparkline>
          </x14:sparklines>
        </x14:sparklineGroup>
        <x14:sparklineGroup displayEmptyCellsAs="gap" xr2:uid="{764F37AA-413A-4D79-A872-2AFF632C93E4}">
          <x14:colorSeries theme="3" tint="0.499984740745262"/>
          <x14:colorNegative theme="1" tint="0.249977111117893"/>
          <x14:colorAxis rgb="FF000000"/>
          <x14:colorMarkers theme="1" tint="0.249977111117893"/>
          <x14:colorFirst theme="1" tint="0.249977111117893"/>
          <x14:colorLast theme="1" tint="0.249977111117893"/>
          <x14:colorHigh theme="1" tint="0.249977111117893"/>
          <x14:colorLow theme="1" tint="0.249977111117893"/>
          <x14:sparklines>
            <x14:sparkline>
              <xm:f>'9th final'!C4:C34</xm:f>
              <xm:sqref>D9</xm:sqref>
            </x14:sparkline>
          </x14:sparklines>
        </x14:sparklineGroup>
        <x14:sparklineGroup displayEmptyCellsAs="gap" xr2:uid="{0CF96159-B954-4C4B-9580-A70B1AB32371}">
          <x14:colorSeries theme="3" tint="0.499984740745262"/>
          <x14:colorNegative theme="1" tint="0.249977111117893"/>
          <x14:colorAxis rgb="FF000000"/>
          <x14:colorMarkers theme="1" tint="0.249977111117893"/>
          <x14:colorFirst theme="1" tint="0.249977111117893"/>
          <x14:colorLast theme="1" tint="0.249977111117893"/>
          <x14:colorHigh theme="1" tint="0.249977111117893"/>
          <x14:colorLow theme="1" tint="0.249977111117893"/>
          <x14:sparklines>
            <x14:sparkline>
              <xm:f>'9th final'!B4:B34</xm:f>
              <xm:sqref>D8</xm:sqref>
            </x14:sparkline>
          </x14:sparklines>
        </x14:sparklineGroup>
      </x14:sparklineGroups>
    </ex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Data</vt:lpstr>
      <vt:lpstr>1st final</vt:lpstr>
      <vt:lpstr>2nd final</vt:lpstr>
      <vt:lpstr>4th final</vt:lpstr>
      <vt:lpstr>5th final</vt:lpstr>
      <vt:lpstr>6th Final</vt:lpstr>
      <vt:lpstr>7th final</vt:lpstr>
      <vt:lpstr>8th final</vt:lpstr>
      <vt:lpstr>9th final</vt:lpstr>
      <vt:lpstr>Things needed</vt:lpstr>
      <vt:lpstr>Calculations</vt:lpstr>
      <vt:lpstr>Budget</vt:lpstr>
      <vt:lpstr>Channels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Fatima Ali Raza</dc:creator>
  <cp:lastModifiedBy>Fatima Ali Raza</cp:lastModifiedBy>
  <dcterms:created xsi:type="dcterms:W3CDTF">2015-06-05T18:17:20Z</dcterms:created>
  <dcterms:modified xsi:type="dcterms:W3CDTF">2023-05-24T19:08:23Z</dcterms:modified>
</cp:coreProperties>
</file>