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Work\Courses\Data analysis\Excel Dashboard Projects\"/>
    </mc:Choice>
  </mc:AlternateContent>
  <xr:revisionPtr revIDLastSave="0" documentId="13_ncr:1_{A0C4A1D0-C997-4F46-ADC3-4603545AC5F5}" xr6:coauthVersionLast="47" xr6:coauthVersionMax="47" xr10:uidLastSave="{00000000-0000-0000-0000-000000000000}"/>
  <bookViews>
    <workbookView xWindow="-120" yWindow="-120" windowWidth="20730" windowHeight="11160" tabRatio="774" firstSheet="3" activeTab="8" xr2:uid="{134F55E1-6840-4C4D-B83C-47F77C985470}"/>
  </bookViews>
  <sheets>
    <sheet name="Sheet1" sheetId="1" r:id="rId1"/>
    <sheet name="req" sheetId="6" r:id="rId2"/>
    <sheet name="Total" sheetId="4" r:id="rId3"/>
    <sheet name="% of +ve and -ve" sheetId="7" r:id="rId4"/>
    <sheet name="Deaths" sheetId="8" r:id="rId5"/>
    <sheet name="State wise deaths" sheetId="9" r:id="rId6"/>
    <sheet name="State wise +ve and -ve" sheetId="10" r:id="rId7"/>
    <sheet name="Cal" sheetId="5" r:id="rId8"/>
    <sheet name="Final" sheetId="2" r:id="rId9"/>
  </sheets>
  <definedNames>
    <definedName name="ExternalData_1" localSheetId="0" hidden="1">Sheet1!$B$4:$F$60</definedName>
    <definedName name="Slicer_state">#N/A</definedName>
    <definedName name="state_names">#REF!</definedName>
  </definedNames>
  <calcPr calcId="191029" concurrentCalc="0"/>
  <pivotCaches>
    <pivotCache cacheId="1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 l="1"/>
  <c r="L5" i="2"/>
  <c r="C3" i="5"/>
  <c r="H5" i="2"/>
  <c r="C2" i="5"/>
  <c r="A3" i="5"/>
  <c r="C5" i="2"/>
  <c r="A2" i="5"/>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5" i="1"/>
  <c r="J11"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J7" i="1"/>
  <c r="J10" i="1"/>
  <c r="J9" i="1"/>
  <c r="J5" i="1"/>
  <c r="J4" i="1"/>
  <c r="J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7868E-ABFF-4CBB-AC69-C1EE80DCAE59}"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<sst xmlns="http://schemas.openxmlformats.org/spreadsheetml/2006/main" count="150" uniqueCount="90">
  <si>
    <t>state</t>
  </si>
  <si>
    <t>positive</t>
  </si>
  <si>
    <t>total</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</si>
  <si>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</si>
  <si>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</si>
  <si>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</si>
  <si>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</si>
  <si>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</si>
  <si>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</si>
  <si>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</si>
  <si>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</si>
  <si>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</si>
  <si>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</si>
  <si>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</si>
  <si>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</si>
  <si>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</si>
  <si>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</si>
  <si>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</si>
  <si>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</si>
  <si>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</si>
  <si>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</si>
  <si>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</si>
  <si>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</si>
  <si>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</si>
  <si>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</si>
  <si>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</si>
  <si>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</si>
  <si>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</si>
  <si>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</si>
  <si>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</si>
  <si>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</si>
  <si>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</si>
  <si>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</si>
  <si>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</si>
  <si>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</si>
  <si>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</si>
  <si>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</si>
  <si>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</si>
  <si>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</si>
  <si>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</si>
  <si>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</si>
  <si>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</si>
  <si>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</si>
  <si>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</si>
  <si>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</si>
  <si>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</si>
  <si>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</si>
  <si>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</si>
  <si>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</si>
  <si>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</si>
  <si>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</si>
  <si>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</si>
  <si>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</si>
  <si>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</si>
  <si>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PR</t>
  </si>
  <si>
    <t>AS</t>
  </si>
  <si>
    <t>GU</t>
  </si>
  <si>
    <t>MP</t>
  </si>
  <si>
    <t>VI</t>
  </si>
  <si>
    <t>Total</t>
  </si>
  <si>
    <t>Positive</t>
  </si>
  <si>
    <t>Deaths</t>
  </si>
  <si>
    <t>Pos %</t>
  </si>
  <si>
    <t>modified</t>
  </si>
  <si>
    <t>pos %</t>
  </si>
  <si>
    <t>Latest</t>
  </si>
  <si>
    <t>Oldest</t>
  </si>
  <si>
    <t>deaths</t>
  </si>
  <si>
    <t>https://covidtracking.com/api</t>
  </si>
  <si>
    <t>COVID-19 US by State - current</t>
  </si>
  <si>
    <t>Rows</t>
  </si>
  <si>
    <t>neg</t>
  </si>
  <si>
    <t>Sum of total</t>
  </si>
  <si>
    <t xml:space="preserve">Total </t>
  </si>
  <si>
    <t xml:space="preserve">% of neg and pos </t>
  </si>
  <si>
    <t xml:space="preserve">Deaths </t>
  </si>
  <si>
    <t>State wise deaths</t>
  </si>
  <si>
    <t>State wise % ration of pos and neg</t>
  </si>
  <si>
    <t>Sum of positive</t>
  </si>
  <si>
    <t>Sum of neg</t>
  </si>
  <si>
    <t>Values</t>
  </si>
  <si>
    <t>+ve</t>
  </si>
  <si>
    <t>-ve</t>
  </si>
  <si>
    <t>Sum of deaths</t>
  </si>
  <si>
    <t>Row Labels</t>
  </si>
  <si>
    <t>Grand Total</t>
  </si>
  <si>
    <t>(All)</t>
  </si>
  <si>
    <t>Total +ve</t>
  </si>
  <si>
    <t>Total -ve</t>
  </si>
  <si>
    <t>Covid status in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</si>
</sst>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7"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14"/>
      <color theme="1"/>
      <name val="Aparajita"/>
      <family val="1"/>
    </font>
    <font>
      <b/>
      <sz val="14"/>
      <color theme="7" tint="0.39997558519241921"/>
      <name val="Aparajita"/>
      <family val="1"/>
    </font>
    <font>
      <b/>
      <sz val="48"/>
      <color theme="7" tint="0.39997558519241921"/>
      <name val="Aparajita"/>
      <family val="1"/>
    </font>
  </fonts>
  <fills count="4">
    <fill>
      <patternFill patternType="none"/>
    </fill>
    <fill>
      <patternFill patternType="gray125"/>
    </fill>
    <fill>
      <patternFill patternType="solid">
        <fgColor theme="9" tint="0.79998168889431442"/>
        <bgColor indexed="64"/>
      </patternFill>
    </fill>
    <fill>
      <patternFill patternType="solid">
        <fgColor rgb="FF8B176A"/>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 fillId="0" borderId="0"/>
    <xf numFmtId="0" fontId="3" fillId="0" borderId="0" applyNumberFormat="0" applyFill="0" applyBorder="0" applyAlignment="0" applyProtection="0"/>
  </cellStyleXfs>
  <cellXfs count="17">
    <xf numFmtId="0" fontId="0" fillId="0" borderId="0" xfId="0"/>
    <xf numFmtId="9" fontId="0" fillId="0" borderId="0" xfId="0" applyNumberFormat="1"/>
    <xf numFmtId="9" fontId="0" fillId="0" borderId="1" xfId="0" applyNumberFormat="1" applyBorder="1"/>
    <xf numFmtId="0" fontId="2" fillId="0" borderId="0" xfId="0" applyFont="1"/>
    <xf numFmtId="3" fontId="0" fillId="0" borderId="1" xfId="0" applyNumberFormat="1" applyBorder="1"/>
    <xf numFmtId="0" fontId="0" fillId="2" borderId="1" xfId="0" applyFill="1" applyBorder="1"/>
    <xf numFmtId="164" fontId="0" fillId="0" borderId="0" xfId="0" applyNumberFormat="1"/>
    <xf numFmtId="164" fontId="0" fillId="0" borderId="2" xfId="0" applyNumberFormat="1" applyBorder="1"/>
    <xf numFmtId="0" fontId="3" fillId="0" borderId="0" xfId="2" applyAlignment="1">
      <alignment horizontal="left"/>
    </xf>
    <xf numFmtId="0" fontId="0" fillId="0" borderId="2" xfId="0" applyBorder="1"/>
    <xf numFmtId="0" fontId="0" fillId="0" borderId="0" xfId="0" applyNumberFormat="1"/>
    <xf numFmtId="0" fontId="4" fillId="3" borderId="0" xfId="0" applyFont="1" applyFill="1" applyAlignment="1">
      <alignment horizontal="center"/>
    </xf>
    <xf numFmtId="0" fontId="0" fillId="2" borderId="0" xfId="0" applyFill="1"/>
    <xf numFmtId="0" fontId="0" fillId="0" borderId="0" xfId="0" pivotButton="1"/>
    <xf numFmtId="0" fontId="0" fillId="0" borderId="0" xfId="0" applyAlignment="1">
      <alignment horizontal="left"/>
    </xf>
    <xf numFmtId="0" fontId="5" fillId="3" borderId="0" xfId="0" applyFont="1" applyFill="1" applyAlignment="1">
      <alignment horizontal="center"/>
    </xf>
    <xf numFmtId="0" fontId="6" fillId="3" borderId="0" xfId="0" applyFont="1" applyFill="1" applyAlignment="1">
      <alignment horizontal="center" vertical="center"/>
    </xf>
  </cellXfs>
  <cellStyles count="3">
    <cellStyle name="Hyperlink" xfId="2" builtinId="8"/>
    <cellStyle name="Normal" xfId="0" builtinId="0"/>
    <cellStyle name="Normal 2" xfId="1" xr:uid="{89BD99C9-A365-412B-AF09-12D35DA50F1D}"/>
  </cellStyles>
  <dxfs count="7">
    <dxf>
      <numFmt numFmtId="13" formatCode="0%"/>
    </dxf>
    <dxf>
      <numFmt numFmtId="0" formatCode="General"/>
    </dxf>
    <dxf>
      <numFmt numFmtId="164" formatCode="m/d\ hh:mm"/>
    </dxf>
    <dxf>
      <numFmt numFmtId="0" formatCode="General"/>
    </dxf>
    <dxf>
      <fill>
        <patternFill patternType="solid">
          <fgColor theme="0" tint="-0.14999847407452621"/>
          <bgColor theme="0" tint="-4.9989318521683403E-2"/>
        </patternFill>
      </fill>
    </dxf>
    <dxf>
      <fill>
        <patternFill patternType="solid">
          <fgColor indexed="64"/>
          <bgColor theme="4"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s>
  <tableStyles count="1" defaultTableStyle="Simple" defaultPivotStyle="PivotStyleLight16">
    <tableStyle name="Simple" pivot="0" count="3" xr9:uid="{00000000-0011-0000-FFFF-FFFF00000000}">
      <tableStyleElement type="wholeTable" dxfId="6"/>
      <tableStyleElement type="headerRow" dxfId="5"/>
      <tableStyleElement type="firstRowStripe" dxfId="4"/>
    </tableStyle>
  </tableStyles>
  <colors>
    <mruColors>
      <color rgb="FF8B17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states current.xlsx]% of +ve and -ve!PivotTable3</c:name>
    <c:fmtId val="0"/>
  </c:pivotSource>
  <c:chart>
    <c:autoTitleDeleted val="1"/>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 of +ve and -ve'!$B$3</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dPt>
          <c:dPt>
            <c:idx val="1"/>
            <c:bubble3D val="0"/>
            <c:spPr>
              <a:solidFill>
                <a:schemeClr val="accent4">
                  <a:tint val="77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 of +ve and -ve'!$A$4:$A$5</c:f>
              <c:strCache>
                <c:ptCount val="2"/>
                <c:pt idx="0">
                  <c:v>+ve</c:v>
                </c:pt>
                <c:pt idx="1">
                  <c:v>-ve</c:v>
                </c:pt>
              </c:strCache>
            </c:strRef>
          </c:cat>
          <c:val>
            <c:numRef>
              <c:f>'% of +ve and -ve'!$B$4:$B$5</c:f>
              <c:numCache>
                <c:formatCode>General</c:formatCode>
                <c:ptCount val="2"/>
                <c:pt idx="0">
                  <c:v>239009</c:v>
                </c:pt>
                <c:pt idx="1">
                  <c:v>1028649</c:v>
                </c:pt>
              </c:numCache>
            </c:numRef>
          </c:val>
          <c:extLst>
            <c:ext xmlns:c16="http://schemas.microsoft.com/office/drawing/2014/chart" uri="{C3380CC4-5D6E-409C-BE32-E72D297353CC}">
              <c16:uniqueId val="{00000000-8A14-4E6D-8B23-46610AC44205}"/>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states current.xlsx]State wise deaths!PivotTable5</c:name>
    <c:fmtId val="0"/>
  </c:pivotSource>
  <c:chart>
    <c:autoTitleDeleted val="1"/>
    <c:pivotFmts>
      <c:pivotFmt>
        <c:idx val="0"/>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'State wise deaths'!$B$3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'State wise deaths'!$A$4:$A$60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'State wise deaths'!$B$4:$B$60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smooth val="0"/>
          <c:extLst>
            <c:ext xmlns:c16="http://schemas.microsoft.com/office/drawing/2014/chart" uri="{C3380CC4-5D6E-409C-BE32-E72D297353CC}">
              <c16:uniqueId val="{00000000-BBFD-44C3-8205-00A2EBCE93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7654208"/>
        <c:axId val="277648928"/>
      </c:lineChart>
      <c:catAx>
        <c:axId val="277654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277648928"/>
        <c:crosses val="autoZero"/>
        <c:auto val="1"/>
        <c:lblAlgn val="ctr"/>
        <c:lblOffset val="100"/>
        <c:noMultiLvlLbl val="0"/>
      </c:catAx>
      <c:valAx>
        <c:axId val="27764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2776542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states current.xlsx]State wise +ve and -ve!PivotTable6</c:name>
    <c:fmtId val="1"/>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'State wise +ve and -ve'!$A$3</c:f>
              <c:strCache>
                <c:ptCount val="1"/>
                <c:pt idx="0">
                  <c:v>Sum of positive</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'State wise +ve and -ve'!$A$4</c:f>
              <c:strCache>
                <c:ptCount val="1"/>
                <c:pt idx="0">
                  <c:v>Total</c:v>
                </c:pt>
              </c:strCache>
            </c:strRef>
          </c:cat>
          <c:val>
            <c:numRef>
              <c:f>'State wise +ve and -ve'!$A$4</c:f>
              <c:numCache>
                <c:formatCode>General</c:formatCode>
                <c:ptCount val="1"/>
                <c:pt idx="0">
                  <c:v>239009</c:v>
                </c:pt>
              </c:numCache>
            </c:numRef>
          </c:val>
          <c:extLst>
            <c:ext xmlns:c16="http://schemas.microsoft.com/office/drawing/2014/chart" uri="{C3380CC4-5D6E-409C-BE32-E72D297353CC}">
              <c16:uniqueId val="{00000000-7988-4565-B96A-1CFD45222EAB}"/>
            </c:ext>
          </c:extLst>
        </c:ser>
        <c:ser>
          <c:idx val="1"/>
          <c:order val="1"/>
          <c:tx>
            <c:strRef>
              <c:f>'State wise +ve and -ve'!$B$3</c:f>
              <c:strCache>
                <c:ptCount val="1"/>
                <c:pt idx="0">
                  <c:v>Sum of neg</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'State wise +ve and -ve'!$A$4</c:f>
              <c:strCache>
                <c:ptCount val="1"/>
                <c:pt idx="0">
                  <c:v>Total</c:v>
                </c:pt>
              </c:strCache>
            </c:strRef>
          </c:cat>
          <c:val>
            <c:numRef>
              <c:f>'State wise +ve and -ve'!$B$4</c:f>
              <c:numCache>
                <c:formatCode>General</c:formatCode>
                <c:ptCount val="1"/>
                <c:pt idx="0">
                  <c:v>1028649</c:v>
                </c:pt>
              </c:numCache>
            </c:numRef>
          </c:val>
          <c:extLst>
            <c:ext xmlns:c16="http://schemas.microsoft.com/office/drawing/2014/chart" uri="{C3380CC4-5D6E-409C-BE32-E72D297353CC}">
              <c16:uniqueId val="{00000001-7988-4565-B96A-1CFD45222EAB}"/>
            </c:ext>
          </c:extLst>
        </c:ser>
        <c:dLbls>
          <c:showLegendKey val="0"/>
          <c:showVal val="0"/>
          <c:showCatName val="0"/>
          <c:showSerName val="0"/>
          <c:showPercent val="0"/>
          <c:showBubbleSize val="0"/>
        </c:dLbls>
        <c:gapWidth val="150"/>
        <c:shape val="box"/>
        <c:axId val="242252304"/>
        <c:axId val="242253264"/>
        <c:axId val="0"/>
      </c:bar3DChart>
      <c:catAx>
        <c:axId val="242252304"/>
        <c:scaling>
          <c:orientation val="minMax"/>
        </c:scaling>
        <c:delete val="1"/>
        <c:axPos val="l"/>
        <c:numFmt formatCode="General" sourceLinked="1"/>
        <c:majorTickMark val="none"/>
        <c:minorTickMark val="none"/>
        <c:tickLblPos val="nextTo"/>
        <c:crossAx val="242253264"/>
        <c:crosses val="autoZero"/>
        <c:auto val="1"/>
        <c:lblAlgn val="ctr"/>
        <c:lblOffset val="100"/>
        <c:noMultiLvlLbl val="0"/>
      </c:catAx>
      <c:valAx>
        <c:axId val="24225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4225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states current.xlsx]% of +ve and -ve!PivotTable3</c:name>
    <c:fmtId val="2"/>
  </c:pivotSource>
  <c:chart>
    <c:autoTitleDeleted val="1"/>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4">
              <a:shade val="76000"/>
            </a:schemeClr>
          </a:solidFill>
          <a:ln>
            <a:noFill/>
          </a:ln>
          <a:effectLst>
            <a:outerShdw blurRad="254000" sx="102000" sy="102000" algn="ctr" rotWithShape="0">
              <a:prstClr val="black">
                <a:alpha val="20000"/>
              </a:prstClr>
            </a:outerShdw>
          </a:effectLst>
        </c:spPr>
      </c:pivotFmt>
      <c:pivotFmt>
        <c:idx val="3"/>
        <c:spPr>
          <a:solidFill>
            <a:schemeClr val="accent4">
              <a:tint val="77000"/>
            </a:schemeClr>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4">
              <a:shade val="76000"/>
            </a:schemeClr>
          </a:solidFill>
          <a:ln>
            <a:noFill/>
          </a:ln>
          <a:effectLst>
            <a:outerShdw blurRad="254000" sx="102000" sy="102000" algn="ctr" rotWithShape="0">
              <a:prstClr val="black">
                <a:alpha val="20000"/>
              </a:prstClr>
            </a:outerShdw>
          </a:effectLst>
        </c:spPr>
      </c:pivotFmt>
      <c:pivotFmt>
        <c:idx val="6"/>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 of +ve and -ve'!$B$3</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25-4595-B16E-715A8BA83C17}"/>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25-4595-B16E-715A8BA83C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 of +ve and -ve'!$A$4:$A$5</c:f>
              <c:strCache>
                <c:ptCount val="2"/>
                <c:pt idx="0">
                  <c:v>+ve</c:v>
                </c:pt>
                <c:pt idx="1">
                  <c:v>-ve</c:v>
                </c:pt>
              </c:strCache>
            </c:strRef>
          </c:cat>
          <c:val>
            <c:numRef>
              <c:f>'% of +ve and -ve'!$B$4:$B$5</c:f>
              <c:numCache>
                <c:formatCode>General</c:formatCode>
                <c:ptCount val="2"/>
                <c:pt idx="0">
                  <c:v>239009</c:v>
                </c:pt>
                <c:pt idx="1">
                  <c:v>1028649</c:v>
                </c:pt>
              </c:numCache>
            </c:numRef>
          </c:val>
          <c:extLst>
            <c:ext xmlns:c16="http://schemas.microsoft.com/office/drawing/2014/chart" uri="{C3380CC4-5D6E-409C-BE32-E72D297353CC}">
              <c16:uniqueId val="{00000004-1625-4595-B16E-715A8BA83C1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states current.xlsx]State wise deaths!PivotTable5</c:name>
    <c:fmtId val="2"/>
  </c:pivotSource>
  <c:chart>
    <c:autoTitleDeleted val="1"/>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'State wise deaths'!$B$3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'State wise deaths'!$A$4:$A$60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'State wise deaths'!$B$4:$B$60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smooth val="0"/>
          <c:extLst>
            <c:ext xmlns:c16="http://schemas.microsoft.com/office/drawing/2014/chart" uri="{C3380CC4-5D6E-409C-BE32-E72D297353CC}">
              <c16:uniqueId val="{00000000-1394-44E2-B4A9-45762DCEA5D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7654208"/>
        <c:axId val="277648928"/>
      </c:lineChart>
      <c:catAx>
        <c:axId val="277654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accent4">
                    <a:lumMod val="20000"/>
                    <a:lumOff val="80000"/>
                  </a:schemeClr>
                </a:solidFill>
                <a:latin typeface="+mn-lt"/>
                <a:ea typeface="+mn-ea"/>
                <a:cs typeface="+mn-cs"/>
              </a:defRPr>
            </a:pPr>
            <a:endParaRPr lang="en-PK"/>
          </a:p>
        </c:txPr>
        <c:crossAx val="277648928"/>
        <c:crosses val="autoZero"/>
        <c:auto val="1"/>
        <c:lblAlgn val="ctr"/>
        <c:lblOffset val="100"/>
        <c:noMultiLvlLbl val="0"/>
      </c:catAx>
      <c:valAx>
        <c:axId val="277648928"/>
        <c:scaling>
          <c:orientation val="minMax"/>
        </c:scaling>
        <c:delete val="1"/>
        <c:axPos val="l"/>
        <c:numFmt formatCode="General" sourceLinked="1"/>
        <c:majorTickMark val="none"/>
        <c:minorTickMark val="none"/>
        <c:tickLblPos val="nextTo"/>
        <c:crossAx val="2776542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states current.xlsx]State wise +ve and -ve!PivotTable6</c:name>
    <c:fmtId val="4"/>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shade val="76000"/>
                <a:alpha val="85000"/>
              </a:schemeClr>
            </a:solidFill>
            <a:ln>
              <a:noFill/>
            </a:ln>
            <a:effectLst/>
          </c:spPr>
        </c:marker>
        <c:dLbl>
          <c:idx val="0"/>
          <c:spPr>
            <a:solidFill>
              <a:srgbClr val="FFC000">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tint val="77000"/>
                <a:alpha val="85000"/>
              </a:schemeClr>
            </a:solidFill>
            <a:ln>
              <a:noFill/>
            </a:ln>
            <a:effectLst/>
          </c:spPr>
        </c:marker>
        <c:dLbl>
          <c:idx val="0"/>
          <c:spPr>
            <a:solidFill>
              <a:srgbClr val="FFC000">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'State wise +ve and -ve'!$A$3</c:f>
              <c:strCache>
                <c:ptCount val="1"/>
                <c:pt idx="0">
                  <c:v>Sum of positive</c:v>
                </c:pt>
              </c:strCache>
            </c:strRef>
          </c:tx>
          <c:spPr>
            <a:solidFill>
              <a:schemeClr val="accent4">
                <a:shade val="76000"/>
                <a:alpha val="85000"/>
              </a:schemeClr>
            </a:solidFill>
            <a:ln w="9525" cap="flat" cmpd="sng" algn="ctr">
              <a:solidFill>
                <a:schemeClr val="accent4">
                  <a:shade val="76000"/>
                  <a:lumMod val="75000"/>
                </a:schemeClr>
              </a:solidFill>
              <a:round/>
            </a:ln>
            <a:effectLst/>
            <a:sp3d contourW="9525">
              <a:contourClr>
                <a:schemeClr val="accent4">
                  <a:shade val="76000"/>
                  <a:lumMod val="75000"/>
                </a:schemeClr>
              </a:contourClr>
            </a:sp3d>
          </c:spPr>
          <c:invertIfNegative val="0"/>
          <c:dLbls>
            <c:spPr>
              <a:solidFill>
                <a:srgbClr val="FFC000">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'State wise +ve and -ve'!$A$4</c:f>
              <c:strCache>
                <c:ptCount val="1"/>
                <c:pt idx="0">
                  <c:v>Total</c:v>
                </c:pt>
              </c:strCache>
            </c:strRef>
          </c:cat>
          <c:val>
            <c:numRef>
              <c:f>'State wise +ve and -ve'!$A$4</c:f>
              <c:numCache>
                <c:formatCode>General</c:formatCode>
                <c:ptCount val="1"/>
                <c:pt idx="0">
                  <c:v>239009</c:v>
                </c:pt>
              </c:numCache>
            </c:numRef>
          </c:val>
          <c:extLst>
            <c:ext xmlns:c16="http://schemas.microsoft.com/office/drawing/2014/chart" uri="{C3380CC4-5D6E-409C-BE32-E72D297353CC}">
              <c16:uniqueId val="{00000000-282E-4D8D-9E4A-B7DAC53A1BB6}"/>
            </c:ext>
          </c:extLst>
        </c:ser>
        <c:ser>
          <c:idx val="1"/>
          <c:order val="1"/>
          <c:tx>
            <c:strRef>
              <c:f>'State wise +ve and -ve'!$B$3</c:f>
              <c:strCache>
                <c:ptCount val="1"/>
                <c:pt idx="0">
                  <c:v>Sum of neg</c:v>
                </c:pt>
              </c:strCache>
            </c:strRef>
          </c:tx>
          <c:spPr>
            <a:solidFill>
              <a:schemeClr val="accent4">
                <a:tint val="77000"/>
                <a:alpha val="85000"/>
              </a:schemeClr>
            </a:solidFill>
            <a:ln w="9525" cap="flat" cmpd="sng" algn="ctr">
              <a:solidFill>
                <a:schemeClr val="accent4">
                  <a:tint val="77000"/>
                  <a:lumMod val="75000"/>
                </a:schemeClr>
              </a:solidFill>
              <a:round/>
            </a:ln>
            <a:effectLst/>
            <a:sp3d contourW="9525">
              <a:contourClr>
                <a:schemeClr val="accent4">
                  <a:tint val="77000"/>
                  <a:lumMod val="75000"/>
                </a:schemeClr>
              </a:contourClr>
            </a:sp3d>
          </c:spPr>
          <c:invertIfNegative val="0"/>
          <c:dLbls>
            <c:spPr>
              <a:solidFill>
                <a:srgbClr val="FFC000">
                  <a:lumMod val="20000"/>
                  <a:lumOff val="80000"/>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'State wise +ve and -ve'!$A$4</c:f>
              <c:strCache>
                <c:ptCount val="1"/>
                <c:pt idx="0">
                  <c:v>Total</c:v>
                </c:pt>
              </c:strCache>
            </c:strRef>
          </c:cat>
          <c:val>
            <c:numRef>
              <c:f>'State wise +ve and -ve'!$B$4</c:f>
              <c:numCache>
                <c:formatCode>General</c:formatCode>
                <c:ptCount val="1"/>
                <c:pt idx="0">
                  <c:v>1028649</c:v>
                </c:pt>
              </c:numCache>
            </c:numRef>
          </c:val>
          <c:extLst>
            <c:ext xmlns:c16="http://schemas.microsoft.com/office/drawing/2014/chart" uri="{C3380CC4-5D6E-409C-BE32-E72D297353CC}">
              <c16:uniqueId val="{00000001-282E-4D8D-9E4A-B7DAC53A1BB6}"/>
            </c:ext>
          </c:extLst>
        </c:ser>
        <c:dLbls>
          <c:showLegendKey val="0"/>
          <c:showVal val="0"/>
          <c:showCatName val="0"/>
          <c:showSerName val="0"/>
          <c:showPercent val="0"/>
          <c:showBubbleSize val="0"/>
        </c:dLbls>
        <c:gapWidth val="65"/>
        <c:shape val="box"/>
        <c:axId val="242252304"/>
        <c:axId val="242253264"/>
        <c:axId val="0"/>
      </c:bar3DChart>
      <c:catAx>
        <c:axId val="242252304"/>
        <c:scaling>
          <c:orientation val="minMax"/>
        </c:scaling>
        <c:delete val="1"/>
        <c:axPos val="l"/>
        <c:numFmt formatCode="General" sourceLinked="1"/>
        <c:majorTickMark val="none"/>
        <c:minorTickMark val="none"/>
        <c:tickLblPos val="nextTo"/>
        <c:crossAx val="242253264"/>
        <c:crosses val="autoZero"/>
        <c:auto val="1"/>
        <c:lblAlgn val="ctr"/>
        <c:lblOffset val="100"/>
        <c:noMultiLvlLbl val="0"/>
      </c:catAx>
      <c:valAx>
        <c:axId val="24225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PK"/>
          </a:p>
        </c:txPr>
        <c:crossAx val="24225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4</xdr:row>
      <xdr:rowOff>14287</xdr:rowOff>
    </xdr:from>
    <xdr:to>
      <xdr:col>10</xdr:col>
      <xdr:colOff>323850</xdr:colOff>
      <xdr:row>18</xdr:row>
      <xdr:rowOff>90487</xdr:rowOff>
    </xdr:to>
    <xdr:graphicFrame macro="">
      <xdr:nvGraphicFramePr>
        <xdr:cNvPr id="2" name="Chart 1">
          <a:extLst>
            <a:ext uri="{FF2B5EF4-FFF2-40B4-BE49-F238E27FC236}">
              <a16:creationId xmlns:a16="http://schemas.microsoft.com/office/drawing/2014/main" id="{9E71FE40-E668-A691-EC95-E44A9CDE6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4</xdr:row>
      <xdr:rowOff>14287</xdr:rowOff>
    </xdr:from>
    <xdr:to>
      <xdr:col>10</xdr:col>
      <xdr:colOff>38100</xdr:colOff>
      <xdr:row>18</xdr:row>
      <xdr:rowOff>90487</xdr:rowOff>
    </xdr:to>
    <xdr:graphicFrame macro="">
      <xdr:nvGraphicFramePr>
        <xdr:cNvPr id="2" name="Chart 1">
          <a:extLst>
            <a:ext uri="{FF2B5EF4-FFF2-40B4-BE49-F238E27FC236}">
              <a16:creationId xmlns:a16="http://schemas.microsoft.com/office/drawing/2014/main" id="{459D7139-B8B6-48A1-C553-8EF761DD1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4</xdr:row>
      <xdr:rowOff>23812</xdr:rowOff>
    </xdr:from>
    <xdr:to>
      <xdr:col>11</xdr:col>
      <xdr:colOff>57150</xdr:colOff>
      <xdr:row>18</xdr:row>
      <xdr:rowOff>100012</xdr:rowOff>
    </xdr:to>
    <xdr:graphicFrame macro="">
      <xdr:nvGraphicFramePr>
        <xdr:cNvPr id="3" name="Chart 2">
          <a:extLst>
            <a:ext uri="{FF2B5EF4-FFF2-40B4-BE49-F238E27FC236}">
              <a16:creationId xmlns:a16="http://schemas.microsoft.com/office/drawing/2014/main" id="{9A2DC07B-962B-07E2-436F-678F3D2A1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123825</xdr:rowOff>
    </xdr:from>
    <xdr:to>
      <xdr:col>4</xdr:col>
      <xdr:colOff>485775</xdr:colOff>
      <xdr:row>13</xdr:row>
      <xdr:rowOff>171450</xdr:rowOff>
    </xdr:to>
    <xdr:graphicFrame macro="">
      <xdr:nvGraphicFramePr>
        <xdr:cNvPr id="2" name="Chart 1">
          <a:extLst>
            <a:ext uri="{FF2B5EF4-FFF2-40B4-BE49-F238E27FC236}">
              <a16:creationId xmlns:a16="http://schemas.microsoft.com/office/drawing/2014/main" id="{840270AF-3662-48CE-BF51-AD8EE676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4</xdr:row>
      <xdr:rowOff>171450</xdr:rowOff>
    </xdr:from>
    <xdr:to>
      <xdr:col>10</xdr:col>
      <xdr:colOff>476250</xdr:colOff>
      <xdr:row>12</xdr:row>
      <xdr:rowOff>257175</xdr:rowOff>
    </xdr:to>
    <xdr:graphicFrame macro="">
      <xdr:nvGraphicFramePr>
        <xdr:cNvPr id="3" name="Chart 2">
          <a:extLst>
            <a:ext uri="{FF2B5EF4-FFF2-40B4-BE49-F238E27FC236}">
              <a16:creationId xmlns:a16="http://schemas.microsoft.com/office/drawing/2014/main" id="{0EC82EA1-86BB-480A-95EE-E1A228AD3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5</xdr:row>
      <xdr:rowOff>228600</xdr:rowOff>
    </xdr:from>
    <xdr:to>
      <xdr:col>15</xdr:col>
      <xdr:colOff>317500</xdr:colOff>
      <xdr:row>12</xdr:row>
      <xdr:rowOff>137583</xdr:rowOff>
    </xdr:to>
    <xdr:graphicFrame macro="">
      <xdr:nvGraphicFramePr>
        <xdr:cNvPr id="4" name="Chart 3">
          <a:extLst>
            <a:ext uri="{FF2B5EF4-FFF2-40B4-BE49-F238E27FC236}">
              <a16:creationId xmlns:a16="http://schemas.microsoft.com/office/drawing/2014/main" id="{955496EB-139F-4E5B-8CED-D811C7D46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359833</xdr:colOff>
      <xdr:row>13</xdr:row>
      <xdr:rowOff>10584</xdr:rowOff>
    </xdr:from>
    <xdr:to>
      <xdr:col>12</xdr:col>
      <xdr:colOff>878417</xdr:colOff>
      <xdr:row>19</xdr:row>
      <xdr:rowOff>150284</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B2170BA0-CAD3-0F9F-E310-EBC928007B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429000" y="3450167"/>
              <a:ext cx="5175250" cy="17272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Ali Raza" refreshedDate="45077.623176620371" createdVersion="8" refreshedVersion="8" minRefreshableVersion="3" recordCount="56" xr:uid="{05ED9A9E-B9D5-43B0-890D-B7F89DD466CA}">
  <cacheSource type="worksheet">
    <worksheetSource name="states"/>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acheField>
    <cacheField name="total" numFmtId="0">
      <sharedItems containsSemiMixedTypes="0" containsString="0" containsNumber="1" containsInteger="1" minValue="20" maxValue="238965" count="56">
        <n v="238965"/>
        <n v="59110"/>
        <n v="22684"/>
        <n v="33000"/>
        <n v="51086"/>
        <n v="56608"/>
        <n v="77296"/>
        <n v="43656"/>
        <n v="54714"/>
        <n v="74798"/>
        <n v="22957"/>
        <n v="50679"/>
        <n v="18300"/>
        <n v="18645"/>
        <n v="16285"/>
        <n v="34918"/>
        <n v="34611"/>
        <n v="21221"/>
        <n v="28679"/>
        <n v="19683"/>
        <n v="22047"/>
        <n v="17589"/>
        <n v="22709"/>
        <n v="6995"/>
        <n v="14046"/>
        <n v="8736"/>
        <n v="5930"/>
        <n v="21065"/>
        <n v="2144"/>
        <n v="22394"/>
        <n v="14868"/>
        <n v="7900"/>
        <n v="7282"/>
        <n v="5069"/>
        <n v="5070"/>
        <n v="8523"/>
        <n v="8668"/>
        <n v="6611"/>
        <n v="6493"/>
        <n v="4959"/>
        <n v="6464"/>
        <n v="14011"/>
        <n v="5049"/>
        <n v="1920"/>
        <n v="10464"/>
        <n v="4224"/>
        <n v="5320"/>
        <n v="5493"/>
        <n v="4382"/>
        <n v="4980"/>
        <n v="2589"/>
        <n v="5022"/>
        <n v="524"/>
        <n v="182"/>
        <n v="21"/>
        <n v="20"/>
      </sharedItems>
    </cacheField>
    <cacheField name="pos %" numFmtId="9">
      <sharedItems containsSemiMixedTypes="0" containsString="0" containsNumber="1" minValue="0" maxValue="0.47570975136660199"/>
    </cacheField>
    <cacheField name="neg" numFmtId="0">
      <sharedItems containsSemiMixedTypes="0" containsString="0" containsNumber="1" containsInteger="1" minValue="13" maxValue="146584"/>
    </cacheField>
  </cacheFields>
  <extLst>
    <ext xmlns:x14="http://schemas.microsoft.com/office/spreadsheetml/2009/9/main" uri="{725AE2AE-9491-48be-B2B4-4EB974FC3084}">
      <x14:pivotCacheDefinition pivotCacheId="49966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n v="92381"/>
    <x v="0"/>
    <d v="2020-04-02T09:45:00"/>
    <x v="0"/>
    <n v="0.38658799405770722"/>
    <n v="146584"/>
  </r>
  <r>
    <x v="1"/>
    <n v="25590"/>
    <x v="1"/>
    <d v="2020-04-02T11:00:00"/>
    <x v="1"/>
    <n v="0.43292167145998983"/>
    <n v="33520"/>
  </r>
  <r>
    <x v="2"/>
    <n v="10791"/>
    <x v="2"/>
    <d v="2020-04-02T09:00:00"/>
    <x v="2"/>
    <n v="0.47570975136660199"/>
    <n v="11893"/>
  </r>
  <r>
    <x v="3"/>
    <n v="9191"/>
    <x v="3"/>
    <d v="2020-04-01T22:00:00"/>
    <x v="3"/>
    <n v="0.27851515151515149"/>
    <n v="23809"/>
  </r>
  <r>
    <x v="4"/>
    <n v="9150"/>
    <x v="4"/>
    <d v="2020-04-02T11:00:00"/>
    <x v="4"/>
    <n v="0.17910973652272638"/>
    <n v="41936"/>
  </r>
  <r>
    <x v="5"/>
    <n v="8966"/>
    <x v="5"/>
    <d v="2020-04-02T14:00:00"/>
    <x v="5"/>
    <n v="0.15838750706613905"/>
    <n v="47642"/>
  </r>
  <r>
    <x v="6"/>
    <n v="8010"/>
    <x v="6"/>
    <d v="2020-04-02T09:01:00"/>
    <x v="6"/>
    <n v="0.10362761333057338"/>
    <n v="69286"/>
  </r>
  <r>
    <x v="7"/>
    <n v="7695"/>
    <x v="7"/>
    <d v="2020-04-01T22:00:00"/>
    <x v="7"/>
    <n v="0.17626443100604727"/>
    <n v="35961"/>
  </r>
  <r>
    <x v="8"/>
    <n v="7016"/>
    <x v="8"/>
    <d v="2020-04-02T10:00:00"/>
    <x v="8"/>
    <n v="0.1282304346236795"/>
    <n v="47698"/>
  </r>
  <r>
    <x v="9"/>
    <n v="5984"/>
    <x v="9"/>
    <d v="2020-04-01T18:00:00"/>
    <x v="9"/>
    <n v="8.0002139094628194E-2"/>
    <n v="68814"/>
  </r>
  <r>
    <x v="10"/>
    <n v="5348"/>
    <x v="10"/>
    <d v="2020-04-02T09:28:00"/>
    <x v="10"/>
    <n v="0.2329572679357059"/>
    <n v="17609"/>
  </r>
  <r>
    <x v="11"/>
    <n v="4669"/>
    <x v="11"/>
    <d v="2020-04-01T19:00:00"/>
    <x v="11"/>
    <n v="9.2128889678170442E-2"/>
    <n v="46010"/>
  </r>
  <r>
    <x v="12"/>
    <n v="3824"/>
    <x v="12"/>
    <d v="2020-04-02T13:30:00"/>
    <x v="12"/>
    <n v="0.20896174863387978"/>
    <n v="14476"/>
  </r>
  <r>
    <x v="13"/>
    <n v="3342"/>
    <x v="13"/>
    <d v="2020-04-01T16:00:00"/>
    <x v="13"/>
    <n v="0.17924376508447304"/>
    <n v="15303"/>
  </r>
  <r>
    <x v="14"/>
    <n v="3039"/>
    <x v="14"/>
    <d v="2020-04-01T21:59:00"/>
    <x v="14"/>
    <n v="0.18661344795824378"/>
    <n v="13246"/>
  </r>
  <r>
    <x v="15"/>
    <n v="2902"/>
    <x v="15"/>
    <d v="2020-04-02T12:00:00"/>
    <x v="15"/>
    <n v="8.3108998224411479E-2"/>
    <n v="32016"/>
  </r>
  <r>
    <x v="16"/>
    <n v="2845"/>
    <x v="16"/>
    <d v="2020-04-02T13:00:00"/>
    <x v="16"/>
    <n v="8.2199300800323602E-2"/>
    <n v="31766"/>
  </r>
  <r>
    <x v="17"/>
    <n v="2331"/>
    <x v="17"/>
    <d v="2020-04-02T08:00:00"/>
    <x v="17"/>
    <n v="0.10984402243061119"/>
    <n v="18890"/>
  </r>
  <r>
    <x v="18"/>
    <n v="1857"/>
    <x v="18"/>
    <d v="2020-04-02T12:00:00"/>
    <x v="18"/>
    <n v="6.4751211687994706E-2"/>
    <n v="26822"/>
  </r>
  <r>
    <x v="19"/>
    <n v="1834"/>
    <x v="19"/>
    <d v="2020-04-02T13:00:00"/>
    <x v="19"/>
    <n v="9.3176853121983441E-2"/>
    <n v="17849"/>
  </r>
  <r>
    <x v="20"/>
    <n v="1730"/>
    <x v="20"/>
    <d v="2020-04-02T14:00:00"/>
    <x v="20"/>
    <n v="7.8468725903751077E-2"/>
    <n v="20317"/>
  </r>
  <r>
    <x v="21"/>
    <n v="1706"/>
    <x v="21"/>
    <d v="2020-04-02T07:00:00"/>
    <x v="21"/>
    <n v="9.6992438455853092E-2"/>
    <n v="15883"/>
  </r>
  <r>
    <x v="22"/>
    <n v="1598"/>
    <x v="16"/>
    <d v="2020-04-01T22:00:00"/>
    <x v="22"/>
    <n v="7.0368576335373634E-2"/>
    <n v="21111"/>
  </r>
  <r>
    <x v="23"/>
    <n v="1554"/>
    <x v="20"/>
    <d v="2020-04-02T14:04:00"/>
    <x v="23"/>
    <n v="0.22215868477483916"/>
    <n v="5441"/>
  </r>
  <r>
    <x v="24"/>
    <n v="1458"/>
    <x v="22"/>
    <d v="2020-04-02T07:30:00"/>
    <x v="24"/>
    <n v="0.10380179410508329"/>
    <n v="12588"/>
  </r>
  <r>
    <x v="25"/>
    <n v="1233"/>
    <x v="16"/>
    <d v="2020-04-01T22:00:00"/>
    <x v="25"/>
    <n v="0.14114010989010989"/>
    <n v="7503"/>
  </r>
  <r>
    <x v="26"/>
    <n v="1177"/>
    <x v="23"/>
    <d v="2020-04-01T17:00:00"/>
    <x v="26"/>
    <n v="0.19848229342327151"/>
    <n v="4753"/>
  </r>
  <r>
    <x v="27"/>
    <n v="1074"/>
    <x v="24"/>
    <d v="2020-04-02T13:00:00"/>
    <x v="27"/>
    <n v="5.0985046285307381E-2"/>
    <n v="19991"/>
  </r>
  <r>
    <x v="28"/>
    <n v="879"/>
    <x v="25"/>
    <d v="2020-04-01T06:00:00"/>
    <x v="28"/>
    <n v="0.4099813432835821"/>
    <n v="1265"/>
  </r>
  <r>
    <x v="29"/>
    <n v="742"/>
    <x v="26"/>
    <d v="2020-04-02T10:00:00"/>
    <x v="29"/>
    <n v="3.313387514512816E-2"/>
    <n v="21652"/>
  </r>
  <r>
    <x v="30"/>
    <n v="736"/>
    <x v="19"/>
    <d v="2020-04-01T09:00:00"/>
    <x v="30"/>
    <n v="4.9502286790422387E-2"/>
    <n v="14132"/>
  </r>
  <r>
    <x v="31"/>
    <n v="680"/>
    <x v="27"/>
    <d v="2020-04-01T15:00:00"/>
    <x v="31"/>
    <n v="8.6075949367088608E-2"/>
    <n v="7220"/>
  </r>
  <r>
    <x v="32"/>
    <n v="669"/>
    <x v="28"/>
    <d v="2020-04-01T17:00:00"/>
    <x v="32"/>
    <n v="9.1870365284262567E-2"/>
    <n v="6613"/>
  </r>
  <r>
    <x v="33"/>
    <n v="657"/>
    <x v="29"/>
    <d v="2020-04-02T13:58:00"/>
    <x v="33"/>
    <n v="0.12961136318800554"/>
    <n v="4412"/>
  </r>
  <r>
    <x v="34"/>
    <n v="653"/>
    <x v="29"/>
    <d v="2020-04-02T07:00:00"/>
    <x v="34"/>
    <n v="0.12879684418145956"/>
    <n v="4417"/>
  </r>
  <r>
    <x v="35"/>
    <n v="643"/>
    <x v="29"/>
    <d v="2020-04-02T12:45:00"/>
    <x v="35"/>
    <n v="7.5442919159920213E-2"/>
    <n v="7880"/>
  </r>
  <r>
    <x v="36"/>
    <n v="614"/>
    <x v="30"/>
    <d v="2020-04-01T22:00:00"/>
    <x v="36"/>
    <n v="7.0835256114443926E-2"/>
    <n v="8054"/>
  </r>
  <r>
    <x v="37"/>
    <n v="552"/>
    <x v="31"/>
    <d v="2020-04-02T10:00:00"/>
    <x v="37"/>
    <n v="8.3497201633640897E-2"/>
    <n v="6059"/>
  </r>
  <r>
    <x v="38"/>
    <n v="415"/>
    <x v="32"/>
    <d v="2020-04-01T07:00:00"/>
    <x v="38"/>
    <n v="6.391498536885877E-2"/>
    <n v="6078"/>
  </r>
  <r>
    <x v="39"/>
    <n v="393"/>
    <x v="29"/>
    <d v="2020-04-02T14:45:00"/>
    <x v="39"/>
    <n v="7.9249848759830613E-2"/>
    <n v="4566"/>
  </r>
  <r>
    <x v="40"/>
    <n v="376"/>
    <x v="24"/>
    <d v="2020-04-02T08:00:00"/>
    <x v="40"/>
    <n v="5.8168316831683171E-2"/>
    <n v="6088"/>
  </r>
  <r>
    <x v="41"/>
    <n v="363"/>
    <x v="33"/>
    <d v="2020-03-31T22:00:00"/>
    <x v="41"/>
    <n v="2.5908214973949038E-2"/>
    <n v="13648"/>
  </r>
  <r>
    <x v="42"/>
    <n v="338"/>
    <x v="34"/>
    <d v="2020-04-02T11:00:00"/>
    <x v="42"/>
    <n v="6.6943949296890473E-2"/>
    <n v="4711"/>
  </r>
  <r>
    <x v="43"/>
    <n v="316"/>
    <x v="29"/>
    <d v="2020-04-02T05:00:00"/>
    <x v="43"/>
    <n v="0.16458333333333333"/>
    <n v="1604"/>
  </r>
  <r>
    <x v="44"/>
    <n v="258"/>
    <x v="35"/>
    <d v="2020-04-01T16:00:00"/>
    <x v="44"/>
    <n v="2.4655963302752295E-2"/>
    <n v="10206"/>
  </r>
  <r>
    <x v="45"/>
    <n v="246"/>
    <x v="36"/>
    <d v="2020-04-02T12:00:00"/>
    <x v="45"/>
    <n v="5.823863636363636E-2"/>
    <n v="3978"/>
  </r>
  <r>
    <x v="46"/>
    <n v="227"/>
    <x v="36"/>
    <d v="2020-04-02T08:00:00"/>
    <x v="46"/>
    <n v="4.2669172932330829E-2"/>
    <n v="5093"/>
  </r>
  <r>
    <x v="47"/>
    <n v="217"/>
    <x v="37"/>
    <d v="2020-04-01T22:17:00"/>
    <x v="47"/>
    <n v="3.9504824321864189E-2"/>
    <n v="5276"/>
  </r>
  <r>
    <x v="48"/>
    <n v="165"/>
    <x v="37"/>
    <d v="2020-04-01T16:00:00"/>
    <x v="48"/>
    <n v="3.7654039251483341E-2"/>
    <n v="4217"/>
  </r>
  <r>
    <x v="49"/>
    <n v="159"/>
    <x v="38"/>
    <d v="2020-04-02T10:56:00"/>
    <x v="49"/>
    <n v="3.1927710843373494E-2"/>
    <n v="4821"/>
  </r>
  <r>
    <x v="50"/>
    <n v="150"/>
    <x v="39"/>
    <d v="2020-04-02T08:30:00"/>
    <x v="50"/>
    <n v="5.7937427578215531E-2"/>
    <n v="2439"/>
  </r>
  <r>
    <x v="51"/>
    <n v="143"/>
    <x v="38"/>
    <d v="2020-04-01T19:00:00"/>
    <x v="51"/>
    <n v="2.8474711270410194E-2"/>
    <n v="4879"/>
  </r>
  <r>
    <x v="52"/>
    <n v="82"/>
    <x v="38"/>
    <d v="2020-04-02T06:30:00"/>
    <x v="52"/>
    <n v="0.15648854961832062"/>
    <n v="442"/>
  </r>
  <r>
    <x v="53"/>
    <n v="33"/>
    <x v="40"/>
    <d v="2020-04-02T07:30:00"/>
    <x v="53"/>
    <n v="0.18131868131868131"/>
    <n v="149"/>
  </r>
  <r>
    <x v="54"/>
    <n v="8"/>
    <x v="35"/>
    <d v="2020-04-02T01:00:00"/>
    <x v="54"/>
    <n v="0.38095238095238093"/>
    <n v="13"/>
  </r>
  <r>
    <x v="55"/>
    <n v="0"/>
    <x v="39"/>
    <d v="2020-03-30T21:00:00"/>
    <x v="55"/>
    <n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544C8-5BC2-48DA-8B4B-846F4A0015D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pivotField dataField="1" showAll="0"/>
    <pivotField numFmtId="9" showAll="0"/>
    <pivotField showAll="0"/>
  </pivotFields>
  <rowItems count="1">
    <i/>
  </rowItems>
  <colItems count="1">
    <i/>
  </colItems>
  <dataFields count="1">
    <dataField name="Sum of 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D29B2-D82C-454D-9D71-B6ACCBB38654}" name="PivotTable3"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7">
    <pivotField subtotalTop="0"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ubtotalTop="0" showAll="0"/>
    <pivotField subtotalTop="0" showAll="0"/>
    <pivotField numFmtId="164" subtotalTop="0" showAll="0"/>
    <pivotField subtotalTop="0" showAll="0"/>
    <pivotField numFmtId="9" subtotalTop="0" showAll="0"/>
    <pivotField dataField="1" subtotalTop="0" showAll="0"/>
  </pivotFields>
  <rowFields count="1">
    <field x="-2"/>
  </rowFields>
  <rowItems count="2">
    <i>
      <x/>
    </i>
    <i i="1">
      <x v="1"/>
    </i>
  </rowItems>
  <colItems count="1">
    <i/>
  </colItems>
  <dataFields count="2">
    <dataField name="+ve" fld="1" baseField="0" baseItem="0"/>
    <dataField name="-ve" fld="6"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7C6BA-F808-4463-BD62-897EC8CD8FF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pivotField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numFmtId="9" showAll="0"/>
    <pivotField showAll="0"/>
  </pivotFields>
  <rowItems count="1">
    <i/>
  </rowItems>
  <colItems count="1">
    <i/>
  </colItems>
  <dataFields count="1">
    <dataField name="Sum of 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A72D4-248A-45FE-A1B7-839B8DEFEC9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dataField="1" showAll="0"/>
    <pivotField numFmtId="164" showAll="0"/>
    <pivotField showAll="0"/>
    <pivotField numFmtId="9" showAll="0"/>
    <pivotField showAl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385A4D-A6AA-4E54-872B-6116C4FD3B89}"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 firstHeaderRow="0" firstDataRow="1" firstDataCol="0" rowPageCount="1" colPageCount="1"/>
  <pivotFields count="7">
    <pivotField axis="axisPage"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numFmtId="164" showAll="0"/>
    <pivotField showAll="0"/>
    <pivotField numFmtId="9" showAll="0"/>
    <pivotField dataField="1" showAll="0"/>
  </pivotFields>
  <rowItems count="1">
    <i/>
  </rowItems>
  <colFields count="1">
    <field x="-2"/>
  </colFields>
  <colItems count="2">
    <i>
      <x/>
    </i>
    <i i="1">
      <x v="1"/>
    </i>
  </colItems>
  <pageFields count="1">
    <pageField fld="0" hier="-1"/>
  </pageFields>
  <dataFields count="2">
    <dataField name="Sum of positive" fld="1" baseField="0" baseItem="0"/>
    <dataField name="Sum of neg"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422CB4-2B77-4FC3-AC7C-09DB2E74AB57}" autoFormatId="16" applyNumberFormats="0" applyBorderFormats="0" applyFontFormats="0" applyPatternFormats="0" applyAlignmentFormats="0" applyWidthHeightFormats="0">
  <queryTableRefresh nextId="15" unboundColumnsRight="2">
    <queryTableFields count="7">
      <queryTableField id="1" name="state" tableColumnId="1"/>
      <queryTableField id="4" name="positive" tableColumnId="4"/>
      <queryTableField id="11" name="deaths" tableColumnId="8"/>
      <queryTableField id="10" name="modified" tableColumnId="7"/>
      <queryTableField id="2" name="total" tableColumnId="2"/>
      <queryTableField id="7" dataBound="0" tableColumnId="5"/>
      <queryTableField id="14"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D5BB634-896E-448F-BF47-43723A7F747C}" sourceName="state">
  <pivotTables>
    <pivotTable tabId="7" name="PivotTable3"/>
    <pivotTable tabId="8" name="PivotTable4"/>
    <pivotTable tabId="10" name="PivotTable6"/>
    <pivotTable tabId="9" name="PivotTable5"/>
    <pivotTable tabId="4" name="PivotTable2"/>
  </pivotTables>
  <data>
    <tabular pivotCacheId="49966385">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8C789E5-B264-4492-8AEC-77E4EB880872}" cache="Slicer_state" caption="state" columnCount="8"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D8AF6D-E4C8-4657-BAB9-02DD8DC8B68C}" name="states" displayName="states" ref="B4:H60" tableType="queryTable" totalsRowShown="0">
  <autoFilter ref="B4:H60" xr:uid="{F6F7C74C-F014-4F3A-AD15-1FCD48D05F64}"/>
  <tableColumns count="7">
    <tableColumn id="1" xr3:uid="{DD410B19-7133-4AEE-AF1C-E5FF3341F8E7}" uniqueName="1" name="state" queryTableFieldId="1" dataDxfId="3"/>
    <tableColumn id="4" xr3:uid="{4C439090-69E8-4E5F-8940-807D66387E45}" uniqueName="4" name="positive" queryTableFieldId="4"/>
    <tableColumn id="8" xr3:uid="{1071DD47-981D-4D69-A48C-C4B77FAD5F6E}" uniqueName="8" name="deaths" queryTableFieldId="11"/>
    <tableColumn id="7" xr3:uid="{9AEA43FF-5508-4B03-A736-8D731F24DBAE}" uniqueName="7" name="modified" queryTableFieldId="10" dataDxfId="2"/>
    <tableColumn id="2" xr3:uid="{4B5A777B-ABBA-4ABD-8B07-BB16424B4F43}" uniqueName="2" name="total" queryTableFieldId="2" dataDxfId="1"/>
    <tableColumn id="5" xr3:uid="{32900431-8FC6-421A-8216-3D47632E2642}" uniqueName="5" name="pos %" queryTableFieldId="7" dataDxfId="0">
      <calculatedColumnFormula>states[[#This Row],[positive]]/states[[#This Row],[total]]</calculatedColumnFormula>
    </tableColumn>
    <tableColumn id="3" xr3:uid="{8B31D2A9-8D5E-450F-B386-068AD4900780}" uniqueName="3" name="neg" queryTableFieldId="14">
      <calculatedColumnFormula>states[[#This Row],[total]]-states[[#This Row],[positive]]</calculatedColumnFormula>
    </tableColumn>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covidtracking.com/api"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81A94-6DD7-4E9C-9E92-6087C9982D74}">
  <dimension ref="B2:J60"/>
  <sheetViews>
    <sheetView showGridLines="0" topLeftCell="A5" workbookViewId="0">
      <selection activeCell="B4" sqref="B4:H60"/>
    </sheetView>
  </sheetViews>
  <sheetFormatPr defaultRowHeight="15" x14ac:dyDescent="0.25"/>
  <cols>
    <col min="1" max="1" width="5.7109375" customWidth="1"/>
    <col min="2" max="2" width="7.7109375" bestFit="1" customWidth="1"/>
    <col min="3" max="3" width="10.42578125" bestFit="1" customWidth="1"/>
    <col min="4" max="4" width="9.28515625" bestFit="1" customWidth="1"/>
    <col min="5" max="5" width="11.42578125" bestFit="1" customWidth="1"/>
    <col min="6" max="6" width="7.42578125" customWidth="1"/>
    <col min="7" max="7" width="8.42578125" bestFit="1" customWidth="1"/>
    <col min="8" max="8" width="7" bestFit="1" customWidth="1"/>
    <col min="9" max="9" width="8.140625" bestFit="1" customWidth="1"/>
    <col min="10" max="11" width="10.140625" customWidth="1"/>
  </cols>
  <sheetData>
    <row r="2" spans="2:10" x14ac:dyDescent="0.25">
      <c r="B2" s="3" t="s">
        <v>69</v>
      </c>
    </row>
    <row r="4" spans="2:10" x14ac:dyDescent="0.25">
      <c r="B4" t="s">
        <v>0</v>
      </c>
      <c r="C4" t="s">
        <v>1</v>
      </c>
      <c r="D4" t="s">
        <v>67</v>
      </c>
      <c r="E4" t="s">
        <v>63</v>
      </c>
      <c r="F4" t="s">
        <v>2</v>
      </c>
      <c r="G4" t="s">
        <v>64</v>
      </c>
      <c r="H4" t="s">
        <v>71</v>
      </c>
      <c r="I4" s="5" t="s">
        <v>59</v>
      </c>
      <c r="J4" s="4">
        <f>SUM(states[total])</f>
        <v>1267658</v>
      </c>
    </row>
    <row r="5" spans="2:10" x14ac:dyDescent="0.25">
      <c r="B5" t="s">
        <v>37</v>
      </c>
      <c r="C5">
        <v>92381</v>
      </c>
      <c r="D5">
        <v>2373</v>
      </c>
      <c r="E5" s="6">
        <v>43923.40625</v>
      </c>
      <c r="F5">
        <v>238965</v>
      </c>
      <c r="G5" s="1">
        <f>states[[#This Row],[positive]]/states[[#This Row],[total]]</f>
        <v>0.38658799405770722</v>
      </c>
      <c r="H5">
        <f>states[[#This Row],[total]]-states[[#This Row],[positive]]</f>
        <v>146584</v>
      </c>
      <c r="I5" s="5" t="s">
        <v>60</v>
      </c>
      <c r="J5" s="4">
        <f>SUM(states[positive])</f>
        <v>239009</v>
      </c>
    </row>
    <row r="6" spans="2:10" x14ac:dyDescent="0.25">
      <c r="B6" t="s">
        <v>34</v>
      </c>
      <c r="C6">
        <v>25590</v>
      </c>
      <c r="D6">
        <v>537</v>
      </c>
      <c r="E6" s="6">
        <v>43923.458333333336</v>
      </c>
      <c r="F6">
        <v>59110</v>
      </c>
      <c r="G6" s="1">
        <f>states[[#This Row],[positive]]/states[[#This Row],[total]]</f>
        <v>0.43292167145998983</v>
      </c>
      <c r="H6">
        <f>states[[#This Row],[total]]-states[[#This Row],[positive]]</f>
        <v>33520</v>
      </c>
      <c r="I6" s="5" t="s">
        <v>62</v>
      </c>
      <c r="J6" s="2">
        <f>J5/J4</f>
        <v>0.18854375549241198</v>
      </c>
    </row>
    <row r="7" spans="2:10" x14ac:dyDescent="0.25">
      <c r="B7" t="s">
        <v>25</v>
      </c>
      <c r="C7">
        <v>10791</v>
      </c>
      <c r="D7">
        <v>417</v>
      </c>
      <c r="E7" s="6">
        <v>43923.375</v>
      </c>
      <c r="F7">
        <v>22684</v>
      </c>
      <c r="G7" s="1">
        <f>states[[#This Row],[positive]]/states[[#This Row],[total]]</f>
        <v>0.47570975136660199</v>
      </c>
      <c r="H7">
        <f>states[[#This Row],[total]]-states[[#This Row],[positive]]</f>
        <v>11893</v>
      </c>
      <c r="I7" s="5" t="s">
        <v>61</v>
      </c>
      <c r="J7" s="4">
        <f>SUM(states[deaths])</f>
        <v>5784</v>
      </c>
    </row>
    <row r="8" spans="2:10" x14ac:dyDescent="0.25">
      <c r="B8" t="s">
        <v>7</v>
      </c>
      <c r="C8">
        <v>9191</v>
      </c>
      <c r="D8">
        <v>203</v>
      </c>
      <c r="E8" s="6">
        <v>43922.916666666664</v>
      </c>
      <c r="F8">
        <v>33000</v>
      </c>
      <c r="G8" s="1">
        <f>states[[#This Row],[positive]]/states[[#This Row],[total]]</f>
        <v>0.27851515151515149</v>
      </c>
      <c r="H8">
        <f>states[[#This Row],[total]]-states[[#This Row],[positive]]</f>
        <v>23809</v>
      </c>
    </row>
    <row r="9" spans="2:10" x14ac:dyDescent="0.25">
      <c r="B9" t="s">
        <v>21</v>
      </c>
      <c r="C9">
        <v>9150</v>
      </c>
      <c r="D9">
        <v>310</v>
      </c>
      <c r="E9" s="6">
        <v>43923.458333333336</v>
      </c>
      <c r="F9">
        <v>51086</v>
      </c>
      <c r="G9" s="1">
        <f>states[[#This Row],[positive]]/states[[#This Row],[total]]</f>
        <v>0.17910973652272638</v>
      </c>
      <c r="H9">
        <f>states[[#This Row],[total]]-states[[#This Row],[positive]]</f>
        <v>41936</v>
      </c>
      <c r="I9" s="5" t="s">
        <v>65</v>
      </c>
      <c r="J9" s="7">
        <f>MAX(states[modified])</f>
        <v>43923.614583333336</v>
      </c>
    </row>
    <row r="10" spans="2:10" x14ac:dyDescent="0.25">
      <c r="B10" t="s">
        <v>22</v>
      </c>
      <c r="C10">
        <v>8966</v>
      </c>
      <c r="D10">
        <v>154</v>
      </c>
      <c r="E10" s="6">
        <v>43923.583333333336</v>
      </c>
      <c r="F10">
        <v>56608</v>
      </c>
      <c r="G10" s="1">
        <f>states[[#This Row],[positive]]/states[[#This Row],[total]]</f>
        <v>0.15838750706613905</v>
      </c>
      <c r="H10">
        <f>states[[#This Row],[total]]-states[[#This Row],[positive]]</f>
        <v>47642</v>
      </c>
      <c r="I10" s="5" t="s">
        <v>66</v>
      </c>
      <c r="J10" s="7">
        <f>MIN(states[modified])</f>
        <v>43920.875</v>
      </c>
    </row>
    <row r="11" spans="2:10" x14ac:dyDescent="0.25">
      <c r="B11" t="s">
        <v>12</v>
      </c>
      <c r="C11">
        <v>8010</v>
      </c>
      <c r="D11">
        <v>128</v>
      </c>
      <c r="E11" s="6">
        <v>43923.375694444447</v>
      </c>
      <c r="F11">
        <v>77296</v>
      </c>
      <c r="G11" s="1">
        <f>states[[#This Row],[positive]]/states[[#This Row],[total]]</f>
        <v>0.10362761333057338</v>
      </c>
      <c r="H11">
        <f>states[[#This Row],[total]]-states[[#This Row],[positive]]</f>
        <v>69286</v>
      </c>
      <c r="I11" s="5" t="s">
        <v>70</v>
      </c>
      <c r="J11" s="9">
        <f>ROWS(states[])</f>
        <v>56</v>
      </c>
    </row>
    <row r="12" spans="2:10" x14ac:dyDescent="0.25">
      <c r="B12" t="s">
        <v>17</v>
      </c>
      <c r="C12">
        <v>7695</v>
      </c>
      <c r="D12">
        <v>157</v>
      </c>
      <c r="E12" s="6">
        <v>43922.916666666664</v>
      </c>
      <c r="F12">
        <v>43656</v>
      </c>
      <c r="G12" s="1">
        <f>states[[#This Row],[positive]]/states[[#This Row],[total]]</f>
        <v>0.17626443100604727</v>
      </c>
      <c r="H12">
        <f>states[[#This Row],[total]]-states[[#This Row],[positive]]</f>
        <v>35961</v>
      </c>
    </row>
    <row r="13" spans="2:10" x14ac:dyDescent="0.25">
      <c r="B13" t="s">
        <v>41</v>
      </c>
      <c r="C13">
        <v>7016</v>
      </c>
      <c r="D13">
        <v>90</v>
      </c>
      <c r="E13" s="6">
        <v>43923.416666666664</v>
      </c>
      <c r="F13">
        <v>54714</v>
      </c>
      <c r="G13" s="1">
        <f>states[[#This Row],[positive]]/states[[#This Row],[total]]</f>
        <v>0.1282304346236795</v>
      </c>
      <c r="H13">
        <f>states[[#This Row],[total]]-states[[#This Row],[positive]]</f>
        <v>47698</v>
      </c>
      <c r="I13" s="8" t="s">
        <v>68</v>
      </c>
    </row>
    <row r="14" spans="2:10" x14ac:dyDescent="0.25">
      <c r="B14" t="s">
        <v>50</v>
      </c>
      <c r="C14">
        <v>5984</v>
      </c>
      <c r="D14">
        <v>247</v>
      </c>
      <c r="E14" s="6">
        <v>43922.75</v>
      </c>
      <c r="F14">
        <v>74798</v>
      </c>
      <c r="G14" s="1">
        <f>states[[#This Row],[positive]]/states[[#This Row],[total]]</f>
        <v>8.0002139094628194E-2</v>
      </c>
      <c r="H14">
        <f>states[[#This Row],[total]]-states[[#This Row],[positive]]</f>
        <v>68814</v>
      </c>
    </row>
    <row r="15" spans="2:10" x14ac:dyDescent="0.25">
      <c r="B15" t="s">
        <v>13</v>
      </c>
      <c r="C15">
        <v>5348</v>
      </c>
      <c r="D15">
        <v>163</v>
      </c>
      <c r="E15" s="6">
        <v>43923.394444444442</v>
      </c>
      <c r="F15">
        <v>22957</v>
      </c>
      <c r="G15" s="1">
        <f>states[[#This Row],[positive]]/states[[#This Row],[total]]</f>
        <v>0.2329572679357059</v>
      </c>
      <c r="H15">
        <f>states[[#This Row],[total]]-states[[#This Row],[positive]]</f>
        <v>17609</v>
      </c>
    </row>
    <row r="16" spans="2:10" x14ac:dyDescent="0.25">
      <c r="B16" t="s">
        <v>46</v>
      </c>
      <c r="C16">
        <v>4669</v>
      </c>
      <c r="D16">
        <v>70</v>
      </c>
      <c r="E16" s="6">
        <v>43922.791666666664</v>
      </c>
      <c r="F16">
        <v>50679</v>
      </c>
      <c r="G16" s="1">
        <f>states[[#This Row],[positive]]/states[[#This Row],[total]]</f>
        <v>9.2128889678170442E-2</v>
      </c>
      <c r="H16">
        <f>states[[#This Row],[total]]-states[[#This Row],[positive]]</f>
        <v>46010</v>
      </c>
    </row>
    <row r="17" spans="2:8" x14ac:dyDescent="0.25">
      <c r="B17" t="s">
        <v>9</v>
      </c>
      <c r="C17">
        <v>3824</v>
      </c>
      <c r="D17">
        <v>112</v>
      </c>
      <c r="E17" s="6">
        <v>43923.5625</v>
      </c>
      <c r="F17">
        <v>18300</v>
      </c>
      <c r="G17" s="1">
        <f>states[[#This Row],[positive]]/states[[#This Row],[total]]</f>
        <v>0.20896174863387978</v>
      </c>
      <c r="H17">
        <f>states[[#This Row],[total]]-states[[#This Row],[positive]]</f>
        <v>14476</v>
      </c>
    </row>
    <row r="18" spans="2:8" x14ac:dyDescent="0.25">
      <c r="B18" t="s">
        <v>8</v>
      </c>
      <c r="C18">
        <v>3342</v>
      </c>
      <c r="D18">
        <v>80</v>
      </c>
      <c r="E18" s="6">
        <v>43922.666666666664</v>
      </c>
      <c r="F18">
        <v>18645</v>
      </c>
      <c r="G18" s="1">
        <f>states[[#This Row],[positive]]/states[[#This Row],[total]]</f>
        <v>0.17924376508447304</v>
      </c>
      <c r="H18">
        <f>states[[#This Row],[total]]-states[[#This Row],[positive]]</f>
        <v>15303</v>
      </c>
    </row>
    <row r="19" spans="2:8" x14ac:dyDescent="0.25">
      <c r="B19" t="s">
        <v>18</v>
      </c>
      <c r="C19">
        <v>3039</v>
      </c>
      <c r="D19">
        <v>78</v>
      </c>
      <c r="E19" s="6">
        <v>43922.915972222225</v>
      </c>
      <c r="F19">
        <v>16285</v>
      </c>
      <c r="G19" s="1">
        <f>states[[#This Row],[positive]]/states[[#This Row],[total]]</f>
        <v>0.18661344795824378</v>
      </c>
      <c r="H19">
        <f>states[[#This Row],[total]]-states[[#This Row],[positive]]</f>
        <v>13246</v>
      </c>
    </row>
    <row r="20" spans="2:8" x14ac:dyDescent="0.25">
      <c r="B20" t="s">
        <v>38</v>
      </c>
      <c r="C20">
        <v>2902</v>
      </c>
      <c r="D20">
        <v>81</v>
      </c>
      <c r="E20" s="6">
        <v>43923.5</v>
      </c>
      <c r="F20">
        <v>34918</v>
      </c>
      <c r="G20" s="1">
        <f>states[[#This Row],[positive]]/states[[#This Row],[total]]</f>
        <v>8.3108998224411479E-2</v>
      </c>
      <c r="H20">
        <f>states[[#This Row],[total]]-states[[#This Row],[positive]]</f>
        <v>32016</v>
      </c>
    </row>
    <row r="21" spans="2:8" x14ac:dyDescent="0.25">
      <c r="B21" t="s">
        <v>45</v>
      </c>
      <c r="C21">
        <v>2845</v>
      </c>
      <c r="D21">
        <v>32</v>
      </c>
      <c r="E21" s="6">
        <v>43923.541666666664</v>
      </c>
      <c r="F21">
        <v>34611</v>
      </c>
      <c r="G21" s="1">
        <f>states[[#This Row],[positive]]/states[[#This Row],[total]]</f>
        <v>8.2199300800323602E-2</v>
      </c>
      <c r="H21">
        <f>states[[#This Row],[total]]-states[[#This Row],[positive]]</f>
        <v>31766</v>
      </c>
    </row>
    <row r="22" spans="2:8" x14ac:dyDescent="0.25">
      <c r="B22" t="s">
        <v>23</v>
      </c>
      <c r="C22">
        <v>2331</v>
      </c>
      <c r="D22">
        <v>36</v>
      </c>
      <c r="E22" s="6">
        <v>43923.333333333336</v>
      </c>
      <c r="F22">
        <v>21221</v>
      </c>
      <c r="G22" s="1">
        <f>states[[#This Row],[positive]]/states[[#This Row],[total]]</f>
        <v>0.10984402243061119</v>
      </c>
      <c r="H22">
        <f>states[[#This Row],[total]]-states[[#This Row],[positive]]</f>
        <v>18890</v>
      </c>
    </row>
    <row r="23" spans="2:8" x14ac:dyDescent="0.25">
      <c r="B23" t="s">
        <v>30</v>
      </c>
      <c r="C23">
        <v>1857</v>
      </c>
      <c r="D23">
        <v>16</v>
      </c>
      <c r="E23" s="6">
        <v>43923.5</v>
      </c>
      <c r="F23">
        <v>28679</v>
      </c>
      <c r="G23" s="1">
        <f>states[[#This Row],[positive]]/states[[#This Row],[total]]</f>
        <v>6.4751211687994706E-2</v>
      </c>
      <c r="H23">
        <f>states[[#This Row],[total]]-states[[#This Row],[positive]]</f>
        <v>26822</v>
      </c>
    </row>
    <row r="24" spans="2:8" x14ac:dyDescent="0.25">
      <c r="B24" t="s">
        <v>27</v>
      </c>
      <c r="C24">
        <v>1834</v>
      </c>
      <c r="D24">
        <v>19</v>
      </c>
      <c r="E24" s="6">
        <v>43923.541666666664</v>
      </c>
      <c r="F24">
        <v>19683</v>
      </c>
      <c r="G24" s="1">
        <f>states[[#This Row],[positive]]/states[[#This Row],[total]]</f>
        <v>9.3176853121983441E-2</v>
      </c>
      <c r="H24">
        <f>states[[#This Row],[total]]-states[[#This Row],[positive]]</f>
        <v>17849</v>
      </c>
    </row>
    <row r="25" spans="2:8" x14ac:dyDescent="0.25">
      <c r="B25" t="s">
        <v>51</v>
      </c>
      <c r="C25">
        <v>1730</v>
      </c>
      <c r="D25">
        <v>31</v>
      </c>
      <c r="E25" s="6">
        <v>43923.583333333336</v>
      </c>
      <c r="F25">
        <v>22047</v>
      </c>
      <c r="G25" s="1">
        <f>states[[#This Row],[positive]]/states[[#This Row],[total]]</f>
        <v>7.8468725903751077E-2</v>
      </c>
      <c r="H25">
        <f>states[[#This Row],[total]]-states[[#This Row],[positive]]</f>
        <v>20317</v>
      </c>
    </row>
    <row r="26" spans="2:8" x14ac:dyDescent="0.25">
      <c r="B26" t="s">
        <v>48</v>
      </c>
      <c r="C26">
        <v>1706</v>
      </c>
      <c r="D26">
        <v>41</v>
      </c>
      <c r="E26" s="6">
        <v>43923.291666666664</v>
      </c>
      <c r="F26">
        <v>17589</v>
      </c>
      <c r="G26" s="1">
        <f>states[[#This Row],[positive]]/states[[#This Row],[total]]</f>
        <v>9.6992438455853092E-2</v>
      </c>
      <c r="H26">
        <f>states[[#This Row],[total]]-states[[#This Row],[positive]]</f>
        <v>15883</v>
      </c>
    </row>
    <row r="27" spans="2:8" x14ac:dyDescent="0.25">
      <c r="B27" t="s">
        <v>6</v>
      </c>
      <c r="C27">
        <v>1598</v>
      </c>
      <c r="D27">
        <v>32</v>
      </c>
      <c r="E27" s="6">
        <v>43922.916666666664</v>
      </c>
      <c r="F27">
        <v>22709</v>
      </c>
      <c r="G27" s="1">
        <f>states[[#This Row],[positive]]/states[[#This Row],[total]]</f>
        <v>7.0368576335373634E-2</v>
      </c>
      <c r="H27">
        <f>states[[#This Row],[total]]-states[[#This Row],[positive]]</f>
        <v>21111</v>
      </c>
    </row>
    <row r="28" spans="2:8" x14ac:dyDescent="0.25">
      <c r="B28" t="s">
        <v>43</v>
      </c>
      <c r="C28">
        <v>1554</v>
      </c>
      <c r="D28">
        <v>31</v>
      </c>
      <c r="E28" s="6">
        <v>43923.586111111108</v>
      </c>
      <c r="F28">
        <v>6995</v>
      </c>
      <c r="G28" s="1">
        <f>states[[#This Row],[positive]]/states[[#This Row],[total]]</f>
        <v>0.22215868477483916</v>
      </c>
      <c r="H28">
        <f>states[[#This Row],[total]]-states[[#This Row],[positive]]</f>
        <v>5441</v>
      </c>
    </row>
    <row r="29" spans="2:8" x14ac:dyDescent="0.25">
      <c r="B29" t="s">
        <v>36</v>
      </c>
      <c r="C29">
        <v>1458</v>
      </c>
      <c r="D29">
        <v>38</v>
      </c>
      <c r="E29" s="6">
        <v>43923.3125</v>
      </c>
      <c r="F29">
        <v>14046</v>
      </c>
      <c r="G29" s="1">
        <f>states[[#This Row],[positive]]/states[[#This Row],[total]]</f>
        <v>0.10380179410508329</v>
      </c>
      <c r="H29">
        <f>states[[#This Row],[total]]-states[[#This Row],[positive]]</f>
        <v>12588</v>
      </c>
    </row>
    <row r="30" spans="2:8" x14ac:dyDescent="0.25">
      <c r="B30" t="s">
        <v>4</v>
      </c>
      <c r="C30">
        <v>1233</v>
      </c>
      <c r="D30">
        <v>32</v>
      </c>
      <c r="E30" s="6">
        <v>43922.916666666664</v>
      </c>
      <c r="F30">
        <v>8736</v>
      </c>
      <c r="G30" s="1">
        <f>states[[#This Row],[positive]]/states[[#This Row],[total]]</f>
        <v>0.14114010989010989</v>
      </c>
      <c r="H30">
        <f>states[[#This Row],[total]]-states[[#This Row],[positive]]</f>
        <v>7503</v>
      </c>
    </row>
    <row r="31" spans="2:8" x14ac:dyDescent="0.25">
      <c r="B31" t="s">
        <v>28</v>
      </c>
      <c r="C31">
        <v>1177</v>
      </c>
      <c r="D31">
        <v>26</v>
      </c>
      <c r="E31" s="6">
        <v>43922.708333333336</v>
      </c>
      <c r="F31">
        <v>5930</v>
      </c>
      <c r="G31" s="1">
        <f>states[[#This Row],[positive]]/states[[#This Row],[total]]</f>
        <v>0.19848229342327151</v>
      </c>
      <c r="H31">
        <f>states[[#This Row],[total]]-states[[#This Row],[positive]]</f>
        <v>4753</v>
      </c>
    </row>
    <row r="32" spans="2:8" x14ac:dyDescent="0.25">
      <c r="B32" t="s">
        <v>47</v>
      </c>
      <c r="C32">
        <v>1074</v>
      </c>
      <c r="D32">
        <v>7</v>
      </c>
      <c r="E32" s="6">
        <v>43923.541666666664</v>
      </c>
      <c r="F32">
        <v>21065</v>
      </c>
      <c r="G32" s="1">
        <f>states[[#This Row],[positive]]/states[[#This Row],[total]]</f>
        <v>5.0985046285307381E-2</v>
      </c>
      <c r="H32">
        <f>states[[#This Row],[total]]-states[[#This Row],[positive]]</f>
        <v>19991</v>
      </c>
    </row>
    <row r="33" spans="2:8" x14ac:dyDescent="0.25">
      <c r="B33" t="s">
        <v>39</v>
      </c>
      <c r="C33">
        <v>879</v>
      </c>
      <c r="D33">
        <v>34</v>
      </c>
      <c r="E33" s="6">
        <v>43922.25</v>
      </c>
      <c r="F33">
        <v>2144</v>
      </c>
      <c r="G33" s="1">
        <f>states[[#This Row],[positive]]/states[[#This Row],[total]]</f>
        <v>0.4099813432835821</v>
      </c>
      <c r="H33">
        <f>states[[#This Row],[total]]-states[[#This Row],[positive]]</f>
        <v>1265</v>
      </c>
    </row>
    <row r="34" spans="2:8" x14ac:dyDescent="0.25">
      <c r="B34" t="s">
        <v>26</v>
      </c>
      <c r="C34">
        <v>742</v>
      </c>
      <c r="D34">
        <v>18</v>
      </c>
      <c r="E34" s="6">
        <v>43923.416666666664</v>
      </c>
      <c r="F34">
        <v>22394</v>
      </c>
      <c r="G34" s="1">
        <f>states[[#This Row],[positive]]/states[[#This Row],[total]]</f>
        <v>3.313387514512816E-2</v>
      </c>
      <c r="H34">
        <f>states[[#This Row],[total]]-states[[#This Row],[positive]]</f>
        <v>21652</v>
      </c>
    </row>
    <row r="35" spans="2:8" x14ac:dyDescent="0.25">
      <c r="B35" t="s">
        <v>40</v>
      </c>
      <c r="C35">
        <v>736</v>
      </c>
      <c r="D35">
        <v>19</v>
      </c>
      <c r="E35" s="6">
        <v>43922.375</v>
      </c>
      <c r="F35">
        <v>14868</v>
      </c>
      <c r="G35" s="1">
        <f>states[[#This Row],[positive]]/states[[#This Row],[total]]</f>
        <v>4.9502286790422387E-2</v>
      </c>
      <c r="H35">
        <f>states[[#This Row],[total]]-states[[#This Row],[positive]]</f>
        <v>14132</v>
      </c>
    </row>
    <row r="36" spans="2:8" x14ac:dyDescent="0.25">
      <c r="B36" t="s">
        <v>20</v>
      </c>
      <c r="C36">
        <v>680</v>
      </c>
      <c r="D36">
        <v>20</v>
      </c>
      <c r="E36" s="6">
        <v>43922.625</v>
      </c>
      <c r="F36">
        <v>7900</v>
      </c>
      <c r="G36" s="1">
        <f>states[[#This Row],[positive]]/states[[#This Row],[total]]</f>
        <v>8.6075949367088608E-2</v>
      </c>
      <c r="H36">
        <f>states[[#This Row],[total]]-states[[#This Row],[positive]]</f>
        <v>7220</v>
      </c>
    </row>
    <row r="37" spans="2:8" x14ac:dyDescent="0.25">
      <c r="B37" t="s">
        <v>16</v>
      </c>
      <c r="C37">
        <v>669</v>
      </c>
      <c r="D37">
        <v>9</v>
      </c>
      <c r="E37" s="6">
        <v>43922.708333333336</v>
      </c>
      <c r="F37">
        <v>7282</v>
      </c>
      <c r="G37" s="1">
        <f>states[[#This Row],[positive]]/states[[#This Row],[total]]</f>
        <v>9.1870365284262567E-2</v>
      </c>
      <c r="H37">
        <f>states[[#This Row],[total]]-states[[#This Row],[positive]]</f>
        <v>6613</v>
      </c>
    </row>
    <row r="38" spans="2:8" x14ac:dyDescent="0.25">
      <c r="B38" t="s">
        <v>42</v>
      </c>
      <c r="C38">
        <v>657</v>
      </c>
      <c r="D38">
        <v>12</v>
      </c>
      <c r="E38" s="6">
        <v>43923.581944444442</v>
      </c>
      <c r="F38">
        <v>5069</v>
      </c>
      <c r="G38" s="1">
        <f>states[[#This Row],[positive]]/states[[#This Row],[total]]</f>
        <v>0.12961136318800554</v>
      </c>
      <c r="H38">
        <f>states[[#This Row],[total]]-states[[#This Row],[positive]]</f>
        <v>4412</v>
      </c>
    </row>
    <row r="39" spans="2:8" x14ac:dyDescent="0.25">
      <c r="B39" t="s">
        <v>10</v>
      </c>
      <c r="C39">
        <v>653</v>
      </c>
      <c r="D39">
        <v>12</v>
      </c>
      <c r="E39" s="6">
        <v>43923.291666666664</v>
      </c>
      <c r="F39">
        <v>5070</v>
      </c>
      <c r="G39" s="1">
        <f>states[[#This Row],[positive]]/states[[#This Row],[total]]</f>
        <v>0.12879684418145956</v>
      </c>
      <c r="H39">
        <f>states[[#This Row],[total]]-states[[#This Row],[positive]]</f>
        <v>4417</v>
      </c>
    </row>
    <row r="40" spans="2:8" x14ac:dyDescent="0.25">
      <c r="B40" t="s">
        <v>5</v>
      </c>
      <c r="C40">
        <v>643</v>
      </c>
      <c r="D40">
        <v>12</v>
      </c>
      <c r="E40" s="6">
        <v>43923.53125</v>
      </c>
      <c r="F40">
        <v>8523</v>
      </c>
      <c r="G40" s="1">
        <f>states[[#This Row],[positive]]/states[[#This Row],[total]]</f>
        <v>7.5442919159920213E-2</v>
      </c>
      <c r="H40">
        <f>states[[#This Row],[total]]-states[[#This Row],[positive]]</f>
        <v>7880</v>
      </c>
    </row>
    <row r="41" spans="2:8" x14ac:dyDescent="0.25">
      <c r="B41" t="s">
        <v>15</v>
      </c>
      <c r="C41">
        <v>614</v>
      </c>
      <c r="D41">
        <v>11</v>
      </c>
      <c r="E41" s="6">
        <v>43922.916666666664</v>
      </c>
      <c r="F41">
        <v>8668</v>
      </c>
      <c r="G41" s="1">
        <f>states[[#This Row],[positive]]/states[[#This Row],[total]]</f>
        <v>7.0835256114443926E-2</v>
      </c>
      <c r="H41">
        <f>states[[#This Row],[total]]-states[[#This Row],[positive]]</f>
        <v>8054</v>
      </c>
    </row>
    <row r="42" spans="2:8" x14ac:dyDescent="0.25">
      <c r="B42" t="s">
        <v>19</v>
      </c>
      <c r="C42">
        <v>552</v>
      </c>
      <c r="D42">
        <v>13</v>
      </c>
      <c r="E42" s="6">
        <v>43923.416666666664</v>
      </c>
      <c r="F42">
        <v>6611</v>
      </c>
      <c r="G42" s="1">
        <f>states[[#This Row],[positive]]/states[[#This Row],[total]]</f>
        <v>8.3497201633640897E-2</v>
      </c>
      <c r="H42">
        <f>states[[#This Row],[total]]-states[[#This Row],[positive]]</f>
        <v>6059</v>
      </c>
    </row>
    <row r="43" spans="2:8" x14ac:dyDescent="0.25">
      <c r="B43" t="s">
        <v>33</v>
      </c>
      <c r="C43">
        <v>415</v>
      </c>
      <c r="D43">
        <v>4</v>
      </c>
      <c r="E43" s="6">
        <v>43922.291666666664</v>
      </c>
      <c r="F43">
        <v>6493</v>
      </c>
      <c r="G43" s="1">
        <f>states[[#This Row],[positive]]/states[[#This Row],[total]]</f>
        <v>6.391498536885877E-2</v>
      </c>
      <c r="H43">
        <f>states[[#This Row],[total]]-states[[#This Row],[positive]]</f>
        <v>6078</v>
      </c>
    </row>
    <row r="44" spans="2:8" x14ac:dyDescent="0.25">
      <c r="B44" t="s">
        <v>11</v>
      </c>
      <c r="C44">
        <v>393</v>
      </c>
      <c r="D44">
        <v>12</v>
      </c>
      <c r="E44" s="6">
        <v>43923.614583333336</v>
      </c>
      <c r="F44">
        <v>4959</v>
      </c>
      <c r="G44" s="1">
        <f>states[[#This Row],[positive]]/states[[#This Row],[total]]</f>
        <v>7.9249848759830613E-2</v>
      </c>
      <c r="H44">
        <f>states[[#This Row],[total]]-states[[#This Row],[positive]]</f>
        <v>4566</v>
      </c>
    </row>
    <row r="45" spans="2:8" x14ac:dyDescent="0.25">
      <c r="B45" t="s">
        <v>24</v>
      </c>
      <c r="C45">
        <v>376</v>
      </c>
      <c r="D45">
        <v>7</v>
      </c>
      <c r="E45" s="6">
        <v>43923.333333333336</v>
      </c>
      <c r="F45">
        <v>6464</v>
      </c>
      <c r="G45" s="1">
        <f>states[[#This Row],[positive]]/states[[#This Row],[total]]</f>
        <v>5.8168316831683171E-2</v>
      </c>
      <c r="H45">
        <f>states[[#This Row],[total]]-states[[#This Row],[positive]]</f>
        <v>6088</v>
      </c>
    </row>
    <row r="46" spans="2:8" x14ac:dyDescent="0.25">
      <c r="B46" t="s">
        <v>35</v>
      </c>
      <c r="C46">
        <v>363</v>
      </c>
      <c r="D46">
        <v>6</v>
      </c>
      <c r="E46" s="6">
        <v>43921.916666666664</v>
      </c>
      <c r="F46">
        <v>14011</v>
      </c>
      <c r="G46" s="1">
        <f>states[[#This Row],[positive]]/states[[#This Row],[total]]</f>
        <v>2.5908214973949038E-2</v>
      </c>
      <c r="H46">
        <f>states[[#This Row],[total]]-states[[#This Row],[positive]]</f>
        <v>13648</v>
      </c>
    </row>
    <row r="47" spans="2:8" x14ac:dyDescent="0.25">
      <c r="B47" t="s">
        <v>49</v>
      </c>
      <c r="C47">
        <v>338</v>
      </c>
      <c r="D47">
        <v>17</v>
      </c>
      <c r="E47" s="6">
        <v>43923.458333333336</v>
      </c>
      <c r="F47">
        <v>5049</v>
      </c>
      <c r="G47" s="1">
        <f>states[[#This Row],[positive]]/states[[#This Row],[total]]</f>
        <v>6.6943949296890473E-2</v>
      </c>
      <c r="H47">
        <f>states[[#This Row],[total]]-states[[#This Row],[positive]]</f>
        <v>4711</v>
      </c>
    </row>
    <row r="48" spans="2:8" x14ac:dyDescent="0.25">
      <c r="B48" t="s">
        <v>54</v>
      </c>
      <c r="C48">
        <v>316</v>
      </c>
      <c r="D48">
        <v>12</v>
      </c>
      <c r="E48" s="6">
        <v>43923.208333333336</v>
      </c>
      <c r="F48">
        <v>1920</v>
      </c>
      <c r="G48" s="1">
        <f>states[[#This Row],[positive]]/states[[#This Row],[total]]</f>
        <v>0.16458333333333333</v>
      </c>
      <c r="H48">
        <f>states[[#This Row],[total]]-states[[#This Row],[positive]]</f>
        <v>1604</v>
      </c>
    </row>
    <row r="49" spans="2:8" x14ac:dyDescent="0.25">
      <c r="B49" t="s">
        <v>14</v>
      </c>
      <c r="C49">
        <v>258</v>
      </c>
      <c r="D49">
        <v>1</v>
      </c>
      <c r="E49" s="6">
        <v>43922.666666666664</v>
      </c>
      <c r="F49">
        <v>10464</v>
      </c>
      <c r="G49" s="1">
        <f>states[[#This Row],[positive]]/states[[#This Row],[total]]</f>
        <v>2.4655963302752295E-2</v>
      </c>
      <c r="H49">
        <f>states[[#This Row],[total]]-states[[#This Row],[positive]]</f>
        <v>10206</v>
      </c>
    </row>
    <row r="50" spans="2:8" x14ac:dyDescent="0.25">
      <c r="B50" t="s">
        <v>32</v>
      </c>
      <c r="C50">
        <v>246</v>
      </c>
      <c r="D50">
        <v>5</v>
      </c>
      <c r="E50" s="6">
        <v>43923.5</v>
      </c>
      <c r="F50">
        <v>4224</v>
      </c>
      <c r="G50" s="1">
        <f>states[[#This Row],[positive]]/states[[#This Row],[total]]</f>
        <v>5.823863636363636E-2</v>
      </c>
      <c r="H50">
        <f>states[[#This Row],[total]]-states[[#This Row],[positive]]</f>
        <v>3978</v>
      </c>
    </row>
    <row r="51" spans="2:8" x14ac:dyDescent="0.25">
      <c r="B51" t="s">
        <v>29</v>
      </c>
      <c r="C51">
        <v>227</v>
      </c>
      <c r="D51">
        <v>5</v>
      </c>
      <c r="E51" s="6">
        <v>43923.333333333336</v>
      </c>
      <c r="F51">
        <v>5320</v>
      </c>
      <c r="G51" s="1">
        <f>states[[#This Row],[positive]]/states[[#This Row],[total]]</f>
        <v>4.2669172932330829E-2</v>
      </c>
      <c r="H51">
        <f>states[[#This Row],[total]]-states[[#This Row],[positive]]</f>
        <v>5093</v>
      </c>
    </row>
    <row r="52" spans="2:8" x14ac:dyDescent="0.25">
      <c r="B52" t="s">
        <v>52</v>
      </c>
      <c r="C52">
        <v>217</v>
      </c>
      <c r="D52">
        <v>2</v>
      </c>
      <c r="E52" s="6">
        <v>43922.928472222222</v>
      </c>
      <c r="F52">
        <v>5493</v>
      </c>
      <c r="G52" s="1">
        <f>states[[#This Row],[positive]]/states[[#This Row],[total]]</f>
        <v>3.9504824321864189E-2</v>
      </c>
      <c r="H52">
        <f>states[[#This Row],[total]]-states[[#This Row],[positive]]</f>
        <v>5276</v>
      </c>
    </row>
    <row r="53" spans="2:8" x14ac:dyDescent="0.25">
      <c r="B53" t="s">
        <v>44</v>
      </c>
      <c r="C53">
        <v>165</v>
      </c>
      <c r="D53">
        <v>2</v>
      </c>
      <c r="E53" s="6">
        <v>43922.666666666664</v>
      </c>
      <c r="F53">
        <v>4382</v>
      </c>
      <c r="G53" s="1">
        <f>states[[#This Row],[positive]]/states[[#This Row],[total]]</f>
        <v>3.7654039251483341E-2</v>
      </c>
      <c r="H53">
        <f>states[[#This Row],[total]]-states[[#This Row],[positive]]</f>
        <v>4217</v>
      </c>
    </row>
    <row r="54" spans="2:8" x14ac:dyDescent="0.25">
      <c r="B54" t="s">
        <v>31</v>
      </c>
      <c r="C54">
        <v>159</v>
      </c>
      <c r="D54">
        <v>3</v>
      </c>
      <c r="E54" s="6">
        <v>43923.455555555556</v>
      </c>
      <c r="F54">
        <v>4980</v>
      </c>
      <c r="G54" s="1">
        <f>states[[#This Row],[positive]]/states[[#This Row],[total]]</f>
        <v>3.1927710843373494E-2</v>
      </c>
      <c r="H54">
        <f>states[[#This Row],[total]]-states[[#This Row],[positive]]</f>
        <v>4821</v>
      </c>
    </row>
    <row r="55" spans="2:8" x14ac:dyDescent="0.25">
      <c r="B55" t="s">
        <v>53</v>
      </c>
      <c r="C55">
        <v>150</v>
      </c>
      <c r="D55">
        <v>0</v>
      </c>
      <c r="E55" s="6">
        <v>43923.354166666664</v>
      </c>
      <c r="F55">
        <v>2589</v>
      </c>
      <c r="G55" s="1">
        <f>states[[#This Row],[positive]]/states[[#This Row],[total]]</f>
        <v>5.7937427578215531E-2</v>
      </c>
      <c r="H55">
        <f>states[[#This Row],[total]]-states[[#This Row],[positive]]</f>
        <v>2439</v>
      </c>
    </row>
    <row r="56" spans="2:8" x14ac:dyDescent="0.25">
      <c r="B56" t="s">
        <v>3</v>
      </c>
      <c r="C56">
        <v>143</v>
      </c>
      <c r="D56">
        <v>3</v>
      </c>
      <c r="E56" s="6">
        <v>43922.791666666664</v>
      </c>
      <c r="F56">
        <v>5022</v>
      </c>
      <c r="G56" s="1">
        <f>states[[#This Row],[positive]]/states[[#This Row],[total]]</f>
        <v>2.8474711270410194E-2</v>
      </c>
      <c r="H56">
        <f>states[[#This Row],[total]]-states[[#This Row],[positive]]</f>
        <v>4879</v>
      </c>
    </row>
    <row r="57" spans="2:8" x14ac:dyDescent="0.25">
      <c r="B57" t="s">
        <v>56</v>
      </c>
      <c r="C57">
        <v>82</v>
      </c>
      <c r="D57">
        <v>3</v>
      </c>
      <c r="E57" s="6">
        <v>43923.270833333336</v>
      </c>
      <c r="F57">
        <v>524</v>
      </c>
      <c r="G57" s="1">
        <f>states[[#This Row],[positive]]/states[[#This Row],[total]]</f>
        <v>0.15648854961832062</v>
      </c>
      <c r="H57">
        <f>states[[#This Row],[total]]-states[[#This Row],[positive]]</f>
        <v>442</v>
      </c>
    </row>
    <row r="58" spans="2:8" x14ac:dyDescent="0.25">
      <c r="B58" t="s">
        <v>58</v>
      </c>
      <c r="C58">
        <v>33</v>
      </c>
      <c r="E58" s="6">
        <v>43923.3125</v>
      </c>
      <c r="F58">
        <v>182</v>
      </c>
      <c r="G58" s="1">
        <f>states[[#This Row],[positive]]/states[[#This Row],[total]]</f>
        <v>0.18131868131868131</v>
      </c>
      <c r="H58">
        <f>states[[#This Row],[total]]-states[[#This Row],[positive]]</f>
        <v>149</v>
      </c>
    </row>
    <row r="59" spans="2:8" x14ac:dyDescent="0.25">
      <c r="B59" t="s">
        <v>57</v>
      </c>
      <c r="C59">
        <v>8</v>
      </c>
      <c r="D59">
        <v>1</v>
      </c>
      <c r="E59" s="6">
        <v>43923.041666666664</v>
      </c>
      <c r="F59">
        <v>21</v>
      </c>
      <c r="G59" s="1">
        <f>states[[#This Row],[positive]]/states[[#This Row],[total]]</f>
        <v>0.38095238095238093</v>
      </c>
      <c r="H59">
        <f>states[[#This Row],[total]]-states[[#This Row],[positive]]</f>
        <v>13</v>
      </c>
    </row>
    <row r="60" spans="2:8" x14ac:dyDescent="0.25">
      <c r="B60" t="s">
        <v>55</v>
      </c>
      <c r="C60">
        <v>0</v>
      </c>
      <c r="D60">
        <v>0</v>
      </c>
      <c r="E60" s="6">
        <v>43920.875</v>
      </c>
      <c r="F60">
        <v>20</v>
      </c>
      <c r="G60" s="1">
        <f>states[[#This Row],[positive]]/states[[#This Row],[total]]</f>
        <v>0</v>
      </c>
      <c r="H60">
        <f>states[[#This Row],[total]]-states[[#This Row],[positive]]</f>
        <v>20</v>
      </c>
    </row>
  </sheetData>
  <hyperlinks>
    <hyperlink ref="I13" r:id="rId1" xr:uid="{E1D9C171-9EDF-4252-A32C-E9A4476B6FEA}"/>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853E-E9D1-43AA-BAD5-B7A06CB39CE3}">
  <dimension ref="A1:B5"/>
  <sheetViews>
    <sheetView workbookViewId="0">
      <selection activeCell="A4" sqref="A4:B4"/>
    </sheetView>
  </sheetViews>
  <sheetFormatPr defaultRowHeight="15" x14ac:dyDescent="0.25"/>
  <cols>
    <col min="2" max="2" width="31.85546875" bestFit="1" customWidth="1"/>
  </cols>
  <sheetData>
    <row r="1" spans="1:2" x14ac:dyDescent="0.25">
      <c r="A1" s="12">
        <v>1</v>
      </c>
      <c r="B1" s="12" t="s">
        <v>59</v>
      </c>
    </row>
    <row r="2" spans="1:2" x14ac:dyDescent="0.25">
      <c r="A2" s="12">
        <v>2</v>
      </c>
      <c r="B2" s="12" t="s">
        <v>74</v>
      </c>
    </row>
    <row r="3" spans="1:2" x14ac:dyDescent="0.25">
      <c r="A3" s="12">
        <v>3</v>
      </c>
      <c r="B3" s="12" t="s">
        <v>75</v>
      </c>
    </row>
    <row r="4" spans="1:2" x14ac:dyDescent="0.25">
      <c r="A4" s="12">
        <v>4</v>
      </c>
      <c r="B4" s="12" t="s">
        <v>76</v>
      </c>
    </row>
    <row r="5" spans="1:2" x14ac:dyDescent="0.25">
      <c r="A5">
        <v>5</v>
      </c>
      <c r="B5"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DD49-9B39-4934-ABCC-CDE0F970C2FD}">
  <dimension ref="A3:A4"/>
  <sheetViews>
    <sheetView workbookViewId="0">
      <selection activeCell="A3" sqref="A3:A4"/>
    </sheetView>
  </sheetViews>
  <sheetFormatPr defaultRowHeight="15" x14ac:dyDescent="0.25"/>
  <cols>
    <col min="1" max="1" width="11.7109375" bestFit="1" customWidth="1"/>
  </cols>
  <sheetData>
    <row r="3" spans="1:1" x14ac:dyDescent="0.25">
      <c r="A3" t="s">
        <v>72</v>
      </c>
    </row>
    <row r="4" spans="1:1" x14ac:dyDescent="0.25">
      <c r="A4" s="10">
        <v>1267658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8752-3AD2-4783-B4EF-8AAC82906AA5}">
  <dimension ref="A3:B5"/>
  <sheetViews>
    <sheetView workbookViewId="0">
      <selection activeCell="A6" sqref="A6"/>
    </sheetView>
  </sheetViews>
  <sheetFormatPr defaultRowHeight="15" x14ac:dyDescent="0.25"/>
  <cols>
    <col min="1" max="1" width="7" bestFit="1" customWidth="1"/>
    <col min="2" max="2" width="8" bestFit="1" customWidth="1"/>
    <col min="3" max="3" width="11.7109375" bestFit="1" customWidth="1"/>
  </cols>
  <sheetData>
    <row r="3" spans="1:2" x14ac:dyDescent="0.25">
      <c r="A3" s="13" t="s">
        <v>80</v>
      </c>
    </row>
    <row r="4" spans="1:2" x14ac:dyDescent="0.25">
      <c r="A4" s="14" t="s">
        <v>81</v>
      </c>
      <c r="B4" s="10">
        <v>239009</v>
      </c>
    </row>
    <row r="5" spans="1:2" x14ac:dyDescent="0.25">
      <c r="A5" s="14" t="s">
        <v>82</v>
      </c>
      <c r="B5" s="10">
        <v>1028649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9085-1357-4C12-A177-49952406B188}">
  <dimension ref="A3:A4"/>
  <sheetViews>
    <sheetView workbookViewId="0">
      <selection activeCell="A3" sqref="A3"/>
    </sheetView>
  </sheetViews>
  <sheetFormatPr defaultRowHeight="15" x14ac:dyDescent="0.25"/>
  <cols>
    <col min="1" max="2" width="13.7109375" bestFit="1" customWidth="1"/>
  </cols>
  <sheetData>
    <row r="3" spans="1:1" x14ac:dyDescent="0.25">
      <c r="A3" t="s">
        <v>83</v>
      </c>
    </row>
    <row r="4" spans="1:1" x14ac:dyDescent="0.25">
      <c r="A4" s="10">
        <v>5784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36A1-90E4-4C03-883A-790EA688DE0D}">
  <dimension ref="A3:B60"/>
  <sheetViews>
    <sheetView workbookViewId="0">
      <selection activeCell="A3" sqref="A3"/>
    </sheetView>
  </sheetViews>
  <sheetFormatPr defaultRowHeight="15" x14ac:dyDescent="0.25"/>
  <cols>
    <col min="1" max="1" width="13.140625" bestFit="1" customWidth="1"/>
    <col min="2" max="2" width="13.7109375" bestFit="1" customWidth="1"/>
  </cols>
  <sheetData>
    <row r="3" spans="1:2" x14ac:dyDescent="0.25">
      <c r="A3" s="13" t="s">
        <v>84</v>
      </c>
      <c r="B3" t="s">
        <v>83</v>
      </c>
    </row>
    <row r="4" spans="1:2" x14ac:dyDescent="0.25">
      <c r="A4" s="14" t="s">
        <v>3</v>
      </c>
      <c r="B4" s="10">
        <v>3</v>
      </c>
    </row>
    <row r="5" spans="1:2" x14ac:dyDescent="0.25">
      <c r="A5" s="14" t="s">
        <v>4</v>
      </c>
      <c r="B5" s="10">
        <v>32</v>
      </c>
    </row>
    <row r="6" spans="1:2" x14ac:dyDescent="0.25">
      <c r="A6" s="14" t="s">
        <v>5</v>
      </c>
      <c r="B6" s="10">
        <v>12</v>
      </c>
    </row>
    <row r="7" spans="1:2" x14ac:dyDescent="0.25">
      <c r="A7" s="14" t="s">
        <v>55</v>
      </c>
      <c r="B7" s="10">
        <v>0</v>
      </c>
    </row>
    <row r="8" spans="1:2" x14ac:dyDescent="0.25">
      <c r="A8" s="14" t="s">
        <v>6</v>
      </c>
      <c r="B8" s="10">
        <v>32</v>
      </c>
    </row>
    <row r="9" spans="1:2" x14ac:dyDescent="0.25">
      <c r="A9" s="14" t="s">
        <v>7</v>
      </c>
      <c r="B9" s="10">
        <v>203</v>
      </c>
    </row>
    <row r="10" spans="1:2" x14ac:dyDescent="0.25">
      <c r="A10" s="14" t="s">
        <v>8</v>
      </c>
      <c r="B10" s="10">
        <v>80</v>
      </c>
    </row>
    <row r="11" spans="1:2" x14ac:dyDescent="0.25">
      <c r="A11" s="14" t="s">
        <v>9</v>
      </c>
      <c r="B11" s="10">
        <v>112</v>
      </c>
    </row>
    <row r="12" spans="1:2" x14ac:dyDescent="0.25">
      <c r="A12" s="14" t="s">
        <v>10</v>
      </c>
      <c r="B12" s="10">
        <v>12</v>
      </c>
    </row>
    <row r="13" spans="1:2" x14ac:dyDescent="0.25">
      <c r="A13" s="14" t="s">
        <v>11</v>
      </c>
      <c r="B13" s="10">
        <v>12</v>
      </c>
    </row>
    <row r="14" spans="1:2" x14ac:dyDescent="0.25">
      <c r="A14" s="14" t="s">
        <v>12</v>
      </c>
      <c r="B14" s="10">
        <v>128</v>
      </c>
    </row>
    <row r="15" spans="1:2" x14ac:dyDescent="0.25">
      <c r="A15" s="14" t="s">
        <v>13</v>
      </c>
      <c r="B15" s="10">
        <v>163</v>
      </c>
    </row>
    <row r="16" spans="1:2" x14ac:dyDescent="0.25">
      <c r="A16" s="14" t="s">
        <v>56</v>
      </c>
      <c r="B16" s="10">
        <v>3</v>
      </c>
    </row>
    <row r="17" spans="1:2" x14ac:dyDescent="0.25">
      <c r="A17" s="14" t="s">
        <v>14</v>
      </c>
      <c r="B17" s="10">
        <v>1</v>
      </c>
    </row>
    <row r="18" spans="1:2" x14ac:dyDescent="0.25">
      <c r="A18" s="14" t="s">
        <v>15</v>
      </c>
      <c r="B18" s="10">
        <v>11</v>
      </c>
    </row>
    <row r="19" spans="1:2" x14ac:dyDescent="0.25">
      <c r="A19" s="14" t="s">
        <v>16</v>
      </c>
      <c r="B19" s="10">
        <v>9</v>
      </c>
    </row>
    <row r="20" spans="1:2" x14ac:dyDescent="0.25">
      <c r="A20" s="14" t="s">
        <v>17</v>
      </c>
      <c r="B20" s="10">
        <v>157</v>
      </c>
    </row>
    <row r="21" spans="1:2" x14ac:dyDescent="0.25">
      <c r="A21" s="14" t="s">
        <v>18</v>
      </c>
      <c r="B21" s="10">
        <v>78</v>
      </c>
    </row>
    <row r="22" spans="1:2" x14ac:dyDescent="0.25">
      <c r="A22" s="14" t="s">
        <v>19</v>
      </c>
      <c r="B22" s="10">
        <v>13</v>
      </c>
    </row>
    <row r="23" spans="1:2" x14ac:dyDescent="0.25">
      <c r="A23" s="14" t="s">
        <v>20</v>
      </c>
      <c r="B23" s="10">
        <v>20</v>
      </c>
    </row>
    <row r="24" spans="1:2" x14ac:dyDescent="0.25">
      <c r="A24" s="14" t="s">
        <v>21</v>
      </c>
      <c r="B24" s="10">
        <v>310</v>
      </c>
    </row>
    <row r="25" spans="1:2" x14ac:dyDescent="0.25">
      <c r="A25" s="14" t="s">
        <v>22</v>
      </c>
      <c r="B25" s="10">
        <v>154</v>
      </c>
    </row>
    <row r="26" spans="1:2" x14ac:dyDescent="0.25">
      <c r="A26" s="14" t="s">
        <v>23</v>
      </c>
      <c r="B26" s="10">
        <v>36</v>
      </c>
    </row>
    <row r="27" spans="1:2" x14ac:dyDescent="0.25">
      <c r="A27" s="14" t="s">
        <v>24</v>
      </c>
      <c r="B27" s="10">
        <v>7</v>
      </c>
    </row>
    <row r="28" spans="1:2" x14ac:dyDescent="0.25">
      <c r="A28" s="14" t="s">
        <v>25</v>
      </c>
      <c r="B28" s="10">
        <v>417</v>
      </c>
    </row>
    <row r="29" spans="1:2" x14ac:dyDescent="0.25">
      <c r="A29" s="14" t="s">
        <v>26</v>
      </c>
      <c r="B29" s="10">
        <v>18</v>
      </c>
    </row>
    <row r="30" spans="1:2" x14ac:dyDescent="0.25">
      <c r="A30" s="14" t="s">
        <v>27</v>
      </c>
      <c r="B30" s="10">
        <v>19</v>
      </c>
    </row>
    <row r="31" spans="1:2" x14ac:dyDescent="0.25">
      <c r="A31" s="14" t="s">
        <v>57</v>
      </c>
      <c r="B31" s="10">
        <v>1</v>
      </c>
    </row>
    <row r="32" spans="1:2" x14ac:dyDescent="0.25">
      <c r="A32" s="14" t="s">
        <v>28</v>
      </c>
      <c r="B32" s="10">
        <v>26</v>
      </c>
    </row>
    <row r="33" spans="1:2" x14ac:dyDescent="0.25">
      <c r="A33" s="14" t="s">
        <v>29</v>
      </c>
      <c r="B33" s="10">
        <v>5</v>
      </c>
    </row>
    <row r="34" spans="1:2" x14ac:dyDescent="0.25">
      <c r="A34" s="14" t="s">
        <v>30</v>
      </c>
      <c r="B34" s="10">
        <v>16</v>
      </c>
    </row>
    <row r="35" spans="1:2" x14ac:dyDescent="0.25">
      <c r="A35" s="14" t="s">
        <v>31</v>
      </c>
      <c r="B35" s="10">
        <v>3</v>
      </c>
    </row>
    <row r="36" spans="1:2" x14ac:dyDescent="0.25">
      <c r="A36" s="14" t="s">
        <v>32</v>
      </c>
      <c r="B36" s="10">
        <v>5</v>
      </c>
    </row>
    <row r="37" spans="1:2" x14ac:dyDescent="0.25">
      <c r="A37" s="14" t="s">
        <v>33</v>
      </c>
      <c r="B37" s="10">
        <v>4</v>
      </c>
    </row>
    <row r="38" spans="1:2" x14ac:dyDescent="0.25">
      <c r="A38" s="14" t="s">
        <v>34</v>
      </c>
      <c r="B38" s="10">
        <v>537</v>
      </c>
    </row>
    <row r="39" spans="1:2" x14ac:dyDescent="0.25">
      <c r="A39" s="14" t="s">
        <v>35</v>
      </c>
      <c r="B39" s="10">
        <v>6</v>
      </c>
    </row>
    <row r="40" spans="1:2" x14ac:dyDescent="0.25">
      <c r="A40" s="14" t="s">
        <v>36</v>
      </c>
      <c r="B40" s="10">
        <v>38</v>
      </c>
    </row>
    <row r="41" spans="1:2" x14ac:dyDescent="0.25">
      <c r="A41" s="14" t="s">
        <v>37</v>
      </c>
      <c r="B41" s="10">
        <v>2373</v>
      </c>
    </row>
    <row r="42" spans="1:2" x14ac:dyDescent="0.25">
      <c r="A42" s="14" t="s">
        <v>38</v>
      </c>
      <c r="B42" s="10">
        <v>81</v>
      </c>
    </row>
    <row r="43" spans="1:2" x14ac:dyDescent="0.25">
      <c r="A43" s="14" t="s">
        <v>39</v>
      </c>
      <c r="B43" s="10">
        <v>34</v>
      </c>
    </row>
    <row r="44" spans="1:2" x14ac:dyDescent="0.25">
      <c r="A44" s="14" t="s">
        <v>40</v>
      </c>
      <c r="B44" s="10">
        <v>19</v>
      </c>
    </row>
    <row r="45" spans="1:2" x14ac:dyDescent="0.25">
      <c r="A45" s="14" t="s">
        <v>41</v>
      </c>
      <c r="B45" s="10">
        <v>90</v>
      </c>
    </row>
    <row r="46" spans="1:2" x14ac:dyDescent="0.25">
      <c r="A46" s="14" t="s">
        <v>54</v>
      </c>
      <c r="B46" s="10">
        <v>12</v>
      </c>
    </row>
    <row r="47" spans="1:2" x14ac:dyDescent="0.25">
      <c r="A47" s="14" t="s">
        <v>42</v>
      </c>
      <c r="B47" s="10">
        <v>12</v>
      </c>
    </row>
    <row r="48" spans="1:2" x14ac:dyDescent="0.25">
      <c r="A48" s="14" t="s">
        <v>43</v>
      </c>
      <c r="B48" s="10">
        <v>31</v>
      </c>
    </row>
    <row r="49" spans="1:2" x14ac:dyDescent="0.25">
      <c r="A49" s="14" t="s">
        <v>44</v>
      </c>
      <c r="B49" s="10">
        <v>2</v>
      </c>
    </row>
    <row r="50" spans="1:2" x14ac:dyDescent="0.25">
      <c r="A50" s="14" t="s">
        <v>45</v>
      </c>
      <c r="B50" s="10">
        <v>32</v>
      </c>
    </row>
    <row r="51" spans="1:2" x14ac:dyDescent="0.25">
      <c r="A51" s="14" t="s">
        <v>46</v>
      </c>
      <c r="B51" s="10">
        <v>70</v>
      </c>
    </row>
    <row r="52" spans="1:2" x14ac:dyDescent="0.25">
      <c r="A52" s="14" t="s">
        <v>47</v>
      </c>
      <c r="B52" s="10">
        <v>7</v>
      </c>
    </row>
    <row r="53" spans="1:2" x14ac:dyDescent="0.25">
      <c r="A53" s="14" t="s">
        <v>48</v>
      </c>
      <c r="B53" s="10">
        <v>41</v>
      </c>
    </row>
    <row r="54" spans="1:2" x14ac:dyDescent="0.25">
      <c r="A54" s="14" t="s">
        <v>58</v>
      </c>
      <c r="B54" s="10"/>
    </row>
    <row r="55" spans="1:2" x14ac:dyDescent="0.25">
      <c r="A55" s="14" t="s">
        <v>49</v>
      </c>
      <c r="B55" s="10">
        <v>17</v>
      </c>
    </row>
    <row r="56" spans="1:2" x14ac:dyDescent="0.25">
      <c r="A56" s="14" t="s">
        <v>50</v>
      </c>
      <c r="B56" s="10">
        <v>247</v>
      </c>
    </row>
    <row r="57" spans="1:2" x14ac:dyDescent="0.25">
      <c r="A57" s="14" t="s">
        <v>51</v>
      </c>
      <c r="B57" s="10">
        <v>31</v>
      </c>
    </row>
    <row r="58" spans="1:2" x14ac:dyDescent="0.25">
      <c r="A58" s="14" t="s">
        <v>52</v>
      </c>
      <c r="B58" s="10">
        <v>2</v>
      </c>
    </row>
    <row r="59" spans="1:2" x14ac:dyDescent="0.25">
      <c r="A59" s="14" t="s">
        <v>53</v>
      </c>
      <c r="B59" s="10">
        <v>0</v>
      </c>
    </row>
    <row r="60" spans="1:2" x14ac:dyDescent="0.25">
      <c r="A60" s="14" t="s">
        <v>85</v>
      </c>
      <c r="B60" s="10">
        <v>5784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E9822-2322-4B7E-BF4F-9710667F7D4D}">
  <dimension ref="A1:B4"/>
  <sheetViews>
    <sheetView workbookViewId="0">
      <selection activeCell="A3" sqref="A3"/>
    </sheetView>
  </sheetViews>
  <sheetFormatPr defaultRowHeight="15" x14ac:dyDescent="0.25"/>
  <cols>
    <col min="1" max="1" width="14.85546875" bestFit="1" customWidth="1"/>
    <col min="2" max="3" width="10.85546875" bestFit="1" customWidth="1"/>
  </cols>
  <sheetData>
    <row r="1" spans="1:2" x14ac:dyDescent="0.25">
      <c r="A1" s="13" t="s">
        <v>0</v>
      </c>
      <c r="B1" t="s">
        <v>86</v>
      </c>
    </row>
    <row r="3" spans="1:2" x14ac:dyDescent="0.25">
      <c r="A3" t="s">
        <v>78</v>
      </c>
      <c r="B3" t="s">
        <v>79</v>
      </c>
    </row>
    <row r="4" spans="1:2" x14ac:dyDescent="0.25">
      <c r="A4" s="10">
        <v>239009</v>
      </c>
      <c r="B4" s="10">
        <v>1028649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8AB6-8810-411F-933E-A8A2A9FE4305}">
  <dimension ref="A2:C3"/>
  <sheetViews>
    <sheetView workbookViewId="0">
      <selection activeCell="F4" sqref="F4"/>
    </sheetView>
  </sheetViews>
  <sheetFormatPr defaultRowHeight="15" x14ac:dyDescent="0.25"/>
  <cols>
    <col min="1" max="1" width="11.7109375" bestFit="1" customWidth="1"/>
    <col min="3" max="3" width="13.7109375" bestFit="1" customWidth="1"/>
  </cols>
  <sheetData>
    <row r="2" spans="1:3" x14ac:dyDescent="0.25">
      <c r="A2" s="12" t="str">
        <f>Total!A3</f>
        <v>Sum of total</v>
      </c>
      <c r="C2" s="12" t="str">
        <f>Deaths!A3</f>
        <v>Sum of deaths</v>
      </c>
    </row>
    <row r="3" spans="1:3" x14ac:dyDescent="0.25">
      <c r="A3" s="12">
        <f>GETPIVOTDATA("total",Total!$A$3)</f>
        <v>1267658</v>
      </c>
      <c r="C3" s="12">
        <f>GETPIVOTDATA("deaths",Deaths!$A$3)</f>
        <v>5784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8B2DD-ED62-4221-B361-CDF0461A12FB}">
  <dimension ref="A1:P5"/>
  <sheetViews>
    <sheetView tabSelected="1" zoomScale="90" zoomScaleNormal="90" workbookViewId="0">
      <selection activeCell="O15" sqref="O15"/>
    </sheetView>
  </sheetViews>
  <sheetFormatPr defaultRowHeight="21" x14ac:dyDescent="0.45"/>
  <cols>
    <col min="1" max="11" width="9.140625" style="11"/>
    <col min="12" max="12" width="14.5703125" style="11" bestFit="1" customWidth="1"/>
    <col min="13" max="13" width="14" style="11" bestFit="1" customWidth="1"/>
    <col min="14" max="16384" width="9.140625" style="11"/>
  </cols>
  <sheetData>
    <row r="1" spans="1:16" x14ac:dyDescent="0.45">
      <c r="A1" s="16" t="s">
        <v>89</v>
      </c>
      <c r="B1" s="16"/>
      <c r="C1" s="16"/>
      <c r="D1" s="16"/>
      <c r="E1" s="16"/>
      <c r="F1" s="16"/>
      <c r="G1" s="16"/>
      <c r="H1" s="16"/>
      <c r="I1" s="16"/>
      <c r="J1" s="16"/>
      <c r="K1" s="16"/>
      <c r="L1" s="16"/>
      <c r="M1" s="16"/>
      <c r="N1" s="16"/>
      <c r="O1" s="16"/>
      <c r="P1" s="16"/>
    </row>
    <row r="2" spans="1:16" x14ac:dyDescent="0.45">
      <c r="A2" s="16"/>
      <c r="B2" s="16"/>
      <c r="C2" s="16"/>
      <c r="D2" s="16"/>
      <c r="E2" s="16"/>
      <c r="F2" s="16"/>
      <c r="G2" s="16"/>
      <c r="H2" s="16"/>
      <c r="I2" s="16"/>
      <c r="J2" s="16"/>
      <c r="K2" s="16"/>
      <c r="L2" s="16"/>
      <c r="M2" s="16"/>
      <c r="N2" s="16"/>
      <c r="O2" s="16"/>
      <c r="P2" s="16"/>
    </row>
    <row r="3" spans="1:16" x14ac:dyDescent="0.45">
      <c r="A3" s="16"/>
      <c r="B3" s="16"/>
      <c r="C3" s="16"/>
      <c r="D3" s="16"/>
      <c r="E3" s="16"/>
      <c r="F3" s="16"/>
      <c r="G3" s="16"/>
      <c r="H3" s="16"/>
      <c r="I3" s="16"/>
      <c r="J3" s="16"/>
      <c r="K3" s="16"/>
      <c r="L3" s="16"/>
      <c r="M3" s="16"/>
      <c r="N3" s="16"/>
      <c r="O3" s="16"/>
      <c r="P3" s="16"/>
    </row>
    <row r="4" spans="1:16" x14ac:dyDescent="0.45">
      <c r="C4" s="15" t="s">
        <v>73</v>
      </c>
      <c r="D4" s="15"/>
      <c r="E4" s="15"/>
      <c r="F4" s="15"/>
      <c r="G4" s="15"/>
      <c r="H4" s="15" t="s">
        <v>61</v>
      </c>
      <c r="I4" s="15"/>
      <c r="J4" s="15"/>
      <c r="K4" s="15"/>
      <c r="L4" s="15" t="s">
        <v>87</v>
      </c>
      <c r="M4" s="15" t="s">
        <v>88</v>
      </c>
    </row>
    <row r="5" spans="1:16" x14ac:dyDescent="0.45">
      <c r="C5" s="15">
        <f>Cal!A3</f>
        <v>1267658</v>
      </c>
      <c r="D5" s="15"/>
      <c r="E5" s="15"/>
      <c r="F5" s="15"/>
      <c r="G5" s="15"/>
      <c r="H5" s="15">
        <f>Cal!C3</f>
        <v>5784</v>
      </c>
      <c r="I5" s="15"/>
      <c r="J5" s="15"/>
      <c r="K5" s="15"/>
      <c r="L5" s="15">
        <f>GETPIVOTDATA("Sum of positive",'State wise +ve and -ve'!$A$3)</f>
        <v>239009</v>
      </c>
      <c r="M5" s="15">
        <f>GETPIVOTDATA("Sum of neg",'State wise +ve and -ve'!$A$3)</f>
        <v>1028649</v>
      </c>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6 d 6 0 5 9 - b e d f - 4 a d d - a 3 a 7 - b 8 3 8 8 c b 3 5 7 4 d "   x m l n s = " h t t p : / / s c h e m a s . m i c r o s o f t . c o m / D a t a M a s h u p " > A A A A A L U E A A B Q S w M E F A A C A A g A B q O C U E I g 2 K q l A A A A 9 g A A A B I A H A B D b 2 5 m a W c v U G F j a 2 F n Z S 5 4 b W w g o h g A K K A U A A A A A A A A A A A A A A A A A A A A A A A A A A A A h Y / R C o I w G I V f R X b v N o 1 A 5 H d e d J s Q S N H t m E t H + h t u N t + t i x 6 p V 0 g o q 7 s u z + E 7 8 J 3 H 7 Q 7 5 1 L X B V Q / W 9 J i R i H I S a F R 9 Z b D O y O h O Y U J y A T u p z r L W w Q y j T S d r M t I 4 d 0 k Z 8 9 5 T v 6 L 9 U L O Y 8 4 g d i 2 2 p G t 3 J 0 K B 1 E p U m n 1 X 1 f 0 U E H F 4 y I q Y J p + u E c x o B W 0 o o D H 6 B e P a l H N h P C Z u x d e O g h c Z w X w J b I r D 3 B / E E U E s D B B Q A A g A I A A a j 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o 4 J Q 1 T + W d K 4 B A A D v A w A A E w A c A E Z v c m 1 1 b G F z L 1 N l Y 3 R p b 2 4 x L m 0 g o h g A K K A U A A A A A A A A A A A A A A A A A A A A A A A A A A A A h Z M x b 9 s w E I V 3 A / 4 P B L M o A C E n Q J u h g Y b C L p A M a V r L Q I a g A 0 N d I q I k z y B P a g P D / 7 2 k p E B y 7 L Z a d H p 3 e P z u S Q q g S K N j Z X + / v J 7 P 5 r N Q S w 8 V C y Q J A i u Y A Z r P W L x K b L y C q C x D m 6 9 Q N R Y c Z Q / w l C / R U a x D x m u i b f i 0 W C h s d U V e q p / a v e Q K 7 U J u 9 a L 3 z F V o + b l 4 X I H R V h P 4 g g s u 2 B e n s I r T x d X H i 4 t L w b 4 3 S F D S q 4 F i L P O v 6 O D H u e i J z v g 3 j z b 2 K n Y D s g I f e M T b y K c 4 O H Q G P e v h B X s c 9 M / G l E o a 6 U N B v p l a r s F i G x 3 v q Q b P l m g a 6 y a + J Z i Y 1 i B n J w j E j n d 7 x p X 4 F o M m 3 X Z 1 B Z L q r o j N u 7 j q s 4 Y q P R O S N B s I t I b Q G A p 8 P 8 I s a + l e o v n m d Q s j w 8 Z L F 5 7 R 2 x 4 j N R P K a X K x G 4 E o T j K C 3 7 Q X b D e l u 3 V 0 9 S F P R l 3 n j f W 9 f E j e u S W N t O 0 H j l Y 5 s N h P Q 0 Y f 0 4 q w R w E P r T H h g w z + m + 6 / 0 l y D k / b 0 m a k x H n m M l 1 J 8 / + L s W 3 2 Q W V 8 E / r d A e o 1 P 0 y j R p y 9 o j b + m H 1 o U s 2 P m B D J Z / D 5 x 5 i s I C l z 6 e 6 L t f K b d K e f r P 1 B L A Q I t A B Q A A g A I A A a j g l B C I N i q p Q A A A P Y A A A A S A A A A A A A A A A A A A A A A A A A A A A B D b 2 5 m a W c v U G F j a 2 F n Z S 5 4 b W x Q S w E C L Q A U A A I A C A A G o 4 J Q D 8 r p q 6 Q A A A D p A A A A E w A A A A A A A A A A A A A A A A D x A A A A W 0 N v b n R l b n R f V H l w Z X N d L n h t b F B L A Q I t A B Q A A g A I A A a j g l D V P 5 Z 0 r g E A A O 8 D A A A T A A A A A A A A A A A A A A A A A O I B A A B G b 3 J t d W x h c y 9 T Z W N 0 a W 9 u M S 5 t U E s F B g A A A A A D A A M A w g A A A N 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Q N A A A A A A A A o g 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G F 0 Z X M i I C 8 + P E V u d H J 5 I F R 5 c G U 9 I k Z p b G x l Z E N v b X B s Z X R l U m V z d W x 0 V G 9 X b 3 J r c 2 h l Z X Q i I F Z h b H V l P S J s M S I g L z 4 8 R W 5 0 c n k g V H l w Z T 0 i U X V l c n l J R C I g V m F s d W U 9 I n M 5 Y z I 1 N m I 3 N C 1 m Y j k 2 L T Q w M D M t Y W V m O C 0 5 N z k z Y W J k Z m E y N G Y i I C 8 + P E V u d H J 5 I F R 5 c G U 9 I l J l Y 2 9 2 Z X J 5 V G F y Z 2 V 0 U m 9 3 I i B W Y W x 1 Z T 0 i b D E i I C 8 + P E V u d H J 5 I F R 5 c G U 9 I l J l Y 2 9 2 Z X J 5 V G F y Z 2 V 0 Q 2 9 s d W 1 u I i B W Y W x 1 Z T 0 i b D E i I C 8 + P E V u d H J 5 I F R 5 c G U 9 I l J l Y 2 9 2 Z X J 5 V G F y Z 2 V 0 U 2 h l Z X Q i I F Z h b H V l P S J z U 2 h l Z X Q x I i A v P j x F b n R y e S B U e X B l P S J G a W x s R X J y b 3 J D b 3 V u d C I g V m F s d W U 9 I m w w I i A v P j x F b n R y e S B U e X B l P S J G a W x s T G F z d F V w Z G F 0 Z W Q i I F Z h b H V l P S J k M j A y M C 0 w N C 0 w M 1 Q w M j o y N D o x M y 4 4 M z U 4 O D g 1 W i I g L z 4 8 R W 5 0 c n k g V H l w Z T 0 i R m l s b E V y c m 9 y Q 2 9 k Z S I g V m F s d W U 9 I n N V b m t u b 3 d u I i A v P j x F b n R y e S B U e X B l P S J G a W x s Q 2 9 s d W 1 u V H l w Z X M i I F Z h b H V l P S J z Q m d N R E J 3 T T 0 i I C 8 + P E V u d H J 5 I F R 5 c G U 9 I k Z p b G x D b 3 V u d C I g V m F s d W U 9 I m w 1 N i I g L z 4 8 R W 5 0 c n k g V H l w Z T 0 i R m l s b E N v b H V t b k 5 h b W V z I i B W Y W x 1 Z T 0 i c 1 s m c X V v d D t z d G F 0 Z S Z x d W 9 0 O y w m c X V v d D t w b 3 N p d G l 2 Z S Z x d W 9 0 O y w m c X V v d D t k Z W F 0 a H M m c X V v d D s s J n F 1 b 3 Q 7 b W 9 k a W Z p Z W Q m c X V v d D s s J n F 1 b 3 Q 7 d G 9 0 Y W w m c X V v d D t d 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0 Y X R l c y 9 D a G F u Z 2 V k I F R 5 c G U u e 3 N 0 Y X R l L D B 9 J n F 1 b 3 Q 7 L C Z x d W 9 0 O 1 N l Y 3 R p b 2 4 x L 3 N 0 Y X R l c y 9 D a G F u Z 2 V k I F R 5 c G U u e 3 B v c 2 l 0 a X Z l L D F 9 J n F 1 b 3 Q 7 L C Z x d W 9 0 O 1 N l Y 3 R p b 2 4 x L 3 N 0 Y X R l c y 9 D a G F u Z 2 V k I F R 5 c G U u e 2 R l Y X R o L D J 9 J n F 1 b 3 Q 7 L C Z x d W 9 0 O 1 N l Y 3 R p b 2 4 x L 3 N 0 Y X R l c y 9 D a G F u Z 2 V k I F R 5 c G U u e 2 R h d G V N b 2 R p Z m l l Z C w z f S Z x d W 9 0 O y w m c X V v d D t T Z W N 0 a W 9 u M S 9 z d G F 0 Z X M v Q 2 h h b m d l Z C B U e X B l L n t 0 b 3 R h b F R l c 3 R S Z X N 1 b H R z L D R 9 J n F 1 b 3 Q 7 X S w m c X V v d D t D b 2 x 1 b W 5 D b 3 V u d C Z x d W 9 0 O z o 1 L C Z x d W 9 0 O 0 t l e U N v b H V t b k 5 h b W V z J n F 1 b 3 Q 7 O l t d L C Z x d W 9 0 O 0 N v b H V t b k l k Z W 5 0 a X R p Z X M m c X V v d D s 6 W y Z x d W 9 0 O 1 N l Y 3 R p b 2 4 x L 3 N 0 Y X R l c y 9 D a G F u Z 2 V k I F R 5 c G U u e 3 N 0 Y X R l L D B 9 J n F 1 b 3 Q 7 L C Z x d W 9 0 O 1 N l Y 3 R p b 2 4 x L 3 N 0 Y X R l c y 9 D a G F u Z 2 V k I F R 5 c G U u e 3 B v c 2 l 0 a X Z l L D F 9 J n F 1 b 3 Q 7 L C Z x d W 9 0 O 1 N l Y 3 R p b 2 4 x L 3 N 0 Y X R l c y 9 D a G F u Z 2 V k I F R 5 c G U u e 2 R l Y X R o L D J 9 J n F 1 b 3 Q 7 L C Z x d W 9 0 O 1 N l Y 3 R p b 2 4 x L 3 N 0 Y X R l c y 9 D a G F u Z 2 V k I F R 5 c G U u e 2 R h d G V N b 2 R p Z m l l Z C w z f S Z x d W 9 0 O y w m c X V v d D t T Z W N 0 a W 9 u M S 9 z d G F 0 Z X M v Q 2 h h b m d l Z C B U e X B l L n t 0 b 3 R h b F R l c 3 R S Z X N 1 b H R z L D R 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1 B y b 2 1 v d G V k J T I w S G V h Z G V y c z w v S X R l b V B h d G g + P C 9 J d G V t T G 9 j Y X R p b 2 4 + P F N 0 Y W J s Z U V u d H J p Z X M g L z 4 8 L 0 l 0 Z W 0 + P E l 0 Z W 0 + P E l 0 Z W 1 M b 2 N h d G l v b j 4 8 S X R l b V R 5 c G U + R m 9 y b X V s Y T w v S X R l b V R 5 c G U + P E l 0 Z W 1 Q Y X R o P l N l Y 3 R p b 2 4 x L 3 N 0 Y X R l c y 9 S Z W 1 v d m V k J T I w T 3 R o Z X I l M j B D b 2 x 1 b W 5 z P C 9 J d G V t U G F 0 a D 4 8 L 0 l 0 Z W 1 M b 2 N h d G l v b j 4 8 U 3 R h Y m x l R W 5 0 c m l l c y A v P j w v S X R l b T 4 8 S X R l b T 4 8 S X R l b U x v Y 2 F 0 a W 9 u P j x J d G V t V H l w Z T 5 G b 3 J t d W x h P C 9 J d G V t V H l w Z T 4 8 S X R l b V B h d G g + U 2 V j d G l v b j E v c 3 R h d G V z L 1 J l b 3 J k Z X J l Z C U y M E N v b H V t b n M 8 L 0 l 0 Z W 1 Q Y X R o P j w v S X R l b U x v Y 2 F 0 a W 9 u P j x T d G F i b G V F b n R y a W V z I C 8 + P C 9 J d G V t P j x J d G V t P j x J d G V t T G 9 j Y X R p b 2 4 + P E l 0 Z W 1 U e X B l P k Z v c m 1 1 b G E 8 L 0 l 0 Z W 1 U e X B l P j x J d G V t U G F 0 a D 5 T Z W N 0 a W 9 u M S 9 z d G F 0 Z X M v U 2 9 y d G V k J T I w U m 9 3 c z w v S X R l b V B h d G g + P C 9 J d G V t T G 9 j Y X R p b 2 4 + P F N 0 Y W J s Z U V u d H J p Z X M g L z 4 8 L 0 l 0 Z W 0 + P E l 0 Z W 0 + P E l 0 Z W 1 M b 2 N h d G l v b j 4 8 S X R l b V R 5 c G U + R m 9 y b X V s Y T w v S X R l b V R 5 c G U + P E l 0 Z W 1 Q Y X R o P l N l Y 3 R p b 2 4 x L 3 N 0 Y X R l c y 9 S Z W 5 h b W V k J T I w Q 2 9 s d W 1 u c z w v S X R l b V B h d G g + P C 9 J d G V t T G 9 j Y X R p b 2 4 + P F N 0 Y W J s Z U V u d H J p Z X M g L z 4 8 L 0 l 0 Z W 0 + P E l 0 Z W 0 + P E l 0 Z W 1 M b 2 N h d G l v b j 4 8 S X R l b V R 5 c G U + R m 9 y b X V s Y T w v S X R l b V R 5 c G U + P E l 0 Z W 1 Q Y X R o P l N l Y 3 R p b 2 4 x L 3 N 0 Y X R l c y 9 D a G F u Z 2 V k J T I w V H l w Z T w v S X R l b V B h d G g + P C 9 J d G V t T G 9 j Y X R p b 2 4 + P F N 0 Y W J s Z U V u d H J p Z X M g L z 4 8 L 0 l 0 Z W 0 + P C 9 J d G V t c z 4 8 L 0 x v Y 2 F s U G F j a 2 F n Z U 1 l d G F k Y X R h R m l s Z T 4 W A A A A U E s F B g A A A A A A A A A A A A A A A A A A A A A A A C Y B A A A B A A A A 0 I y d 3 w E V 0 R G M e g D A T 8 K X 6 w E A A A D G z G x g X v O j R 6 0 Y 5 u w 0 z p p d A A A A A A I A A A A A A B B m A A A A A Q A A I A A A A I l g B Z v Q l 7 p 2 f V g + q b D w 8 r e f W u b X I T T V Z y I F h n h t 4 C 6 3 A A A A A A 6 A A A A A A g A A I A A A A G e o G l 0 / u / K k z Q 5 3 M 2 0 P 7 z J X 9 B 8 X u S I t U u 0 s l 1 b X J U 1 7 U A A A A H w 8 e M s r c I K 5 d Y e z 7 Z Y a A a M C p B C 6 S 9 4 2 N Q S b 8 7 6 c w 2 2 d h C e f M b 9 b m f H I 5 P K 0 M w 8 d 2 X f c + y k l f q D 0 x U p 1 S X d l m 6 q e 5 P O 2 b O B + w v e D C S S l H o U m Q A A A A P F 8 x E t A G / N Q Y L n j / z w y n G c R E E K Y k 9 v s W O c 6 d k r E E 5 R r U n A a H f V U x 8 6 2 + a v r d x u K / u T 3 D t j W A b 3 R b i 7 C d f W 5 m L A = < / D a t a M a s h u p > 
</file>

<file path=customXml/itemProps1.xml><?xml version="1.0" encoding="utf-8"?>
<ds:datastoreItem xmlns:ds="http://schemas.openxmlformats.org/officeDocument/2006/customXml" ds:itemID="{855A7836-989C-4B16-BDD4-42E0B856FA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req</vt:lpstr>
      <vt:lpstr>Total</vt:lpstr>
      <vt:lpstr>% of +ve and -ve</vt:lpstr>
      <vt:lpstr>Deaths</vt:lpstr>
      <vt:lpstr>State wise deaths</vt:lpstr>
      <vt:lpstr>State wise +ve and -ve</vt:lpstr>
      <vt:lpstr>Cal</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kazan</dc:creator>
  <cp:lastModifiedBy>Fatima Ali Raza</cp:lastModifiedBy>
  <dcterms:created xsi:type="dcterms:W3CDTF">2018-05-01T18:36:50Z</dcterms:created>
  <dcterms:modified xsi:type="dcterms:W3CDTF">2023-05-31T10:29:28Z</dcterms:modified>
</cp:coreProperties>
</file>