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codeName="ThisWorkbook" defaultThemeVersion="124226"/>
  <mc:AlternateContent xmlns:mc="http://schemas.openxmlformats.org/markup-compatibility/2006">
    <mc:Choice Requires="x15">
      <x15ac:absPath xmlns:x15ac="http://schemas.microsoft.com/office/spreadsheetml/2010/11/ac" url="F:\Kopertais\"/>
    </mc:Choice>
  </mc:AlternateContent>
  <xr:revisionPtr revIDLastSave="0" documentId="13_ncr:1_{13959EC3-4F1D-4E0A-BBC8-185F96D461B8}" xr6:coauthVersionLast="45" xr6:coauthVersionMax="45" xr10:uidLastSave="{00000000-0000-0000-0000-000000000000}"/>
  <bookViews>
    <workbookView xWindow="-120" yWindow="-120" windowWidth="21840" windowHeight="13290" tabRatio="839" activeTab="1" xr2:uid="{00000000-000D-0000-FFFF-FFFF00000000}"/>
  </bookViews>
  <sheets>
    <sheet name="Menu" sheetId="14" r:id="rId1"/>
    <sheet name="Kertas Kerja" sheetId="11" r:id="rId2"/>
    <sheet name="Lap AK Individual" sheetId="1" r:id="rId3"/>
    <sheet name="Nilai AK Individual" sheetId="51" r:id="rId4"/>
  </sheets>
  <definedNames>
    <definedName name="diploma" localSheetId="3">#REF!</definedName>
    <definedName name="diploma">#REF!</definedName>
    <definedName name="_xlnm.Print_Area" localSheetId="2">'Lap AK Individual'!$A$1:$E$113</definedName>
    <definedName name="_xlnm.Print_Area" localSheetId="3">'Nilai AK Individual'!$A$1:$I$51</definedName>
    <definedName name="_xlnm.Print_Titles" localSheetId="2">'Lap AK Individual'!$11:$11</definedName>
    <definedName name="_xlnm.Print_Titles" localSheetId="3">'Nilai AK Individual'!$11:$11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98" i="11" l="1"/>
  <c r="J897" i="11"/>
  <c r="E898" i="11"/>
  <c r="E899" i="11"/>
  <c r="J883" i="11"/>
  <c r="J884" i="11"/>
  <c r="J892" i="11"/>
  <c r="E889" i="11"/>
  <c r="J885" i="11"/>
  <c r="J882" i="11"/>
  <c r="J886" i="11"/>
  <c r="J881" i="11"/>
  <c r="E886" i="11"/>
  <c r="E811" i="11"/>
  <c r="E810" i="11"/>
  <c r="D9" i="51" l="1"/>
  <c r="C9" i="1"/>
  <c r="D113" i="1" l="1"/>
  <c r="G51" i="51"/>
  <c r="G44" i="51"/>
  <c r="D7" i="51"/>
  <c r="D106" i="1"/>
  <c r="C7" i="1"/>
  <c r="E198" i="11" l="1"/>
  <c r="E197" i="11"/>
  <c r="E316" i="11"/>
  <c r="E199" i="11"/>
  <c r="E122" i="11"/>
  <c r="E123" i="11"/>
  <c r="E124" i="11"/>
  <c r="D12" i="1" l="1"/>
  <c r="D13" i="1"/>
  <c r="D14" i="1"/>
  <c r="D15" i="1"/>
  <c r="D20" i="1"/>
  <c r="D23" i="1"/>
  <c r="D27" i="1"/>
  <c r="D29" i="1"/>
  <c r="D31" i="1"/>
  <c r="D32" i="1"/>
  <c r="D33" i="1"/>
  <c r="D37" i="1"/>
  <c r="D38" i="1"/>
  <c r="D39" i="1"/>
  <c r="D40" i="1"/>
  <c r="D41" i="1"/>
  <c r="D42" i="1"/>
  <c r="D43" i="1"/>
  <c r="D44" i="1"/>
  <c r="D45" i="1"/>
  <c r="D46" i="1"/>
  <c r="D47" i="1"/>
  <c r="D48" i="1"/>
  <c r="D49" i="1"/>
  <c r="D50" i="1"/>
  <c r="D51" i="1"/>
  <c r="D52" i="1"/>
  <c r="D53" i="1"/>
  <c r="D54" i="1"/>
  <c r="D55" i="1"/>
  <c r="D56" i="1"/>
  <c r="D57" i="1"/>
  <c r="D58" i="1"/>
  <c r="D59" i="1"/>
  <c r="D60" i="1"/>
  <c r="D61" i="1"/>
  <c r="D62" i="1"/>
  <c r="D65" i="1"/>
  <c r="D68" i="1"/>
  <c r="D71" i="1"/>
  <c r="D74" i="1"/>
  <c r="D77" i="1"/>
  <c r="D81" i="1"/>
  <c r="D82" i="1"/>
  <c r="D86" i="1"/>
  <c r="D87" i="1"/>
  <c r="D88" i="1"/>
  <c r="D89" i="1"/>
  <c r="D90" i="1"/>
  <c r="D91" i="1"/>
  <c r="D92" i="1"/>
  <c r="D93" i="1"/>
  <c r="D94" i="1"/>
  <c r="D95" i="1"/>
  <c r="D96" i="1"/>
  <c r="D97" i="1"/>
  <c r="D98" i="1"/>
  <c r="D99" i="1"/>
  <c r="D100" i="1"/>
  <c r="D101" i="1"/>
  <c r="D102" i="1"/>
  <c r="D103" i="1"/>
  <c r="D104" i="1"/>
  <c r="C97" i="1"/>
  <c r="C98" i="1"/>
  <c r="C99" i="1"/>
  <c r="C100" i="1"/>
  <c r="C101" i="1"/>
  <c r="C102" i="1"/>
  <c r="C103" i="1"/>
  <c r="C104" i="1"/>
  <c r="D8" i="51"/>
  <c r="D6" i="51"/>
  <c r="E822" i="11"/>
  <c r="E913" i="11" l="1"/>
  <c r="E912" i="11"/>
  <c r="E911" i="11"/>
  <c r="E910" i="11"/>
  <c r="E904" i="11"/>
  <c r="B100" i="1" l="1"/>
  <c r="B97" i="1"/>
  <c r="E894" i="11" l="1"/>
  <c r="E893" i="11"/>
  <c r="E883" i="11"/>
  <c r="E873" i="11" l="1"/>
  <c r="E872" i="11"/>
  <c r="E871" i="11"/>
  <c r="E870" i="11"/>
  <c r="E864" i="11"/>
  <c r="E863" i="11"/>
  <c r="E862" i="11"/>
  <c r="E861" i="11"/>
  <c r="E859" i="11"/>
  <c r="E858" i="11"/>
  <c r="E857" i="11"/>
  <c r="E856" i="11"/>
  <c r="E854" i="11"/>
  <c r="E853" i="11"/>
  <c r="E852" i="11"/>
  <c r="E851" i="11"/>
  <c r="E849" i="11"/>
  <c r="E848" i="11"/>
  <c r="E847" i="11"/>
  <c r="E846" i="11"/>
  <c r="E844" i="11"/>
  <c r="E843" i="11"/>
  <c r="E842" i="11"/>
  <c r="E841" i="11"/>
  <c r="E839" i="11"/>
  <c r="E838" i="11"/>
  <c r="E837" i="11"/>
  <c r="E836" i="11"/>
  <c r="E834" i="11"/>
  <c r="E833" i="11"/>
  <c r="E832" i="11"/>
  <c r="E831" i="11"/>
  <c r="E824" i="11"/>
  <c r="E823" i="11"/>
  <c r="E827" i="11"/>
  <c r="E826" i="11"/>
  <c r="E825" i="11"/>
  <c r="E808" i="11"/>
  <c r="E807" i="11"/>
  <c r="E806" i="11"/>
  <c r="E816" i="11"/>
  <c r="E815" i="11"/>
  <c r="E814" i="11"/>
  <c r="E802" i="11"/>
  <c r="E801" i="11"/>
  <c r="E800" i="11"/>
  <c r="E799" i="11"/>
  <c r="E798" i="11"/>
  <c r="E797" i="11"/>
  <c r="E791" i="11"/>
  <c r="E790" i="11"/>
  <c r="E789" i="11"/>
  <c r="E785" i="11"/>
  <c r="E784" i="11"/>
  <c r="E783" i="11"/>
  <c r="E779" i="11"/>
  <c r="E778" i="11"/>
  <c r="E777" i="11"/>
  <c r="E773" i="11"/>
  <c r="E772" i="11"/>
  <c r="E771" i="11"/>
  <c r="E767" i="11"/>
  <c r="E766" i="11"/>
  <c r="E765" i="11"/>
  <c r="E761" i="11"/>
  <c r="E760" i="11"/>
  <c r="E759" i="11"/>
  <c r="E755" i="11"/>
  <c r="E754" i="11"/>
  <c r="E753" i="11"/>
  <c r="E749" i="11"/>
  <c r="E748" i="11"/>
  <c r="E747" i="11"/>
  <c r="E740" i="11"/>
  <c r="E739" i="11"/>
  <c r="E738" i="11"/>
  <c r="E734" i="11"/>
  <c r="E733" i="11"/>
  <c r="E732" i="11"/>
  <c r="E728" i="11"/>
  <c r="E727" i="11"/>
  <c r="E726" i="11"/>
  <c r="E722" i="11"/>
  <c r="E721" i="11"/>
  <c r="E720" i="11"/>
  <c r="E716" i="11"/>
  <c r="E715" i="11"/>
  <c r="E714" i="11"/>
  <c r="E710" i="11"/>
  <c r="E709" i="11"/>
  <c r="E708" i="11"/>
  <c r="E704" i="11"/>
  <c r="E703" i="11"/>
  <c r="E702" i="11"/>
  <c r="E698" i="11"/>
  <c r="E697" i="11"/>
  <c r="E696" i="11"/>
  <c r="E804" i="11" l="1"/>
  <c r="H804" i="11" s="1"/>
  <c r="E828" i="11"/>
  <c r="E803" i="11"/>
  <c r="E690" i="11" l="1"/>
  <c r="E689" i="11"/>
  <c r="E688" i="11"/>
  <c r="E687" i="11"/>
  <c r="E686" i="11"/>
  <c r="E685" i="11"/>
  <c r="E682" i="11"/>
  <c r="E681" i="11"/>
  <c r="E680" i="11"/>
  <c r="E679" i="11"/>
  <c r="E678" i="11"/>
  <c r="E677" i="11"/>
  <c r="E674" i="11"/>
  <c r="E673" i="11"/>
  <c r="E672" i="11"/>
  <c r="E671" i="11"/>
  <c r="E670" i="11"/>
  <c r="E669" i="11"/>
  <c r="E666" i="11"/>
  <c r="E665" i="11"/>
  <c r="E664" i="11"/>
  <c r="E663" i="11"/>
  <c r="E662" i="11"/>
  <c r="E661" i="11"/>
  <c r="E658" i="11"/>
  <c r="E657" i="11"/>
  <c r="E656" i="11"/>
  <c r="E655" i="11"/>
  <c r="E654" i="11"/>
  <c r="E653" i="11"/>
  <c r="E650" i="11"/>
  <c r="E649" i="11"/>
  <c r="E648" i="11"/>
  <c r="E571" i="11"/>
  <c r="E570" i="11"/>
  <c r="E569" i="11"/>
  <c r="E568" i="11"/>
  <c r="E567" i="11"/>
  <c r="E566" i="11"/>
  <c r="E565" i="11"/>
  <c r="E713" i="11" s="1"/>
  <c r="E717" i="11" s="1"/>
  <c r="G572" i="11" l="1"/>
  <c r="E572" i="11" s="1"/>
  <c r="E652" i="11"/>
  <c r="E647" i="11"/>
  <c r="E646" i="11"/>
  <c r="E645" i="11"/>
  <c r="E642" i="11"/>
  <c r="E641" i="11"/>
  <c r="E640" i="11"/>
  <c r="E639" i="11"/>
  <c r="E638" i="11"/>
  <c r="E637" i="11"/>
  <c r="E634" i="11"/>
  <c r="E633" i="11"/>
  <c r="E632" i="11"/>
  <c r="E631" i="11"/>
  <c r="E630" i="11"/>
  <c r="E629" i="11"/>
  <c r="E544" i="11"/>
  <c r="E543" i="11"/>
  <c r="E542" i="11"/>
  <c r="E545" i="11"/>
  <c r="E546" i="11"/>
  <c r="E547" i="11"/>
  <c r="E603" i="11" l="1"/>
  <c r="E602" i="11"/>
  <c r="E601" i="11"/>
  <c r="E600" i="11"/>
  <c r="E599" i="11"/>
  <c r="E598" i="11"/>
  <c r="E597" i="11"/>
  <c r="E595" i="11"/>
  <c r="E594" i="11"/>
  <c r="E593" i="11"/>
  <c r="E592" i="11"/>
  <c r="E591" i="11"/>
  <c r="E590" i="11"/>
  <c r="E589" i="11"/>
  <c r="E587" i="11"/>
  <c r="E586" i="11"/>
  <c r="E585" i="11"/>
  <c r="E584" i="11"/>
  <c r="E583" i="11"/>
  <c r="E582" i="11"/>
  <c r="E581" i="11"/>
  <c r="E579" i="11"/>
  <c r="E577" i="11"/>
  <c r="E578" i="11"/>
  <c r="E576" i="11"/>
  <c r="E575" i="11"/>
  <c r="E574" i="11"/>
  <c r="E573" i="11"/>
  <c r="E719" i="11" s="1"/>
  <c r="E723" i="11" s="1"/>
  <c r="E563" i="11"/>
  <c r="E562" i="11"/>
  <c r="E561" i="11"/>
  <c r="E560" i="11"/>
  <c r="E559" i="11"/>
  <c r="E558" i="11"/>
  <c r="E557" i="11"/>
  <c r="E550" i="11"/>
  <c r="E555" i="11"/>
  <c r="E554" i="11"/>
  <c r="E553" i="11"/>
  <c r="E552" i="11"/>
  <c r="E551" i="11"/>
  <c r="E549" i="11"/>
  <c r="E636" i="11" s="1"/>
  <c r="E541" i="11"/>
  <c r="E290" i="11"/>
  <c r="E344" i="11" l="1"/>
  <c r="E731" i="11"/>
  <c r="E735" i="11" s="1"/>
  <c r="E676" i="11"/>
  <c r="E628" i="11"/>
  <c r="E644" i="11"/>
  <c r="E707" i="11"/>
  <c r="E711" i="11" s="1"/>
  <c r="E737" i="11"/>
  <c r="E741" i="11" s="1"/>
  <c r="E684" i="11"/>
  <c r="E668" i="11"/>
  <c r="E725" i="11"/>
  <c r="E729" i="11" s="1"/>
  <c r="E660" i="11"/>
  <c r="E278" i="11" l="1"/>
  <c r="E253" i="11" l="1"/>
  <c r="E252" i="11" l="1"/>
  <c r="E621" i="11"/>
  <c r="E611" i="11"/>
  <c r="E948" i="11"/>
  <c r="E940" i="11"/>
  <c r="E932" i="11"/>
  <c r="E924" i="11"/>
  <c r="E876" i="11"/>
  <c r="E875" i="11"/>
  <c r="E874" i="11"/>
  <c r="G651" i="11"/>
  <c r="E651" i="11" s="1"/>
  <c r="E125" i="11"/>
  <c r="E126" i="11" s="1"/>
  <c r="E119" i="11"/>
  <c r="E105" i="11"/>
  <c r="E247" i="11"/>
  <c r="E240" i="11"/>
  <c r="G34" i="51" l="1"/>
  <c r="I34" i="51" s="1"/>
  <c r="E104" i="1"/>
  <c r="E23" i="1"/>
  <c r="B17" i="51"/>
  <c r="D17" i="51" s="1"/>
  <c r="E101" i="1"/>
  <c r="G31" i="51"/>
  <c r="I31" i="51" s="1"/>
  <c r="E27" i="1"/>
  <c r="B18" i="51"/>
  <c r="D18" i="51" s="1"/>
  <c r="E102" i="1"/>
  <c r="G32" i="51"/>
  <c r="I32" i="51" s="1"/>
  <c r="G33" i="51"/>
  <c r="I33" i="51" s="1"/>
  <c r="E103" i="1"/>
  <c r="E241" i="11"/>
  <c r="E246" i="11"/>
  <c r="J871" i="11"/>
  <c r="J873" i="11"/>
  <c r="J874" i="11"/>
  <c r="J872" i="11"/>
  <c r="J870" i="11"/>
  <c r="E877" i="11" l="1"/>
  <c r="E878" i="11" s="1"/>
  <c r="G26" i="51" s="1"/>
  <c r="I26" i="51" s="1"/>
  <c r="E538" i="11"/>
  <c r="E504" i="11"/>
  <c r="E530" i="11"/>
  <c r="E496" i="11"/>
  <c r="E470" i="11"/>
  <c r="E450" i="11"/>
  <c r="E430" i="11"/>
  <c r="E410" i="11"/>
  <c r="E390" i="11"/>
  <c r="E68" i="1" l="1"/>
  <c r="B50" i="51"/>
  <c r="D50" i="51" s="1"/>
  <c r="E74" i="1"/>
  <c r="G12" i="51"/>
  <c r="I12" i="51" s="1"/>
  <c r="E71" i="1"/>
  <c r="B51" i="51"/>
  <c r="D51" i="51" s="1"/>
  <c r="E81" i="1"/>
  <c r="G14" i="51"/>
  <c r="I14" i="51" s="1"/>
  <c r="E62" i="1"/>
  <c r="B48" i="51"/>
  <c r="D48" i="51" s="1"/>
  <c r="E86" i="1"/>
  <c r="G16" i="51"/>
  <c r="I16" i="51" s="1"/>
  <c r="E65" i="1"/>
  <c r="B49" i="51"/>
  <c r="D49" i="51" s="1"/>
  <c r="E77" i="1"/>
  <c r="G13" i="51"/>
  <c r="I13" i="51" s="1"/>
  <c r="E82" i="1"/>
  <c r="G15" i="51"/>
  <c r="I15" i="51" s="1"/>
  <c r="E327" i="11"/>
  <c r="E896" i="11"/>
  <c r="E895" i="11"/>
  <c r="E892" i="11"/>
  <c r="E884" i="11"/>
  <c r="E882" i="11"/>
  <c r="E881" i="11"/>
  <c r="E618" i="11"/>
  <c r="E622" i="11" s="1"/>
  <c r="E619" i="11"/>
  <c r="E623" i="11" s="1"/>
  <c r="E620" i="11"/>
  <c r="E624" i="11" s="1"/>
  <c r="E608" i="11"/>
  <c r="E612" i="11" s="1"/>
  <c r="J608" i="11" s="1"/>
  <c r="E609" i="11"/>
  <c r="E613" i="11" s="1"/>
  <c r="E610" i="11"/>
  <c r="E614" i="11" s="1"/>
  <c r="E306" i="11"/>
  <c r="E307" i="11"/>
  <c r="E308" i="11"/>
  <c r="E296" i="11"/>
  <c r="E297" i="11"/>
  <c r="E298" i="11"/>
  <c r="E272" i="11"/>
  <c r="E129" i="11"/>
  <c r="E130" i="11" s="1"/>
  <c r="E131" i="11" s="1"/>
  <c r="E132" i="11" s="1"/>
  <c r="E165" i="11"/>
  <c r="E164" i="11"/>
  <c r="E163" i="11"/>
  <c r="E162" i="11"/>
  <c r="E161" i="11"/>
  <c r="E160" i="11"/>
  <c r="E159" i="11"/>
  <c r="E158" i="11"/>
  <c r="J620" i="11" l="1"/>
  <c r="J609" i="11"/>
  <c r="J611" i="11"/>
  <c r="E29" i="1"/>
  <c r="B19" i="51"/>
  <c r="D19" i="51" s="1"/>
  <c r="E54" i="1"/>
  <c r="B40" i="51"/>
  <c r="D40" i="51" s="1"/>
  <c r="J621" i="11"/>
  <c r="E355" i="11"/>
  <c r="E367" i="11"/>
  <c r="J610" i="11"/>
  <c r="E615" i="11" s="1"/>
  <c r="J619" i="11"/>
  <c r="J618" i="11"/>
  <c r="E361" i="11"/>
  <c r="E349" i="11"/>
  <c r="E266" i="11"/>
  <c r="E284" i="11"/>
  <c r="E331" i="11"/>
  <c r="E625" i="11" l="1"/>
  <c r="E89" i="1" s="1"/>
  <c r="E337" i="11"/>
  <c r="E88" i="1"/>
  <c r="G18" i="51"/>
  <c r="I18" i="51" s="1"/>
  <c r="E905" i="11"/>
  <c r="E356" i="11"/>
  <c r="E350" i="11"/>
  <c r="E285" i="11"/>
  <c r="E914" i="11"/>
  <c r="E915" i="11" s="1"/>
  <c r="E273" i="11"/>
  <c r="E274" i="11" s="1"/>
  <c r="E275" i="11" s="1"/>
  <c r="E317" i="11"/>
  <c r="E885" i="11"/>
  <c r="E887" i="11" s="1"/>
  <c r="E291" i="11"/>
  <c r="E299" i="11"/>
  <c r="E279" i="11"/>
  <c r="E309" i="11"/>
  <c r="E897" i="11"/>
  <c r="G19" i="51" l="1"/>
  <c r="I19" i="51" s="1"/>
  <c r="E362" i="11"/>
  <c r="E338" i="11"/>
  <c r="E339" i="11" s="1"/>
  <c r="E340" i="11" s="1"/>
  <c r="E368" i="11"/>
  <c r="E332" i="11"/>
  <c r="E47" i="1"/>
  <c r="B33" i="51"/>
  <c r="D33" i="51" s="1"/>
  <c r="E888" i="11"/>
  <c r="J894" i="11"/>
  <c r="E900" i="11"/>
  <c r="C8" i="1"/>
  <c r="C6" i="1"/>
  <c r="E56" i="1" l="1"/>
  <c r="B42" i="51"/>
  <c r="D42" i="51" s="1"/>
  <c r="J893" i="11"/>
  <c r="E363" i="11"/>
  <c r="E97" i="1" l="1"/>
  <c r="G27" i="51"/>
  <c r="I27" i="51" s="1"/>
  <c r="E901" i="11"/>
  <c r="E364" i="11"/>
  <c r="E333" i="11"/>
  <c r="J896" i="11" l="1"/>
  <c r="J895" i="11"/>
  <c r="G28" i="51"/>
  <c r="I28" i="51" s="1"/>
  <c r="E60" i="1"/>
  <c r="B46" i="51"/>
  <c r="D46" i="51" s="1"/>
  <c r="E98" i="1"/>
  <c r="I332" i="11"/>
  <c r="I333" i="11"/>
  <c r="I331" i="11"/>
  <c r="I330" i="11"/>
  <c r="E334" i="11" l="1"/>
  <c r="E55" i="1" s="1"/>
  <c r="E906" i="11"/>
  <c r="E907" i="11" s="1"/>
  <c r="E865" i="11"/>
  <c r="E860" i="11"/>
  <c r="E850" i="11"/>
  <c r="E845" i="11"/>
  <c r="E840" i="11"/>
  <c r="E835" i="11"/>
  <c r="E817" i="11"/>
  <c r="E809" i="11"/>
  <c r="E764" i="11"/>
  <c r="E718" i="11"/>
  <c r="E701" i="11"/>
  <c r="E705" i="11" s="1"/>
  <c r="E695" i="11"/>
  <c r="E746" i="11" s="1"/>
  <c r="G659" i="11"/>
  <c r="E659" i="11" s="1"/>
  <c r="G604" i="11"/>
  <c r="E604" i="11" s="1"/>
  <c r="G596" i="11"/>
  <c r="E596" i="11" s="1"/>
  <c r="G588" i="11"/>
  <c r="E588" i="11" s="1"/>
  <c r="G580" i="11"/>
  <c r="E580" i="11" s="1"/>
  <c r="G564" i="11"/>
  <c r="E564" i="11" s="1"/>
  <c r="G556" i="11"/>
  <c r="E556" i="11" s="1"/>
  <c r="G548" i="11"/>
  <c r="E548" i="11" s="1"/>
  <c r="K293" i="11"/>
  <c r="B41" i="51" l="1"/>
  <c r="D41" i="51" s="1"/>
  <c r="E99" i="1"/>
  <c r="G29" i="51"/>
  <c r="I29" i="51" s="1"/>
  <c r="E752" i="11"/>
  <c r="E605" i="11"/>
  <c r="G17" i="51" s="1"/>
  <c r="I17" i="51" s="1"/>
  <c r="E788" i="11"/>
  <c r="E782" i="11"/>
  <c r="E776" i="11"/>
  <c r="E724" i="11"/>
  <c r="E770" i="11"/>
  <c r="E96" i="1"/>
  <c r="G667" i="11"/>
  <c r="E667" i="11" s="1"/>
  <c r="G635" i="11"/>
  <c r="E635" i="11" s="1"/>
  <c r="E736" i="11"/>
  <c r="E742" i="11"/>
  <c r="E699" i="11"/>
  <c r="E700" i="11" s="1"/>
  <c r="G643" i="11"/>
  <c r="E643" i="11" s="1"/>
  <c r="G675" i="11"/>
  <c r="E675" i="11" s="1"/>
  <c r="E286" i="11"/>
  <c r="E730" i="11"/>
  <c r="G683" i="11"/>
  <c r="E683" i="11" s="1"/>
  <c r="E706" i="11"/>
  <c r="E829" i="11"/>
  <c r="H829" i="11" s="1"/>
  <c r="E712" i="11"/>
  <c r="K291" i="11"/>
  <c r="E87" i="1" l="1"/>
  <c r="E793" i="11"/>
  <c r="E743" i="11"/>
  <c r="G691" i="11"/>
  <c r="E691" i="11" s="1"/>
  <c r="E692" i="11" s="1"/>
  <c r="E750" i="11"/>
  <c r="E751" i="11" s="1"/>
  <c r="E263" i="11"/>
  <c r="E254" i="11"/>
  <c r="E248" i="11"/>
  <c r="E242" i="11"/>
  <c r="I240" i="11" s="1"/>
  <c r="E236" i="11"/>
  <c r="E228" i="11"/>
  <c r="E220" i="11"/>
  <c r="E212" i="11"/>
  <c r="E194" i="11"/>
  <c r="E155" i="11"/>
  <c r="E166" i="11"/>
  <c r="E267" i="11" s="1"/>
  <c r="E79" i="11"/>
  <c r="E59" i="11"/>
  <c r="E27" i="11"/>
  <c r="E19" i="11"/>
  <c r="E11" i="11"/>
  <c r="E14" i="1" l="1"/>
  <c r="B14" i="51"/>
  <c r="D14" i="51" s="1"/>
  <c r="E15" i="1"/>
  <c r="B15" i="51"/>
  <c r="D15" i="51" s="1"/>
  <c r="E33" i="1"/>
  <c r="B22" i="51"/>
  <c r="D22" i="51" s="1"/>
  <c r="E41" i="1"/>
  <c r="B27" i="51"/>
  <c r="D27" i="51" s="1"/>
  <c r="E45" i="1"/>
  <c r="B31" i="51"/>
  <c r="D31" i="51" s="1"/>
  <c r="E91" i="1"/>
  <c r="G21" i="51"/>
  <c r="I21" i="51" s="1"/>
  <c r="E12" i="1"/>
  <c r="B12" i="51"/>
  <c r="D12" i="51" s="1"/>
  <c r="E20" i="1"/>
  <c r="B16" i="51"/>
  <c r="D16" i="51" s="1"/>
  <c r="E38" i="1"/>
  <c r="B24" i="51"/>
  <c r="D24" i="51" s="1"/>
  <c r="E31" i="1"/>
  <c r="B20" i="51"/>
  <c r="D20" i="51" s="1"/>
  <c r="E40" i="1"/>
  <c r="B26" i="51"/>
  <c r="D26" i="51" s="1"/>
  <c r="E13" i="1"/>
  <c r="B13" i="51"/>
  <c r="D13" i="51" s="1"/>
  <c r="E39" i="1"/>
  <c r="B25" i="51"/>
  <c r="D25" i="51" s="1"/>
  <c r="E90" i="1"/>
  <c r="G20" i="51"/>
  <c r="I20" i="51" s="1"/>
  <c r="I239" i="11"/>
  <c r="E243" i="11" s="1"/>
  <c r="E255" i="11"/>
  <c r="E249" i="11"/>
  <c r="E43" i="1" l="1"/>
  <c r="B29" i="51"/>
  <c r="D29" i="51" s="1"/>
  <c r="E44" i="1"/>
  <c r="B30" i="51"/>
  <c r="D30" i="51" s="1"/>
  <c r="E42" i="1"/>
  <c r="B28" i="51"/>
  <c r="D28" i="51" s="1"/>
  <c r="E167" i="11"/>
  <c r="E168" i="11" s="1"/>
  <c r="E756" i="11"/>
  <c r="E757" i="11" s="1"/>
  <c r="E758" i="11"/>
  <c r="E774" i="11"/>
  <c r="E786" i="11"/>
  <c r="E369" i="11"/>
  <c r="G23" i="51"/>
  <c r="I23" i="51" s="1"/>
  <c r="E818" i="11"/>
  <c r="E916" i="11"/>
  <c r="E280" i="11"/>
  <c r="E287" i="11"/>
  <c r="E292" i="11"/>
  <c r="E768" i="11"/>
  <c r="E769" i="11" s="1"/>
  <c r="E792" i="11"/>
  <c r="E100" i="1" l="1"/>
  <c r="G30" i="51"/>
  <c r="I30" i="51" s="1"/>
  <c r="E32" i="1"/>
  <c r="B21" i="51"/>
  <c r="D21" i="51" s="1"/>
  <c r="E819" i="11"/>
  <c r="G24" i="51" s="1"/>
  <c r="I24" i="51" s="1"/>
  <c r="E49" i="1"/>
  <c r="B35" i="51"/>
  <c r="D35" i="51" s="1"/>
  <c r="E93" i="1"/>
  <c r="E370" i="11"/>
  <c r="E762" i="11"/>
  <c r="E763" i="11" s="1"/>
  <c r="E281" i="11"/>
  <c r="E780" i="11"/>
  <c r="E781" i="11" s="1"/>
  <c r="J292" i="11"/>
  <c r="J290" i="11"/>
  <c r="K290" i="11"/>
  <c r="J291" i="11"/>
  <c r="J293" i="11"/>
  <c r="K292" i="11"/>
  <c r="E787" i="11"/>
  <c r="E775" i="11"/>
  <c r="E61" i="1" l="1"/>
  <c r="B47" i="51"/>
  <c r="D47" i="51" s="1"/>
  <c r="E94" i="1"/>
  <c r="E48" i="1"/>
  <c r="B34" i="51"/>
  <c r="D34" i="51" s="1"/>
  <c r="E301" i="11"/>
  <c r="E310" i="11"/>
  <c r="E300" i="11"/>
  <c r="J296" i="11" s="1"/>
  <c r="E855" i="11"/>
  <c r="E866" i="11" s="1"/>
  <c r="E302" i="11"/>
  <c r="E794" i="11"/>
  <c r="E293" i="11"/>
  <c r="E867" i="11" l="1"/>
  <c r="G25" i="51" s="1"/>
  <c r="I25" i="51" s="1"/>
  <c r="E92" i="1"/>
  <c r="G22" i="51"/>
  <c r="I22" i="51" s="1"/>
  <c r="E50" i="1"/>
  <c r="B36" i="51"/>
  <c r="D36" i="51" s="1"/>
  <c r="E311" i="11"/>
  <c r="J307" i="11" s="1"/>
  <c r="E312" i="11"/>
  <c r="J298" i="11"/>
  <c r="J297" i="11"/>
  <c r="J300" i="11"/>
  <c r="J299" i="11"/>
  <c r="J306" i="11"/>
  <c r="E318" i="11"/>
  <c r="E95" i="1" l="1"/>
  <c r="J310" i="11"/>
  <c r="J309" i="11"/>
  <c r="J308" i="11"/>
  <c r="E313" i="11" s="1"/>
  <c r="E303" i="11"/>
  <c r="E319" i="11"/>
  <c r="E351" i="11"/>
  <c r="E357" i="11"/>
  <c r="E358" i="11" s="1"/>
  <c r="E52" i="1" l="1"/>
  <c r="B38" i="51"/>
  <c r="D38" i="51" s="1"/>
  <c r="E53" i="1"/>
  <c r="B39" i="51"/>
  <c r="D39" i="51" s="1"/>
  <c r="E59" i="1"/>
  <c r="B45" i="51"/>
  <c r="D45" i="51" s="1"/>
  <c r="E51" i="1"/>
  <c r="B37" i="51"/>
  <c r="D37" i="51" s="1"/>
  <c r="E352" i="11"/>
  <c r="E268" i="11"/>
  <c r="E269" i="11" s="1"/>
  <c r="E200" i="11"/>
  <c r="E202" i="11" s="1"/>
  <c r="E46" i="1" l="1"/>
  <c r="B32" i="51"/>
  <c r="D32" i="51" s="1"/>
  <c r="E58" i="1"/>
  <c r="B44" i="51"/>
  <c r="D44" i="51" s="1"/>
  <c r="E201" i="11"/>
  <c r="E203" i="11"/>
  <c r="J199" i="11" l="1"/>
  <c r="J198" i="11"/>
  <c r="J197" i="11"/>
  <c r="J201" i="11"/>
  <c r="J200" i="11"/>
  <c r="E204" i="11" l="1"/>
  <c r="E37" i="1" l="1"/>
  <c r="B23" i="51"/>
  <c r="D23" i="51" s="1"/>
  <c r="E343" i="11"/>
  <c r="E345" i="11" s="1"/>
  <c r="E346" i="11" s="1"/>
  <c r="E57" i="1" l="1"/>
  <c r="B43" i="51"/>
  <c r="D43" i="51" s="1"/>
  <c r="I35" i="51"/>
</calcChain>
</file>

<file path=xl/sharedStrings.xml><?xml version="1.0" encoding="utf-8"?>
<sst xmlns="http://schemas.openxmlformats.org/spreadsheetml/2006/main" count="1689" uniqueCount="900">
  <si>
    <t>Skor</t>
  </si>
  <si>
    <t>Tanggal Penilaian</t>
  </si>
  <si>
    <t xml:space="preserve">NO. </t>
  </si>
  <si>
    <t>Nama Perguruan Tinggi:</t>
  </si>
  <si>
    <t>Nama Asesor:</t>
  </si>
  <si>
    <t>Kode Panel</t>
  </si>
  <si>
    <t>SKOR</t>
  </si>
  <si>
    <t>Universitas</t>
  </si>
  <si>
    <t>Institut</t>
  </si>
  <si>
    <t>Sekolah Tinggi</t>
  </si>
  <si>
    <t>butir 1</t>
  </si>
  <si>
    <t>butir 2</t>
  </si>
  <si>
    <t>butir 3</t>
  </si>
  <si>
    <t>butir 4</t>
  </si>
  <si>
    <t>butir 5</t>
  </si>
  <si>
    <t>butir 6</t>
  </si>
  <si>
    <t>butir 7</t>
  </si>
  <si>
    <t>butir 8</t>
  </si>
  <si>
    <t>butir 9</t>
  </si>
  <si>
    <t>butir 14</t>
  </si>
  <si>
    <t>butir 15</t>
  </si>
  <si>
    <t>butir 16</t>
  </si>
  <si>
    <t>butir 17</t>
  </si>
  <si>
    <t>butir 18</t>
  </si>
  <si>
    <t>butir 24</t>
  </si>
  <si>
    <t>butir 25</t>
  </si>
  <si>
    <t>butir 26</t>
  </si>
  <si>
    <t>butir 27</t>
  </si>
  <si>
    <t>butir 32</t>
  </si>
  <si>
    <t>butir 33</t>
  </si>
  <si>
    <t>T01-P007</t>
  </si>
  <si>
    <t>ASESMEN KECUKUPAN</t>
  </si>
  <si>
    <t xml:space="preserve">Nama Perguruan Tinggi </t>
  </si>
  <si>
    <t xml:space="preserve">:   </t>
  </si>
  <si>
    <t>Nama Asesor</t>
  </si>
  <si>
    <t>Kota Penilaian</t>
  </si>
  <si>
    <t>ban-pt</t>
  </si>
  <si>
    <t>Asesor C</t>
  </si>
  <si>
    <t>ttd</t>
  </si>
  <si>
    <t>butir 10</t>
  </si>
  <si>
    <t>butir 11</t>
  </si>
  <si>
    <t>butir 13</t>
  </si>
  <si>
    <t>Nama Perguruan Tinggi</t>
  </si>
  <si>
    <t>AKREDITASI PERGURUAN TINGGI</t>
  </si>
  <si>
    <t>BADAN AKREDITASI NASIONAL - PERGURUAN TINGGI</t>
  </si>
  <si>
    <t>Bentuk Perguruan Tinggi</t>
  </si>
  <si>
    <t>Jenis Pengelolaan</t>
  </si>
  <si>
    <t>PENILAIAN AKREDITASI PERGURUAN TINGGI</t>
  </si>
  <si>
    <t>Jumlah Lulusan pada TS-2</t>
  </si>
  <si>
    <t>Jumlah Lulusan pada TS-1</t>
  </si>
  <si>
    <t>Jumlah Lulusan pada TS</t>
  </si>
  <si>
    <t>IPK Lulusan pada TS-2</t>
  </si>
  <si>
    <t>IPK Lulusan pada TS-1</t>
  </si>
  <si>
    <t>IPK Lulusan pada TS</t>
  </si>
  <si>
    <t>Magister/ Magister Terapan</t>
  </si>
  <si>
    <t>Doktor/ Doktor Terapan</t>
  </si>
  <si>
    <t>Skor Program</t>
  </si>
  <si>
    <t>Banyaknya Program Studi Program Doktor/ Doktor Terapan</t>
  </si>
  <si>
    <t>Banyaknya Program Studi Program Magister/ Magister Terapan</t>
  </si>
  <si>
    <t>Sarjana/ Sarjana Terapan</t>
  </si>
  <si>
    <t>Banyaknya Program Studi Program Sarjana/ Sarjana Terapan</t>
  </si>
  <si>
    <t>Profesi</t>
  </si>
  <si>
    <t>Diploma Tiga</t>
  </si>
  <si>
    <t>Diploma Dua</t>
  </si>
  <si>
    <t>Diploma Satu</t>
  </si>
  <si>
    <t>Banyaknya Program Studi Program Diploma Tiga</t>
  </si>
  <si>
    <t>Banyaknya Program Studi Program Diploma Dua</t>
  </si>
  <si>
    <t>Banyaknya Program Studi Program Diploma Satu</t>
  </si>
  <si>
    <t>Rata-rata IPK mahasiswa dalam 3 tahun terakhir (TS-2 s.d. TS).</t>
  </si>
  <si>
    <t>Lama studi mahasiswa untuk setiap program dalam 3 tahun terakhir (TS-2 s.d. TS).</t>
  </si>
  <si>
    <t>Lama Studi Lulusan pada TS-2</t>
  </si>
  <si>
    <t>Lama Studi Lulusan pada TS-1</t>
  </si>
  <si>
    <t>Lama Studi Lulusan pada TS</t>
  </si>
  <si>
    <t>Persentase kelulusan tepat waktu untuk setiap program.</t>
  </si>
  <si>
    <t>S3</t>
  </si>
  <si>
    <t>S2</t>
  </si>
  <si>
    <t>S1/D4</t>
  </si>
  <si>
    <t>D3</t>
  </si>
  <si>
    <t>D2</t>
  </si>
  <si>
    <t>D1</t>
  </si>
  <si>
    <t>Banyaknya Program Studi Program Profesi 1 tahun</t>
  </si>
  <si>
    <t>Banyaknya Program Studi Program Profesi 2 tahun</t>
  </si>
  <si>
    <t>Profesi 2 tahun</t>
  </si>
  <si>
    <t>Profesi 1 tahun</t>
  </si>
  <si>
    <t>Persentase keberhasilan studi untuk setiap program.</t>
  </si>
  <si>
    <t>Skor Awal</t>
  </si>
  <si>
    <t>Kesesuaian bidang kerja lulusan dari program utama di perguruan tinggi terhadap kompetensi bidang studi.</t>
  </si>
  <si>
    <t>Lama waktu tunggu lulusan program utama di perguruan tinggi untuk mendapatkan pekerjaan pertama.</t>
  </si>
  <si>
    <t>Tingkat kepuasan pengguna lulusan dinilai terhadap aspek:
1: Etika, 2: Keahlian pada bidang ilmu (kompetensi utama), 3: Kemampuan berbahasa asing, 4: Penggunaan teknologi informasi, 5: Kemampuan berkomunikasi, 6: Kerjasama tim, 7: Pengembangan diri.</t>
  </si>
  <si>
    <t>Etika</t>
  </si>
  <si>
    <t>% Sangat Baik</t>
  </si>
  <si>
    <t>% Baik</t>
  </si>
  <si>
    <t>% Cukup</t>
  </si>
  <si>
    <t>% Kurang</t>
  </si>
  <si>
    <t>Keahlian</t>
  </si>
  <si>
    <t>Bahasa</t>
  </si>
  <si>
    <t>Teknologi Informasi</t>
  </si>
  <si>
    <t>Komunikasi</t>
  </si>
  <si>
    <t>Kerjasama</t>
  </si>
  <si>
    <t>Pengem-bangan Diri</t>
  </si>
  <si>
    <t>Skor TK1</t>
  </si>
  <si>
    <t>Skor TK7</t>
  </si>
  <si>
    <t>Skor TK6</t>
  </si>
  <si>
    <t>Skor TK5</t>
  </si>
  <si>
    <t>Skor TK4</t>
  </si>
  <si>
    <t>Skor TK3</t>
  </si>
  <si>
    <t>Skor TK2</t>
  </si>
  <si>
    <t>Jenis dan lingkup audit keuangan eksternal yang dimiliki oleh perguruan tinggi.</t>
  </si>
  <si>
    <t>Tidak ada Skor kurang dari 2.</t>
  </si>
  <si>
    <t>Audit eksternal dilakukan terhadap Badan Penyelenggara oleh kantor Akuntan Publik.</t>
  </si>
  <si>
    <t>4.b</t>
  </si>
  <si>
    <t>Rasio banyaknya dosen tetap terhadap banyaknya mahasiswa.</t>
  </si>
  <si>
    <t>Rata-rata PkM/ dosen/ tahun dalam 3 tahun terakhir.</t>
  </si>
  <si>
    <t>Persentase perolehan dana yang bersumber dari mahasiswa terhadap total perolehan dana perguruan tinggi.</t>
  </si>
  <si>
    <t>Rata-rata dana penelitian dosen/ tahun.</t>
  </si>
  <si>
    <t>Rata-rata dana operasional proses pembelajaran/ mahasiswa/ tahun.</t>
  </si>
  <si>
    <t>Rata-rata dana PkM dosen/ tahun.</t>
  </si>
  <si>
    <t>butir 34</t>
  </si>
  <si>
    <t>butir 35</t>
  </si>
  <si>
    <t>butir 36</t>
  </si>
  <si>
    <t>A</t>
  </si>
  <si>
    <t>Perguruan tinggi mampu:
1) mengidentifikasi kondisi lingkungan yang relevan,
2) menetapkan posisi perguruan tinggi relatif terhadap lingkungannya,
3) menggunakan hasil identifikasi dan posisi yang ditetapkan untuk melakukan analisis SWOT/analisis lain yang relevan, dan 
4) menghasilkan program pengembangan yang konsisten dengan hasil analisis SWOT/analisis lain yang digunakan.</t>
  </si>
  <si>
    <t>B</t>
  </si>
  <si>
    <t>Deskripsi profil institusi menunjukkan keserbacakupan informasi dan konsisten dengan data dan informasi yang disampaikan pada masing-masing kriteria.</t>
  </si>
  <si>
    <t>Perguruan Tinggi memiliki rencana pengembangan jangka panjang, menengah, dan pendek yang memuat indikator kinerja dan targetnya untuk mengukur ketercapaian tujuan strategis yang telah ditetapkan.</t>
  </si>
  <si>
    <t>Perguruan tinggi memiliki:
1) rencana pengembangan mencakup: jangka panjang, jangka menengah, dan jangka pendek,
2) indikator kinerja,
3) target, dan
4) bukti pelaksanaan pengembangan.</t>
  </si>
  <si>
    <t>C.2 
Tata Pamong dan Kerjasama
C.2.4 
Indikator Kinerja Utama
C.2.4.a) 
Sistem Tata Pamong</t>
  </si>
  <si>
    <t xml:space="preserve">A. Ketersediaan dokumen formal sistem tata pamong sesuai konteks institusi untuk menjamin akuntabilitas, keberlanjutan dan transparansi, serta mitigasi potensi risiko. </t>
  </si>
  <si>
    <t>B. Ketersediaan bukti yang sahih terkait upaya institusi melindungi integritas akademik dan kualitas pendidikan tinggi.</t>
  </si>
  <si>
    <t>C. Ketersediaan dokumen formal struktur organisasi dan tata kerja institusi beserta tugas dan fungsinya</t>
  </si>
  <si>
    <t>E. Keberadaan dan keberfungsian lembaga/fungsi penegakan kode etik untuk menjamin tata nilai dan integritas.</t>
  </si>
  <si>
    <t>Perguruan tinggi memiliki lembaga yang sepenuhnya melaksanakan atau fungsi yang berjalan dalam penegakan kode etik untuk menjamin tata nilai dan integritas.</t>
  </si>
  <si>
    <t>C.2.4.b) 
Kepemimpinan</t>
  </si>
  <si>
    <t xml:space="preserve">A. Ketersediaan dokumen formal penetapan personil pada berbagai tingkat manajemen dengan tugas dan tanggung jawab yang jelas untuk mencapai visi, misi dan budaya serta tujuan strategis insitusi. </t>
  </si>
  <si>
    <t xml:space="preserve">Perguruan tinggi memiliki dokumen formal penetapan personil pada berbagai tingkat manajemen dengan tugas dan tanggung jawab yang jelas untuk mencapai visi, misi dan budaya serta tujuan strategis institusi. </t>
  </si>
  <si>
    <t>B. Ketersediaan bukti yang sahih terkait terjalinnya komunikasi yang baik antara pimpinan dan stakeholders internal untuk mendorong tercapainya visi, misi, budaya, dan tujuan strategis institusi.</t>
  </si>
  <si>
    <t>Perguruan tinggi memiliki bukti yang terdokumentasi dan sahih tentang telaah dan perbaikan pelaksanaan kepemimpinan dan personil pada berbagai tingkatan manajemen untuk mencapai kinerja organisasi yang direncanakan.</t>
  </si>
  <si>
    <t>C.2.4.c) 
Pengelolaan</t>
  </si>
  <si>
    <t>Perguruan tinggi memiliki dokumen formal dan pedoman pengelolaan mencakup 11 aspek.</t>
  </si>
  <si>
    <t>Perguruan tinggi memiliki bukti yang sahih tentang implementasi kebijakan dan pedoman pengelolaan 11 aspek</t>
  </si>
  <si>
    <t>Perguruan tinggi memiliki dokumen formal rencana strategis dan bukti mekanisme penyusunan serta persetujuannya, yang mencakup 5 aspek.</t>
  </si>
  <si>
    <t>B. Ketersediaan dokumen formal dan pedoman pengelolaan mencakup 11 aspek sebagai berikut: 
1) pendidikan, 
2) pengembangan suasana akademik dan otonomi keilmuan, 
3) kemahasiswaan, 
4) penelitian, 
5) PkM, 
6) SDM, 
7) keuangan, 
8) sarana dan prasarana, 
9) sistem informasi,
10) sistem penjaminan mutu, dan 
11) kerjasama.</t>
  </si>
  <si>
    <t>D. Ketersediaan dokumen formal rencana strategis dan bukti mekanisme persetujuan terhadap rencana strategis yang mencakup 5 aspek sebagai berikut: 
1) adanya keterlibatan pemangku kepentingan,
2) mengacu kepada capaian renstra periode sebelumnya,
3) mengacu kepada VMTS institusi, 
4) dilakukannya analisis kondisi internal dan eksternal, dan 
5) disahkan oleh organ yang memiliki kewenangan.</t>
  </si>
  <si>
    <t>C.2.4.d) 
Sistem Penjaminan Mutu</t>
  </si>
  <si>
    <t>B. Ketersediaan bukti yang sahih terkait praktek baik pengembangan budaya mutu di perguruan tinggi.</t>
  </si>
  <si>
    <t>Perguruan tinggi telah menjalankan SPMI yang dibuktikan dengan keberadaan 5 aspek.</t>
  </si>
  <si>
    <t xml:space="preserve">Perguruan tinggi memiliki bukti yang sahih terkait praktek baik pengembangan budaya mutu di perguruan tinggi melalui mekanisme RTM (Rapat Tinjauan Manajemen). </t>
  </si>
  <si>
    <t xml:space="preserve">Seluruh temuan pada hasil pemeriksaan inspektorat tahun sebelumnya telah ditindak lanjuti. </t>
  </si>
  <si>
    <t>Sebagian besar temuan pada hasil pemeriksaan inspektorat tahun sebelumnya telah ditindak lanjuti.</t>
  </si>
  <si>
    <t xml:space="preserve">Sebagian temuan pada hasil pemeriksaan inspektorat tahun sebelumnya telah ditindak lanjuti. </t>
  </si>
  <si>
    <t xml:space="preserve">Seluruh temuan pada hasil pemeriksaan inspektorat tahun sebelumnya belum ditindak lanjuti. </t>
  </si>
  <si>
    <t>PTN Satker</t>
  </si>
  <si>
    <t>Tidak ada Skor kurang dari 1.</t>
  </si>
  <si>
    <t>PTN BLU</t>
  </si>
  <si>
    <t>PTN BH</t>
  </si>
  <si>
    <t>PTS</t>
  </si>
  <si>
    <t>Kerjasama perguruan tinggi di bidang pendidikan, penelitian dan PkM dalam 3 tahun terakhir.</t>
  </si>
  <si>
    <t>C.2.4.d) 
Kerjasama</t>
  </si>
  <si>
    <t>a =</t>
  </si>
  <si>
    <t>b =</t>
  </si>
  <si>
    <t>c =</t>
  </si>
  <si>
    <t>Skor = 4</t>
  </si>
  <si>
    <t>Skor = 3 .. 4</t>
  </si>
  <si>
    <t>Skor = 2 .. 3</t>
  </si>
  <si>
    <t>Skor = 2</t>
  </si>
  <si>
    <t>Skor = 0 .. 2</t>
  </si>
  <si>
    <t>A. Ketersediaan dokumen formal kebijakan dan prosedur pengembangan jejaring dan kemitraan (dalam dan luar negeri), dan monitoring dan evaluasi kepuasan mitra kerjasama.</t>
  </si>
  <si>
    <t xml:space="preserve">Perguruan tinggi memiliki dokumen formal kebijakan dan prosedur pengembangan jejaring dan kemitraan (dalam dan luar negeri) termasuk bagaimana melakukan monitoring dan evaluasi kepuasan mitra kerjasama. </t>
  </si>
  <si>
    <t>Perguruan tinggi memiliki dokumen formal kebijakan dan prosedur pengembangan jejaring dan kemitraan (dalam dan luar negeri).</t>
  </si>
  <si>
    <t>B. Ketersediaan dokumen perencanaan pengembangan jejaring dan kemitraan yang ditetapkan untuk mencapai visi, misi dan tujuan strategis institusi.</t>
  </si>
  <si>
    <t xml:space="preserve">Perguruan tinggi memiliki dokumen perencanaan pengembangan jejaring dan kemitraan guna mencapai visi, misi dan tujuan strategis institusi. </t>
  </si>
  <si>
    <t>C. Ketersediaan data jumlah, lingkup, relevansi, dan kebermanfaatan kerjasama.</t>
  </si>
  <si>
    <t>Perguruan tinggi memiliki jejaring dan mitra kerjasama yang relevan dan bermanfaat bagi institusi.</t>
  </si>
  <si>
    <t>D. Ketersediaan bukti monitoring dan evaluasi pelaksanaan program kemitraan, tingkat kepuasan mitra kerjasama yang diukur dengan instrumen yang sahih, serta upaya perbaikan mutu jejaring dan kemitraan untuk menjamin ketercapaian visi, misi dan tujuan strategis.</t>
  </si>
  <si>
    <t>C.2.5 
Indikator Kinerja Tambahan</t>
  </si>
  <si>
    <t>Pelampauan SN-DIKTI (indikator kinerja tambahan) yang ditetapkan oleh perguruan tinggi pada tiap kriteria.</t>
  </si>
  <si>
    <t>C.2.6 
Evaluasi Capaian Kinerja</t>
  </si>
  <si>
    <t>Analisis keberhasilan dan/atau ketidakberhasilan pencapaian kinerja yang telah ditetapkan institusi yang memenuhi 2 aspek sebagai berikut: 
1) capaian kinerja harus diukur dengan metoda yang tepat, dan hasilnya dianalisis serta dievaluasi, dan
2) analisis terhadap capaian kinerja mencakup identifikasi akar masalah, faktor pendukung keberhasilan dan faktor penghambat ketercapaian standard, dan deskripsi singkat tindak lanjut yang akan dilakukan institusi.</t>
  </si>
  <si>
    <t xml:space="preserve">Analisis pencapaian kinerja perguruan tinggi yang memenuhi 2 aspek. </t>
  </si>
  <si>
    <t>C.2.7
Penjaminan Mutu</t>
  </si>
  <si>
    <t>Perguruan tinggi telah melaksanakan sistem penjaminan mutu yang terbukti efektif memenuhi 4 aspek.</t>
  </si>
  <si>
    <t xml:space="preserve">butir 12
</t>
  </si>
  <si>
    <t>C.2.8
Kepuasan pemangku kepentingan</t>
  </si>
  <si>
    <t>Tingkat kepuasan pemangku kepentingan internal dan eksternal pada masing-masing kriteria: tata pamong dan kerjasama, mahasiswa, sumber daya manusia, keuangan, sarana dan prasarana, pendidikan, penelitian dan pengabdian kepada masyarakat yang memenuhi 4 aspek sebagai berikut:
1) menggunakan instrumen kepuasan yang sahih, andal, mudah digunakan,
2) dilaksanakan secara berkala, serta datanya terekam secara komprehensif, 
3) dianalisis dengan metode yang tepat serta bermanfaat untuk pengambilan keputusan, dan
4) tingkat kepuasan dan umpan balik ditindaklanjuti untuk perbaikan dan peningkatan mutu luaran secara berkala dan tersistem.</t>
  </si>
  <si>
    <t>Perguruan tinggi melaksanakan pengukuran kepuasan pemangku kepentingan internal dan eksternal pada masing-masing kriteria yang memenuhi 4 aspek.</t>
  </si>
  <si>
    <t>Perguruan tinggi tidak melaksanakan pengukuran kepuasan pemangku kepentingan internal dan eksternal pada masing-masing kriteria.</t>
  </si>
  <si>
    <t xml:space="preserve">Tabel 2.b IPR
Mahasiswa Asing
</t>
  </si>
  <si>
    <t>Persentase jumlah mahasiswa asing terhadap jumlah seluruh mahasiswa.</t>
  </si>
  <si>
    <t>d1 = Jumlah mahasiswa pada awal TS-2</t>
  </si>
  <si>
    <t>e1 = Jumlah mahasiswa pada akhir TS</t>
  </si>
  <si>
    <t>f1 = Jumlah lulusan s.d. akhir TS</t>
  </si>
  <si>
    <t>d2 = Jumlah mahasiswa pada awal TS-2</t>
  </si>
  <si>
    <t>e2 = Jumlah mahasiswa pada akhir TS</t>
  </si>
  <si>
    <t>f2 = Jumlah lulusan s.d. akhir TS</t>
  </si>
  <si>
    <t>e4 = Jumlah mahasiswa pada akhir TS</t>
  </si>
  <si>
    <t>f4 = Jumlah lulusan s.d. akhir TS</t>
  </si>
  <si>
    <t>e5 = Jumlah mahasiswa pada akhir TS</t>
  </si>
  <si>
    <t>f5 = Jumlah lulusan s.d. akhir TS</t>
  </si>
  <si>
    <t>e6 = Jumlah mahasiswa pada akhir TS</t>
  </si>
  <si>
    <t>f6 = Jumlah lulusan s.d. akhir TS</t>
  </si>
  <si>
    <t>e7 = Jumlah mahasiswa pada akhir TS</t>
  </si>
  <si>
    <t>f7 = Jumlah lulusan s.d. akhir TS</t>
  </si>
  <si>
    <t>a1 = Jumlah mahasiswa pada awal TS-6</t>
  </si>
  <si>
    <t>b1 = Jumlah mahasiswa pada akhir TS</t>
  </si>
  <si>
    <t>c1 = Jumlah lulusan s.d. akhir TS</t>
  </si>
  <si>
    <t>a2 = Jumlah mahasiswa pada awal TS-3</t>
  </si>
  <si>
    <t>b2 = Jumlah mahasiswa pada akhir TS</t>
  </si>
  <si>
    <t>c2 = Jumlah lulusan s.d. akhir TS</t>
  </si>
  <si>
    <t>b4 = Jumlah mahasiswa pada akhir TS</t>
  </si>
  <si>
    <t>c4 = Jumlah lulusan s.d. akhir TS</t>
  </si>
  <si>
    <t>b5 = Jumlah mahasiswa pada akhir TS</t>
  </si>
  <si>
    <t>c5 = Jumlah lulusan s.d. akhir TS</t>
  </si>
  <si>
    <t>b6 = Jumlah mahasiswa pada akhir TS</t>
  </si>
  <si>
    <t>c6 = Jumlah lulusan s.d. akhir TS</t>
  </si>
  <si>
    <t>b7 = Jumlah mahasiswa pada akhir TS</t>
  </si>
  <si>
    <t>c7 = Jumlah lulusan s.d. akhir TS</t>
  </si>
  <si>
    <t>butir 20</t>
  </si>
  <si>
    <t>C.3.4.b) 
Layanan Kemahasiswaan</t>
  </si>
  <si>
    <t>Ketersediaan dan mutu layanan kemahasiswaan.</t>
  </si>
  <si>
    <t>Perguruan tinggi menyediakan layanan kemahasiswaan yang dimanfaatkan untuk membina dan mengembangkan minat dan bakat.</t>
  </si>
  <si>
    <t>Tidak ada Skor antara 0 dan 2.</t>
  </si>
  <si>
    <t xml:space="preserve">Tabel 3.b IPR
Beban Kerja Dosen
</t>
  </si>
  <si>
    <t>Segmen 1</t>
  </si>
  <si>
    <t>Segmen 2</t>
  </si>
  <si>
    <t>Segmen 3</t>
  </si>
  <si>
    <t>Segmen 4</t>
  </si>
  <si>
    <t>x1 =</t>
  </si>
  <si>
    <t>x2 =</t>
  </si>
  <si>
    <t>x3 =</t>
  </si>
  <si>
    <t xml:space="preserve">C.4.4.b)
Kinerja Dosen
Tabel 3.c.1) IPR
Produktivitas Penelitian Dosen
</t>
  </si>
  <si>
    <t xml:space="preserve">Tabel 3.d IPR
Rekognisi Dosen
</t>
  </si>
  <si>
    <t>butir 23</t>
  </si>
  <si>
    <t>butir 21</t>
  </si>
  <si>
    <t>butir 22</t>
  </si>
  <si>
    <t xml:space="preserve">Tabel 3.c.2) IPR
Produktivitas PkM Dosen
</t>
  </si>
  <si>
    <t xml:space="preserve">Tabel 3.a.2) IPR
Jabatan Fungsional Dosen
</t>
  </si>
  <si>
    <t>Persentase banyaknya dosen yang memiliki jabatan fungsional Guru Besar terhadap banyaknya seluruh dosen tetap.</t>
  </si>
  <si>
    <t xml:space="preserve">Tabel 3.a.3) IPR
Sertifikasi Dosen
</t>
  </si>
  <si>
    <t>Persentase jumlah dosen yang memiliki sertifikat pendidik profesional /sertifikat profesi terhadap jumlah seluruh dosen tetap.</t>
  </si>
  <si>
    <t xml:space="preserve">Tabel 3.a.4) IPR
Dosen Tidak Tetap
</t>
  </si>
  <si>
    <t>Persentase jumlah dosen tidak tetap terhadap jumlah seluruh dosen (dosen tetap dan dosen tidak tetap).</t>
  </si>
  <si>
    <t>C.4.4.c)
Tenaga Kependidikan</t>
  </si>
  <si>
    <t>Kecukupan dan kualifikasi tenaga kependidikan berdasarkan jenis pekerjaannya (pustakawan, laboran, teknisi, dll.).</t>
  </si>
  <si>
    <t>Perguruan tinggi memiliki tendik yang memenuhi tingkat kecukupan dan kualifikasi berdasarkan jenis pekerjaannya (pustakawan, laboran, teknisi, dll.) untuk mendukung pelaksanaan tridharma secara efektif.</t>
  </si>
  <si>
    <t>butir 28</t>
  </si>
  <si>
    <t>C.5 Keuangan, Sarana dan Prasarana
C.5.4 
Indikator Kinerja Utama
C.5.4.a)
Keuangan
Tabel 4.a IPR
Perolehan Dana</t>
  </si>
  <si>
    <t>PTS:</t>
  </si>
  <si>
    <t>butir 29</t>
  </si>
  <si>
    <t>butir 30</t>
  </si>
  <si>
    <t>Persentase perolehan dana perguruan tinggi yang bersumber selain dari mahasiswa dan kementerian/lembaga terhadap total perolehan dana perguruan tinggi.</t>
  </si>
  <si>
    <t>butir 31</t>
  </si>
  <si>
    <t xml:space="preserve">Tabel 4.b IPR
Penggunaan Dana
</t>
  </si>
  <si>
    <r>
      <rPr>
        <b/>
        <sz val="11"/>
        <color indexed="8"/>
        <rFont val="Calibri"/>
        <family val="2"/>
        <scheme val="minor"/>
      </rPr>
      <t xml:space="preserve">Kondisi Eksternal
</t>
    </r>
    <r>
      <rPr>
        <sz val="11"/>
        <color indexed="8"/>
        <rFont val="Calibri"/>
        <family val="2"/>
        <scheme val="minor"/>
      </rPr>
      <t>Konsistensi dengan hasil analisis SWOT dan/atau analisis lain serta rencana pengembangan ke depan.</t>
    </r>
  </si>
  <si>
    <r>
      <rPr>
        <b/>
        <sz val="11"/>
        <color indexed="8"/>
        <rFont val="Calibri"/>
        <family val="2"/>
        <scheme val="minor"/>
      </rPr>
      <t xml:space="preserve">Profil Institusi
</t>
    </r>
    <r>
      <rPr>
        <sz val="11"/>
        <color indexed="8"/>
        <rFont val="Calibri"/>
        <family val="2"/>
        <scheme val="minor"/>
      </rPr>
      <t>Konsistensi dengan hasil analisis SWOT dan/atau analisis lain serta rencana pengembangan ke depan.</t>
    </r>
  </si>
  <si>
    <r>
      <rPr>
        <b/>
        <sz val="11"/>
        <color theme="1"/>
        <rFont val="Calibri"/>
        <family val="2"/>
        <scheme val="minor"/>
      </rPr>
      <t>C  Kriteria</t>
    </r>
    <r>
      <rPr>
        <sz val="11"/>
        <color theme="1"/>
        <rFont val="Calibri"/>
        <family val="2"/>
        <scheme val="minor"/>
      </rPr>
      <t xml:space="preserve">
C.1 
Visi, Misi, Tujuan dan Sasaran
C.1.4 
Indikator Kinerja Utama
</t>
    </r>
  </si>
  <si>
    <r>
      <t>N</t>
    </r>
    <r>
      <rPr>
        <vertAlign val="subscript"/>
        <sz val="11"/>
        <color theme="1"/>
        <rFont val="Calibri"/>
        <family val="2"/>
        <scheme val="minor"/>
      </rPr>
      <t>Unggul</t>
    </r>
    <r>
      <rPr>
        <sz val="11"/>
        <color theme="1"/>
        <rFont val="Calibri"/>
        <family val="2"/>
        <scheme val="minor"/>
      </rPr>
      <t xml:space="preserve"> = Jumlah program studi terakreditasi Unggul.</t>
    </r>
  </si>
  <si>
    <r>
      <t>N</t>
    </r>
    <r>
      <rPr>
        <vertAlign val="subscript"/>
        <sz val="11"/>
        <color theme="1"/>
        <rFont val="Calibri"/>
        <family val="2"/>
        <scheme val="minor"/>
      </rPr>
      <t>Baik_Sekali</t>
    </r>
    <r>
      <rPr>
        <sz val="11"/>
        <color theme="1"/>
        <rFont val="Calibri"/>
        <family val="2"/>
        <scheme val="minor"/>
      </rPr>
      <t xml:space="preserve"> = Jumlah program studi terakreditasi Baik Sekali.</t>
    </r>
  </si>
  <si>
    <r>
      <t>N</t>
    </r>
    <r>
      <rPr>
        <vertAlign val="subscript"/>
        <sz val="11"/>
        <color theme="1"/>
        <rFont val="Calibri"/>
        <family val="2"/>
        <scheme val="minor"/>
      </rPr>
      <t>Baik</t>
    </r>
    <r>
      <rPr>
        <sz val="11"/>
        <color theme="1"/>
        <rFont val="Calibri"/>
        <family val="2"/>
        <scheme val="minor"/>
      </rPr>
      <t xml:space="preserve"> = Jumlah program studi terakreditasi Baik.</t>
    </r>
  </si>
  <si>
    <r>
      <t>N</t>
    </r>
    <r>
      <rPr>
        <vertAlign val="subscript"/>
        <sz val="11"/>
        <color theme="1"/>
        <rFont val="Calibri"/>
        <family val="2"/>
        <scheme val="minor"/>
      </rPr>
      <t>A</t>
    </r>
    <r>
      <rPr>
        <sz val="11"/>
        <color theme="1"/>
        <rFont val="Calibri"/>
        <family val="2"/>
        <scheme val="minor"/>
      </rPr>
      <t xml:space="preserve"> = Jumlah program studi terakreditasi A.</t>
    </r>
  </si>
  <si>
    <r>
      <t>N</t>
    </r>
    <r>
      <rPr>
        <vertAlign val="subscript"/>
        <sz val="11"/>
        <color theme="1"/>
        <rFont val="Calibri"/>
        <family val="2"/>
        <scheme val="minor"/>
      </rPr>
      <t>B</t>
    </r>
    <r>
      <rPr>
        <sz val="11"/>
        <color theme="1"/>
        <rFont val="Calibri"/>
        <family val="2"/>
        <scheme val="minor"/>
      </rPr>
      <t xml:space="preserve"> = Jumlah program studi terakreditasi B.</t>
    </r>
  </si>
  <si>
    <r>
      <t>N</t>
    </r>
    <r>
      <rPr>
        <vertAlign val="subscript"/>
        <sz val="11"/>
        <color theme="1"/>
        <rFont val="Calibri"/>
        <family val="2"/>
        <scheme val="minor"/>
      </rPr>
      <t>C</t>
    </r>
    <r>
      <rPr>
        <sz val="11"/>
        <color theme="1"/>
        <rFont val="Calibri"/>
        <family val="2"/>
        <scheme val="minor"/>
      </rPr>
      <t xml:space="preserve"> = Jumlah program studi terakreditasi C.</t>
    </r>
  </si>
  <si>
    <r>
      <t>N</t>
    </r>
    <r>
      <rPr>
        <vertAlign val="subscript"/>
        <sz val="11"/>
        <color theme="1"/>
        <rFont val="Calibri"/>
        <family val="2"/>
        <scheme val="minor"/>
      </rPr>
      <t>M</t>
    </r>
    <r>
      <rPr>
        <sz val="11"/>
        <color theme="1"/>
        <rFont val="Calibri"/>
        <family val="2"/>
        <scheme val="minor"/>
      </rPr>
      <t xml:space="preserve"> = Jumlah program studi terakreditasi minimum (program studi baru).</t>
    </r>
  </si>
  <si>
    <r>
      <t>N</t>
    </r>
    <r>
      <rPr>
        <vertAlign val="subscript"/>
        <sz val="11"/>
        <color theme="1"/>
        <rFont val="Calibri"/>
        <family val="2"/>
        <scheme val="minor"/>
      </rPr>
      <t>K</t>
    </r>
    <r>
      <rPr>
        <sz val="11"/>
        <color theme="1"/>
        <rFont val="Calibri"/>
        <family val="2"/>
        <scheme val="minor"/>
      </rPr>
      <t xml:space="preserve"> = Jumlah program studi tidak terakreditasi/ kadaluarsa.</t>
    </r>
  </si>
  <si>
    <r>
      <t>N</t>
    </r>
    <r>
      <rPr>
        <vertAlign val="subscript"/>
        <sz val="11"/>
        <color theme="1"/>
        <rFont val="Calibri"/>
        <family val="2"/>
        <scheme val="minor"/>
      </rPr>
      <t>PS</t>
    </r>
    <r>
      <rPr>
        <sz val="11"/>
        <color theme="1"/>
        <rFont val="Calibri"/>
        <family val="2"/>
        <scheme val="minor"/>
      </rPr>
      <t xml:space="preserve"> = Jumlah seluruh program studi (N</t>
    </r>
    <r>
      <rPr>
        <vertAlign val="subscript"/>
        <sz val="11"/>
        <color theme="1"/>
        <rFont val="Calibri"/>
        <family val="2"/>
        <scheme val="minor"/>
      </rPr>
      <t>Unggul</t>
    </r>
    <r>
      <rPr>
        <sz val="11"/>
        <color theme="1"/>
        <rFont val="Calibri"/>
        <family val="2"/>
        <scheme val="minor"/>
      </rPr>
      <t xml:space="preserve"> + N</t>
    </r>
    <r>
      <rPr>
        <vertAlign val="subscript"/>
        <sz val="11"/>
        <color theme="1"/>
        <rFont val="Calibri"/>
        <family val="2"/>
        <scheme val="minor"/>
      </rPr>
      <t>A</t>
    </r>
    <r>
      <rPr>
        <sz val="11"/>
        <color theme="1"/>
        <rFont val="Calibri"/>
        <family val="2"/>
        <scheme val="minor"/>
      </rPr>
      <t xml:space="preserve"> + N</t>
    </r>
    <r>
      <rPr>
        <vertAlign val="subscript"/>
        <sz val="11"/>
        <color theme="1"/>
        <rFont val="Calibri"/>
        <family val="2"/>
        <scheme val="minor"/>
      </rPr>
      <t>Baik_Sekali</t>
    </r>
    <r>
      <rPr>
        <sz val="11"/>
        <color theme="1"/>
        <rFont val="Calibri"/>
        <family val="2"/>
        <scheme val="minor"/>
      </rPr>
      <t xml:space="preserve"> + N</t>
    </r>
    <r>
      <rPr>
        <vertAlign val="subscript"/>
        <sz val="11"/>
        <color theme="1"/>
        <rFont val="Calibri"/>
        <family val="2"/>
        <scheme val="minor"/>
      </rPr>
      <t>B</t>
    </r>
    <r>
      <rPr>
        <sz val="11"/>
        <color theme="1"/>
        <rFont val="Calibri"/>
        <family val="2"/>
        <scheme val="minor"/>
      </rPr>
      <t xml:space="preserve"> + N</t>
    </r>
    <r>
      <rPr>
        <vertAlign val="subscript"/>
        <sz val="11"/>
        <color theme="1"/>
        <rFont val="Calibri"/>
        <family val="2"/>
        <scheme val="minor"/>
      </rPr>
      <t>Baik</t>
    </r>
    <r>
      <rPr>
        <sz val="11"/>
        <color theme="1"/>
        <rFont val="Calibri"/>
        <family val="2"/>
        <scheme val="minor"/>
      </rPr>
      <t xml:space="preserve"> + N</t>
    </r>
    <r>
      <rPr>
        <vertAlign val="subscript"/>
        <sz val="11"/>
        <color theme="1"/>
        <rFont val="Calibri"/>
        <family val="2"/>
        <scheme val="minor"/>
      </rPr>
      <t>C</t>
    </r>
    <r>
      <rPr>
        <sz val="11"/>
        <color theme="1"/>
        <rFont val="Calibri"/>
        <family val="2"/>
        <scheme val="minor"/>
      </rPr>
      <t>+ N</t>
    </r>
    <r>
      <rPr>
        <vertAlign val="subscript"/>
        <sz val="11"/>
        <color theme="1"/>
        <rFont val="Calibri"/>
        <family val="2"/>
        <scheme val="minor"/>
      </rPr>
      <t>M</t>
    </r>
    <r>
      <rPr>
        <sz val="11"/>
        <color theme="1"/>
        <rFont val="Calibri"/>
        <family val="2"/>
        <scheme val="minor"/>
      </rPr>
      <t>+ N</t>
    </r>
    <r>
      <rPr>
        <vertAlign val="subscript"/>
        <sz val="11"/>
        <color theme="1"/>
        <rFont val="Calibri"/>
        <family val="2"/>
        <scheme val="minor"/>
      </rPr>
      <t>K</t>
    </r>
    <r>
      <rPr>
        <sz val="11"/>
        <color theme="1"/>
        <rFont val="Calibri"/>
        <family val="2"/>
        <scheme val="minor"/>
      </rPr>
      <t>)</t>
    </r>
  </si>
  <si>
    <r>
      <t>N</t>
    </r>
    <r>
      <rPr>
        <vertAlign val="subscript"/>
        <sz val="11"/>
        <color theme="1"/>
        <rFont val="Calibri"/>
        <family val="2"/>
        <scheme val="minor"/>
      </rPr>
      <t>I</t>
    </r>
    <r>
      <rPr>
        <sz val="11"/>
        <color theme="1"/>
        <rFont val="Calibri"/>
        <family val="2"/>
        <scheme val="minor"/>
      </rPr>
      <t xml:space="preserve"> = Jumlah kerjasama tridharma tingkat internasional.</t>
    </r>
  </si>
  <si>
    <r>
      <t>N</t>
    </r>
    <r>
      <rPr>
        <vertAlign val="subscript"/>
        <sz val="11"/>
        <color theme="1"/>
        <rFont val="Calibri"/>
        <family val="2"/>
        <scheme val="minor"/>
      </rPr>
      <t>N</t>
    </r>
    <r>
      <rPr>
        <sz val="11"/>
        <color theme="1"/>
        <rFont val="Calibri"/>
        <family val="2"/>
        <scheme val="minor"/>
      </rPr>
      <t xml:space="preserve"> = Jumlah kerjasama tridharma tingkat nasional.</t>
    </r>
  </si>
  <si>
    <r>
      <t>N</t>
    </r>
    <r>
      <rPr>
        <vertAlign val="subscript"/>
        <sz val="11"/>
        <color theme="1"/>
        <rFont val="Calibri"/>
        <family val="2"/>
        <scheme val="minor"/>
      </rPr>
      <t>L</t>
    </r>
    <r>
      <rPr>
        <sz val="11"/>
        <color theme="1"/>
        <rFont val="Calibri"/>
        <family val="2"/>
        <scheme val="minor"/>
      </rPr>
      <t xml:space="preserve"> = Jumlah kerjasama tridharma tingkat wilayah/lokal.</t>
    </r>
  </si>
  <si>
    <r>
      <t>N</t>
    </r>
    <r>
      <rPr>
        <vertAlign val="subscript"/>
        <sz val="11"/>
        <color theme="1"/>
        <rFont val="Calibri"/>
        <family val="2"/>
        <scheme val="minor"/>
      </rPr>
      <t>DT</t>
    </r>
    <r>
      <rPr>
        <sz val="11"/>
        <color theme="1"/>
        <rFont val="Calibri"/>
        <family val="2"/>
        <scheme val="minor"/>
      </rPr>
      <t xml:space="preserve"> = Jumlah dosen tetap.</t>
    </r>
  </si>
  <si>
    <r>
      <rPr>
        <b/>
        <sz val="11"/>
        <color theme="1"/>
        <rFont val="Calibri"/>
        <family val="2"/>
        <scheme val="minor"/>
      </rPr>
      <t>C.3
Mahasiswa</t>
    </r>
    <r>
      <rPr>
        <sz val="11"/>
        <color theme="1"/>
        <rFont val="Calibri"/>
        <family val="2"/>
        <scheme val="minor"/>
      </rPr>
      <t xml:space="preserve">
C.3.4 
Indikator Kinerja Utama
C.3.4.a) 
Kualitas Input Mahasiswa
Tabel 2.a IPR
Seleksi Mahasiswa</t>
    </r>
  </si>
  <si>
    <r>
      <t>Rasio = N</t>
    </r>
    <r>
      <rPr>
        <vertAlign val="subscript"/>
        <sz val="11"/>
        <color theme="1"/>
        <rFont val="Calibri"/>
        <family val="2"/>
        <scheme val="minor"/>
      </rPr>
      <t>A</t>
    </r>
    <r>
      <rPr>
        <sz val="11"/>
        <color theme="1"/>
        <rFont val="Calibri"/>
        <family val="2"/>
        <scheme val="minor"/>
      </rPr>
      <t xml:space="preserve"> / N</t>
    </r>
    <r>
      <rPr>
        <vertAlign val="subscript"/>
        <sz val="11"/>
        <color theme="1"/>
        <rFont val="Calibri"/>
        <family val="2"/>
        <scheme val="minor"/>
      </rPr>
      <t>B</t>
    </r>
  </si>
  <si>
    <r>
      <t>P</t>
    </r>
    <r>
      <rPr>
        <vertAlign val="subscript"/>
        <sz val="11"/>
        <color theme="1"/>
        <rFont val="Calibri"/>
        <family val="2"/>
        <scheme val="minor"/>
      </rPr>
      <t>DU</t>
    </r>
    <r>
      <rPr>
        <sz val="11"/>
        <color theme="1"/>
        <rFont val="Calibri"/>
        <family val="2"/>
        <scheme val="minor"/>
      </rPr>
      <t xml:space="preserve"> = (N</t>
    </r>
    <r>
      <rPr>
        <vertAlign val="subscript"/>
        <sz val="11"/>
        <color theme="1"/>
        <rFont val="Calibri"/>
        <family val="2"/>
        <scheme val="minor"/>
      </rPr>
      <t>C</t>
    </r>
    <r>
      <rPr>
        <sz val="11"/>
        <color theme="1"/>
        <rFont val="Calibri"/>
        <family val="2"/>
        <scheme val="minor"/>
      </rPr>
      <t xml:space="preserve"> / N</t>
    </r>
    <r>
      <rPr>
        <vertAlign val="subscript"/>
        <sz val="11"/>
        <color theme="1"/>
        <rFont val="Calibri"/>
        <family val="2"/>
        <scheme val="minor"/>
      </rPr>
      <t>B</t>
    </r>
    <r>
      <rPr>
        <sz val="11"/>
        <color theme="1"/>
        <rFont val="Calibri"/>
        <family val="2"/>
        <scheme val="minor"/>
      </rPr>
      <t>) x 100%</t>
    </r>
  </si>
  <si>
    <r>
      <t>N</t>
    </r>
    <r>
      <rPr>
        <vertAlign val="subscript"/>
        <sz val="11"/>
        <color theme="1"/>
        <rFont val="Calibri"/>
        <family val="2"/>
        <scheme val="minor"/>
      </rPr>
      <t>WNA</t>
    </r>
    <r>
      <rPr>
        <sz val="11"/>
        <color theme="1"/>
        <rFont val="Calibri"/>
        <family val="2"/>
        <scheme val="minor"/>
      </rPr>
      <t xml:space="preserve"> = Jumlah mahasiswa asing dalam 3 tahun terakhir</t>
    </r>
  </si>
  <si>
    <r>
      <t>N</t>
    </r>
    <r>
      <rPr>
        <vertAlign val="subscript"/>
        <sz val="11"/>
        <color theme="1"/>
        <rFont val="Calibri"/>
        <family val="2"/>
        <scheme val="minor"/>
      </rPr>
      <t>M</t>
    </r>
    <r>
      <rPr>
        <sz val="11"/>
        <color theme="1"/>
        <rFont val="Calibri"/>
        <family val="2"/>
        <scheme val="minor"/>
      </rPr>
      <t xml:space="preserve"> = Jumlah mahasiswa aktif dalam 3 tahun terakhir.</t>
    </r>
  </si>
  <si>
    <r>
      <t>P</t>
    </r>
    <r>
      <rPr>
        <vertAlign val="subscript"/>
        <sz val="11"/>
        <color theme="1"/>
        <rFont val="Calibri"/>
        <family val="2"/>
        <scheme val="minor"/>
      </rPr>
      <t>MA</t>
    </r>
    <r>
      <rPr>
        <sz val="11"/>
        <color theme="1"/>
        <rFont val="Calibri"/>
        <family val="2"/>
        <scheme val="minor"/>
      </rPr>
      <t xml:space="preserve"> = (N</t>
    </r>
    <r>
      <rPr>
        <vertAlign val="subscript"/>
        <sz val="11"/>
        <color theme="1"/>
        <rFont val="Calibri"/>
        <family val="2"/>
        <scheme val="minor"/>
      </rPr>
      <t>WNA</t>
    </r>
    <r>
      <rPr>
        <sz val="11"/>
        <color theme="1"/>
        <rFont val="Calibri"/>
        <family val="2"/>
        <scheme val="minor"/>
      </rPr>
      <t xml:space="preserve"> / N</t>
    </r>
    <r>
      <rPr>
        <vertAlign val="subscript"/>
        <sz val="11"/>
        <color theme="1"/>
        <rFont val="Calibri"/>
        <family val="2"/>
        <scheme val="minor"/>
      </rPr>
      <t>M</t>
    </r>
    <r>
      <rPr>
        <sz val="11"/>
        <color theme="1"/>
        <rFont val="Calibri"/>
        <family val="2"/>
        <scheme val="minor"/>
      </rPr>
      <t>) x 100%</t>
    </r>
  </si>
  <si>
    <r>
      <t>N</t>
    </r>
    <r>
      <rPr>
        <vertAlign val="subscript"/>
        <sz val="11"/>
        <color theme="1"/>
        <rFont val="Calibri"/>
        <family val="2"/>
        <scheme val="minor"/>
      </rPr>
      <t>DTGB</t>
    </r>
    <r>
      <rPr>
        <sz val="11"/>
        <color theme="1"/>
        <rFont val="Calibri"/>
        <family val="2"/>
        <scheme val="minor"/>
      </rPr>
      <t xml:space="preserve"> = Jumlah dosen tetap yang memiliki jabatan fungsional Guru Besar.</t>
    </r>
  </si>
  <si>
    <r>
      <t>N</t>
    </r>
    <r>
      <rPr>
        <vertAlign val="subscript"/>
        <sz val="11"/>
        <color theme="1"/>
        <rFont val="Calibri"/>
        <family val="2"/>
        <scheme val="minor"/>
      </rPr>
      <t>DT</t>
    </r>
    <r>
      <rPr>
        <sz val="11"/>
        <color theme="1"/>
        <rFont val="Calibri"/>
        <family val="2"/>
        <scheme val="minor"/>
      </rPr>
      <t xml:space="preserve"> = Jumlah dosen tetap</t>
    </r>
  </si>
  <si>
    <r>
      <t>P</t>
    </r>
    <r>
      <rPr>
        <vertAlign val="subscript"/>
        <sz val="11"/>
        <color theme="1"/>
        <rFont val="Calibri"/>
        <family val="2"/>
        <scheme val="minor"/>
      </rPr>
      <t>GB</t>
    </r>
    <r>
      <rPr>
        <sz val="11"/>
        <color theme="1"/>
        <rFont val="Calibri"/>
        <family val="2"/>
        <scheme val="minor"/>
      </rPr>
      <t xml:space="preserve"> = (N</t>
    </r>
    <r>
      <rPr>
        <vertAlign val="subscript"/>
        <sz val="11"/>
        <color theme="1"/>
        <rFont val="Calibri"/>
        <family val="2"/>
        <scheme val="minor"/>
      </rPr>
      <t>DTGB</t>
    </r>
    <r>
      <rPr>
        <sz val="11"/>
        <color theme="1"/>
        <rFont val="Calibri"/>
        <family val="2"/>
        <scheme val="minor"/>
      </rPr>
      <t xml:space="preserve"> / N</t>
    </r>
    <r>
      <rPr>
        <vertAlign val="subscript"/>
        <sz val="11"/>
        <color theme="1"/>
        <rFont val="Calibri"/>
        <family val="2"/>
        <scheme val="minor"/>
      </rPr>
      <t>DT</t>
    </r>
    <r>
      <rPr>
        <sz val="11"/>
        <color theme="1"/>
        <rFont val="Calibri"/>
        <family val="2"/>
        <scheme val="minor"/>
      </rPr>
      <t>) x 100%</t>
    </r>
  </si>
  <si>
    <r>
      <t>N</t>
    </r>
    <r>
      <rPr>
        <vertAlign val="subscript"/>
        <sz val="11"/>
        <color theme="1"/>
        <rFont val="Calibri"/>
        <family val="2"/>
        <scheme val="minor"/>
      </rPr>
      <t>DS</t>
    </r>
    <r>
      <rPr>
        <sz val="11"/>
        <color theme="1"/>
        <rFont val="Calibri"/>
        <family val="2"/>
        <scheme val="minor"/>
      </rPr>
      <t xml:space="preserve"> = Jumlah dosen tetap bersertifikasi pendidik dan/atau profesi.</t>
    </r>
  </si>
  <si>
    <r>
      <t>P</t>
    </r>
    <r>
      <rPr>
        <vertAlign val="subscript"/>
        <sz val="11"/>
        <color theme="1"/>
        <rFont val="Calibri"/>
        <family val="2"/>
        <scheme val="minor"/>
      </rPr>
      <t>DS</t>
    </r>
    <r>
      <rPr>
        <sz val="11"/>
        <color theme="1"/>
        <rFont val="Calibri"/>
        <family val="2"/>
        <scheme val="minor"/>
      </rPr>
      <t xml:space="preserve"> = (N</t>
    </r>
    <r>
      <rPr>
        <vertAlign val="subscript"/>
        <sz val="11"/>
        <color theme="1"/>
        <rFont val="Calibri"/>
        <family val="2"/>
        <scheme val="minor"/>
      </rPr>
      <t>DS</t>
    </r>
    <r>
      <rPr>
        <sz val="11"/>
        <color theme="1"/>
        <rFont val="Calibri"/>
        <family val="2"/>
        <scheme val="minor"/>
      </rPr>
      <t xml:space="preserve"> / N</t>
    </r>
    <r>
      <rPr>
        <vertAlign val="subscript"/>
        <sz val="11"/>
        <color theme="1"/>
        <rFont val="Calibri"/>
        <family val="2"/>
        <scheme val="minor"/>
      </rPr>
      <t>DT</t>
    </r>
    <r>
      <rPr>
        <sz val="11"/>
        <color theme="1"/>
        <rFont val="Calibri"/>
        <family val="2"/>
        <scheme val="minor"/>
      </rPr>
      <t>) x 100%</t>
    </r>
  </si>
  <si>
    <r>
      <t>N</t>
    </r>
    <r>
      <rPr>
        <vertAlign val="subscript"/>
        <sz val="11"/>
        <color theme="1"/>
        <rFont val="Calibri"/>
        <family val="2"/>
        <scheme val="minor"/>
      </rPr>
      <t>DTT</t>
    </r>
    <r>
      <rPr>
        <sz val="11"/>
        <color theme="1"/>
        <rFont val="Calibri"/>
        <family val="2"/>
        <scheme val="minor"/>
      </rPr>
      <t xml:space="preserve"> = Jumlah dosen tidak tetap.</t>
    </r>
  </si>
  <si>
    <r>
      <t>P</t>
    </r>
    <r>
      <rPr>
        <vertAlign val="subscript"/>
        <sz val="11"/>
        <color theme="1"/>
        <rFont val="Calibri"/>
        <family val="2"/>
        <scheme val="minor"/>
      </rPr>
      <t>DTT</t>
    </r>
    <r>
      <rPr>
        <sz val="11"/>
        <color theme="1"/>
        <rFont val="Calibri"/>
        <family val="2"/>
        <scheme val="minor"/>
      </rPr>
      <t xml:space="preserve"> = (N</t>
    </r>
    <r>
      <rPr>
        <vertAlign val="subscript"/>
        <sz val="11"/>
        <color theme="1"/>
        <rFont val="Calibri"/>
        <family val="2"/>
        <scheme val="minor"/>
      </rPr>
      <t>DTT</t>
    </r>
    <r>
      <rPr>
        <sz val="11"/>
        <color theme="1"/>
        <rFont val="Calibri"/>
        <family val="2"/>
        <scheme val="minor"/>
      </rPr>
      <t xml:space="preserve"> / (N</t>
    </r>
    <r>
      <rPr>
        <vertAlign val="subscript"/>
        <sz val="11"/>
        <color theme="1"/>
        <rFont val="Calibri"/>
        <family val="2"/>
        <scheme val="minor"/>
      </rPr>
      <t>DTT</t>
    </r>
    <r>
      <rPr>
        <sz val="11"/>
        <color theme="1"/>
        <rFont val="Calibri"/>
        <family val="2"/>
        <scheme val="minor"/>
      </rPr>
      <t xml:space="preserve"> + N</t>
    </r>
    <r>
      <rPr>
        <vertAlign val="subscript"/>
        <sz val="11"/>
        <color theme="1"/>
        <rFont val="Calibri"/>
        <family val="2"/>
        <scheme val="minor"/>
      </rPr>
      <t>DT</t>
    </r>
    <r>
      <rPr>
        <sz val="11"/>
        <color theme="1"/>
        <rFont val="Calibri"/>
        <family val="2"/>
        <scheme val="minor"/>
      </rPr>
      <t>)) x 100%</t>
    </r>
  </si>
  <si>
    <r>
      <t>R</t>
    </r>
    <r>
      <rPr>
        <vertAlign val="subscript"/>
        <sz val="11"/>
        <color theme="1"/>
        <rFont val="Calibri"/>
        <family val="2"/>
        <scheme val="minor"/>
      </rPr>
      <t>MDT</t>
    </r>
    <r>
      <rPr>
        <sz val="11"/>
        <color theme="1"/>
        <rFont val="Calibri"/>
        <family val="2"/>
        <scheme val="minor"/>
      </rPr>
      <t xml:space="preserve"> = N</t>
    </r>
    <r>
      <rPr>
        <vertAlign val="subscript"/>
        <sz val="11"/>
        <color theme="1"/>
        <rFont val="Calibri"/>
        <family val="2"/>
        <scheme val="minor"/>
      </rPr>
      <t>M</t>
    </r>
    <r>
      <rPr>
        <sz val="11"/>
        <color theme="1"/>
        <rFont val="Calibri"/>
        <family val="2"/>
        <scheme val="minor"/>
      </rPr>
      <t xml:space="preserve"> / N</t>
    </r>
    <r>
      <rPr>
        <vertAlign val="subscript"/>
        <sz val="11"/>
        <color theme="1"/>
        <rFont val="Calibri"/>
        <family val="2"/>
        <scheme val="minor"/>
      </rPr>
      <t>DT</t>
    </r>
  </si>
  <si>
    <r>
      <t>N</t>
    </r>
    <r>
      <rPr>
        <vertAlign val="subscript"/>
        <sz val="11"/>
        <color theme="1"/>
        <rFont val="Calibri"/>
        <family val="2"/>
        <scheme val="minor"/>
      </rPr>
      <t>I</t>
    </r>
    <r>
      <rPr>
        <sz val="11"/>
        <color theme="1"/>
        <rFont val="Calibri"/>
        <family val="2"/>
        <scheme val="minor"/>
      </rPr>
      <t xml:space="preserve"> = Jumlah penelitian dengan biaya luar negeri.</t>
    </r>
  </si>
  <si>
    <r>
      <t>N</t>
    </r>
    <r>
      <rPr>
        <vertAlign val="subscript"/>
        <sz val="11"/>
        <color theme="1"/>
        <rFont val="Calibri"/>
        <family val="2"/>
        <scheme val="minor"/>
      </rPr>
      <t>N</t>
    </r>
    <r>
      <rPr>
        <sz val="11"/>
        <color theme="1"/>
        <rFont val="Calibri"/>
        <family val="2"/>
        <scheme val="minor"/>
      </rPr>
      <t xml:space="preserve"> = Jumlah penelitian dengan biaya dalam negeri diluar PT.</t>
    </r>
  </si>
  <si>
    <r>
      <t>N</t>
    </r>
    <r>
      <rPr>
        <vertAlign val="subscript"/>
        <sz val="11"/>
        <color theme="1"/>
        <rFont val="Calibri"/>
        <family val="2"/>
        <scheme val="minor"/>
      </rPr>
      <t>L</t>
    </r>
    <r>
      <rPr>
        <sz val="11"/>
        <color theme="1"/>
        <rFont val="Calibri"/>
        <family val="2"/>
        <scheme val="minor"/>
      </rPr>
      <t xml:space="preserve"> = Jumlah penelitian dengan biaya dari PT atau mandiri.</t>
    </r>
  </si>
  <si>
    <r>
      <t>R</t>
    </r>
    <r>
      <rPr>
        <vertAlign val="subscript"/>
        <sz val="11"/>
        <color theme="1"/>
        <rFont val="Calibri"/>
        <family val="2"/>
        <scheme val="minor"/>
      </rPr>
      <t>I</t>
    </r>
    <r>
      <rPr>
        <sz val="11"/>
        <color theme="1"/>
        <rFont val="Calibri"/>
        <family val="2"/>
        <scheme val="minor"/>
      </rPr>
      <t xml:space="preserve"> = N</t>
    </r>
    <r>
      <rPr>
        <vertAlign val="subscript"/>
        <sz val="11"/>
        <color theme="1"/>
        <rFont val="Calibri"/>
        <family val="2"/>
        <scheme val="minor"/>
      </rPr>
      <t>I</t>
    </r>
    <r>
      <rPr>
        <sz val="11"/>
        <color theme="1"/>
        <rFont val="Calibri"/>
        <family val="2"/>
        <scheme val="minor"/>
      </rPr>
      <t xml:space="preserve"> / 3 / N</t>
    </r>
    <r>
      <rPr>
        <vertAlign val="subscript"/>
        <sz val="11"/>
        <color theme="1"/>
        <rFont val="Calibri"/>
        <family val="2"/>
        <scheme val="minor"/>
      </rPr>
      <t>DT</t>
    </r>
  </si>
  <si>
    <r>
      <t>R</t>
    </r>
    <r>
      <rPr>
        <vertAlign val="subscript"/>
        <sz val="11"/>
        <color theme="1"/>
        <rFont val="Calibri"/>
        <family val="2"/>
        <scheme val="minor"/>
      </rPr>
      <t>N</t>
    </r>
    <r>
      <rPr>
        <sz val="11"/>
        <color theme="1"/>
        <rFont val="Calibri"/>
        <family val="2"/>
        <scheme val="minor"/>
      </rPr>
      <t xml:space="preserve"> = N</t>
    </r>
    <r>
      <rPr>
        <vertAlign val="subscript"/>
        <sz val="11"/>
        <color theme="1"/>
        <rFont val="Calibri"/>
        <family val="2"/>
        <scheme val="minor"/>
      </rPr>
      <t>N</t>
    </r>
    <r>
      <rPr>
        <sz val="11"/>
        <color theme="1"/>
        <rFont val="Calibri"/>
        <family val="2"/>
        <scheme val="minor"/>
      </rPr>
      <t xml:space="preserve"> / 3 / N</t>
    </r>
    <r>
      <rPr>
        <vertAlign val="subscript"/>
        <sz val="11"/>
        <color theme="1"/>
        <rFont val="Calibri"/>
        <family val="2"/>
        <scheme val="minor"/>
      </rPr>
      <t>DT</t>
    </r>
  </si>
  <si>
    <r>
      <t>R</t>
    </r>
    <r>
      <rPr>
        <vertAlign val="subscript"/>
        <sz val="11"/>
        <color theme="1"/>
        <rFont val="Calibri"/>
        <family val="2"/>
        <scheme val="minor"/>
      </rPr>
      <t>L</t>
    </r>
    <r>
      <rPr>
        <sz val="11"/>
        <color theme="1"/>
        <rFont val="Calibri"/>
        <family val="2"/>
        <scheme val="minor"/>
      </rPr>
      <t xml:space="preserve"> = N</t>
    </r>
    <r>
      <rPr>
        <vertAlign val="subscript"/>
        <sz val="11"/>
        <color theme="1"/>
        <rFont val="Calibri"/>
        <family val="2"/>
        <scheme val="minor"/>
      </rPr>
      <t>L</t>
    </r>
    <r>
      <rPr>
        <sz val="11"/>
        <color theme="1"/>
        <rFont val="Calibri"/>
        <family val="2"/>
        <scheme val="minor"/>
      </rPr>
      <t xml:space="preserve"> / 3 / N</t>
    </r>
    <r>
      <rPr>
        <vertAlign val="subscript"/>
        <sz val="11"/>
        <color theme="1"/>
        <rFont val="Calibri"/>
        <family val="2"/>
        <scheme val="minor"/>
      </rPr>
      <t>DT</t>
    </r>
  </si>
  <si>
    <r>
      <t>N</t>
    </r>
    <r>
      <rPr>
        <vertAlign val="subscript"/>
        <sz val="11"/>
        <color theme="1"/>
        <rFont val="Calibri"/>
        <family val="2"/>
        <scheme val="minor"/>
      </rPr>
      <t>I</t>
    </r>
    <r>
      <rPr>
        <sz val="11"/>
        <color theme="1"/>
        <rFont val="Calibri"/>
        <family val="2"/>
        <scheme val="minor"/>
      </rPr>
      <t xml:space="preserve"> = Jumlah PkM dengan biaya luar negeri.</t>
    </r>
  </si>
  <si>
    <r>
      <t>N</t>
    </r>
    <r>
      <rPr>
        <vertAlign val="subscript"/>
        <sz val="11"/>
        <color theme="1"/>
        <rFont val="Calibri"/>
        <family val="2"/>
        <scheme val="minor"/>
      </rPr>
      <t>N</t>
    </r>
    <r>
      <rPr>
        <sz val="11"/>
        <color theme="1"/>
        <rFont val="Calibri"/>
        <family val="2"/>
        <scheme val="minor"/>
      </rPr>
      <t xml:space="preserve"> = Jumlah PkM dengan biaya dalam negeri diluar PT.</t>
    </r>
  </si>
  <si>
    <r>
      <t>N</t>
    </r>
    <r>
      <rPr>
        <vertAlign val="subscript"/>
        <sz val="11"/>
        <color theme="1"/>
        <rFont val="Calibri"/>
        <family val="2"/>
        <scheme val="minor"/>
      </rPr>
      <t>L</t>
    </r>
    <r>
      <rPr>
        <sz val="11"/>
        <color theme="1"/>
        <rFont val="Calibri"/>
        <family val="2"/>
        <scheme val="minor"/>
      </rPr>
      <t xml:space="preserve"> = Jumlah PkM dengan biaya dari PT atau mandiri.</t>
    </r>
  </si>
  <si>
    <r>
      <t>P</t>
    </r>
    <r>
      <rPr>
        <vertAlign val="subscript"/>
        <sz val="11"/>
        <color theme="1"/>
        <rFont val="Calibri"/>
        <family val="2"/>
        <scheme val="minor"/>
      </rPr>
      <t>DM</t>
    </r>
    <r>
      <rPr>
        <sz val="11"/>
        <color theme="1"/>
        <rFont val="Calibri"/>
        <family val="2"/>
        <scheme val="minor"/>
      </rPr>
      <t xml:space="preserve"> = (D</t>
    </r>
    <r>
      <rPr>
        <vertAlign val="subscript"/>
        <sz val="11"/>
        <color theme="1"/>
        <rFont val="Calibri"/>
        <family val="2"/>
        <scheme val="minor"/>
      </rPr>
      <t>M</t>
    </r>
    <r>
      <rPr>
        <sz val="11"/>
        <color theme="1"/>
        <rFont val="Calibri"/>
        <family val="2"/>
        <scheme val="minor"/>
      </rPr>
      <t xml:space="preserve"> / D</t>
    </r>
    <r>
      <rPr>
        <vertAlign val="subscript"/>
        <sz val="11"/>
        <color theme="1"/>
        <rFont val="Calibri"/>
        <family val="2"/>
        <scheme val="minor"/>
      </rPr>
      <t>T</t>
    </r>
    <r>
      <rPr>
        <sz val="11"/>
        <color theme="1"/>
        <rFont val="Calibri"/>
        <family val="2"/>
        <scheme val="minor"/>
      </rPr>
      <t>) x 100%</t>
    </r>
  </si>
  <si>
    <r>
      <t>P</t>
    </r>
    <r>
      <rPr>
        <vertAlign val="subscript"/>
        <sz val="11"/>
        <color theme="1"/>
        <rFont val="Calibri"/>
        <family val="2"/>
        <scheme val="minor"/>
      </rPr>
      <t>DL</t>
    </r>
    <r>
      <rPr>
        <sz val="11"/>
        <color theme="1"/>
        <rFont val="Calibri"/>
        <family val="2"/>
        <scheme val="minor"/>
      </rPr>
      <t xml:space="preserve"> = (D</t>
    </r>
    <r>
      <rPr>
        <vertAlign val="subscript"/>
        <sz val="11"/>
        <color theme="1"/>
        <rFont val="Calibri"/>
        <family val="2"/>
        <scheme val="minor"/>
      </rPr>
      <t>L</t>
    </r>
    <r>
      <rPr>
        <sz val="11"/>
        <color theme="1"/>
        <rFont val="Calibri"/>
        <family val="2"/>
        <scheme val="minor"/>
      </rPr>
      <t xml:space="preserve"> / D</t>
    </r>
    <r>
      <rPr>
        <vertAlign val="subscript"/>
        <sz val="11"/>
        <color theme="1"/>
        <rFont val="Calibri"/>
        <family val="2"/>
        <scheme val="minor"/>
      </rPr>
      <t>T</t>
    </r>
    <r>
      <rPr>
        <sz val="11"/>
        <color theme="1"/>
        <rFont val="Calibri"/>
        <family val="2"/>
        <scheme val="minor"/>
      </rPr>
      <t>) x 100%</t>
    </r>
  </si>
  <si>
    <r>
      <t>D</t>
    </r>
    <r>
      <rPr>
        <vertAlign val="subscript"/>
        <sz val="11"/>
        <color theme="1"/>
        <rFont val="Calibri"/>
        <family val="2"/>
        <scheme val="minor"/>
      </rPr>
      <t>OM</t>
    </r>
    <r>
      <rPr>
        <sz val="11"/>
        <color theme="1"/>
        <rFont val="Calibri"/>
        <family val="2"/>
        <scheme val="minor"/>
      </rPr>
      <t xml:space="preserve"> = D</t>
    </r>
    <r>
      <rPr>
        <vertAlign val="subscript"/>
        <sz val="11"/>
        <color theme="1"/>
        <rFont val="Calibri"/>
        <family val="2"/>
        <scheme val="minor"/>
      </rPr>
      <t>OP</t>
    </r>
    <r>
      <rPr>
        <sz val="11"/>
        <color theme="1"/>
        <rFont val="Calibri"/>
        <family val="2"/>
        <scheme val="minor"/>
      </rPr>
      <t xml:space="preserve"> / N</t>
    </r>
    <r>
      <rPr>
        <vertAlign val="subscript"/>
        <sz val="11"/>
        <color theme="1"/>
        <rFont val="Calibri"/>
        <family val="2"/>
        <scheme val="minor"/>
      </rPr>
      <t>M</t>
    </r>
  </si>
  <si>
    <r>
      <t>D</t>
    </r>
    <r>
      <rPr>
        <vertAlign val="subscript"/>
        <sz val="11"/>
        <color theme="1"/>
        <rFont val="Calibri"/>
        <family val="2"/>
        <scheme val="minor"/>
      </rPr>
      <t>M</t>
    </r>
    <r>
      <rPr>
        <sz val="11"/>
        <color theme="1"/>
        <rFont val="Calibri"/>
        <family val="2"/>
        <scheme val="minor"/>
      </rPr>
      <t xml:space="preserve"> = Jumlah dana yang bersumber dari penerimaan mahasiswa dalam 3 tahun terakhir.</t>
    </r>
  </si>
  <si>
    <r>
      <t>D</t>
    </r>
    <r>
      <rPr>
        <vertAlign val="subscript"/>
        <sz val="11"/>
        <color theme="1"/>
        <rFont val="Calibri"/>
        <family val="2"/>
        <scheme val="minor"/>
      </rPr>
      <t>T</t>
    </r>
    <r>
      <rPr>
        <sz val="11"/>
        <color theme="1"/>
        <rFont val="Calibri"/>
        <family val="2"/>
        <scheme val="minor"/>
      </rPr>
      <t xml:space="preserve"> = Jumlah penerimaan dana perguruan tinggi dalam 3 tahun terakhir.</t>
    </r>
  </si>
  <si>
    <r>
      <t>D</t>
    </r>
    <r>
      <rPr>
        <vertAlign val="subscript"/>
        <sz val="11"/>
        <color theme="1"/>
        <rFont val="Calibri"/>
        <family val="2"/>
        <scheme val="minor"/>
      </rPr>
      <t>L</t>
    </r>
    <r>
      <rPr>
        <sz val="11"/>
        <color theme="1"/>
        <rFont val="Calibri"/>
        <family val="2"/>
        <scheme val="minor"/>
      </rPr>
      <t xml:space="preserve"> = Jumlah dana yang bersumber selain dari mahasiswa dalam 3 tahun terakhir.</t>
    </r>
  </si>
  <si>
    <r>
      <t>N</t>
    </r>
    <r>
      <rPr>
        <vertAlign val="subscript"/>
        <sz val="11"/>
        <color theme="1"/>
        <rFont val="Calibri"/>
        <family val="2"/>
        <scheme val="minor"/>
      </rPr>
      <t>M</t>
    </r>
    <r>
      <rPr>
        <sz val="11"/>
        <color theme="1"/>
        <rFont val="Calibri"/>
        <family val="2"/>
        <scheme val="minor"/>
      </rPr>
      <t xml:space="preserve"> = Jumlah mahasiswa aktif pada saat TS.</t>
    </r>
  </si>
  <si>
    <t>Persentase penggunaan dana penelitian terhadap total dana perguruan tinggi.</t>
  </si>
  <si>
    <t>Persentase penggunaan dana PkM terhadap total dana perguruan tinggi.</t>
  </si>
  <si>
    <t>C.5.4.b)
Sarana dan Prasarana</t>
  </si>
  <si>
    <t>A. Kecukupan sarana dan prasarana
terlihat dari ketersediaan, kemutakhiran, dan relevansi, mencakup: fasilitas dan peralatan untuk pembelajaran, penelitian, PkM, dan memfasilitasi yang berkebutuhan khusus.</t>
  </si>
  <si>
    <t>B. Ketersediaan Sistem TIK (Teknologi Informasi dan Komunikasi) untuk mengumpulkan data yang akurat, dapat dipertanggung jawabkan dan terjaga kerahasiaanya (misal: Sistem Informasi Manajemen Perguruan Tinggi/ SIMPT).</t>
  </si>
  <si>
    <t>Perguruan tinggi memiliki sistem informasi untuk layanan administrasi yang memenuhi aspek-aspek berikut: 
1) mencakup layanan akademik, keuangan, SDM, dan sarana dan prasarana (aset), 
2) mudah diakses oleh seluruh unit kerja dalam lingkup institusi, dan 
3) lengkap dan mutakhir.</t>
  </si>
  <si>
    <t>C. Ketersediaan Sistem TIK (Teknologi Informasi dan Komunikasi) untuk mengelola dan menyebarkan ilmu pengetahuan (misal: Sistem Informasi Pendidikan/ Pembelajaran, Sistem Informasi Penelitian dan PkM, Sistem Informasi Perpustakaan, dll.).</t>
  </si>
  <si>
    <t>butir 37</t>
  </si>
  <si>
    <r>
      <rPr>
        <b/>
        <sz val="11"/>
        <color theme="1"/>
        <rFont val="Calibri"/>
        <family val="2"/>
        <scheme val="minor"/>
      </rPr>
      <t>C.6
Pendidikan</t>
    </r>
    <r>
      <rPr>
        <sz val="11"/>
        <color theme="1"/>
        <rFont val="Calibri"/>
        <family val="2"/>
        <scheme val="minor"/>
      </rPr>
      <t xml:space="preserve">
C.6.4
Indikator Kinerja Utama
C.6.4.a)
Kurikulum</t>
    </r>
  </si>
  <si>
    <t>A. Ketersediaan kebijakan pengembangan kurikulum yang mempertimbangkan keterkaitan dengan visi dan misi (mandat) perguruan tinggi, pengembangan ilmu pengetahuan dan kebutuhan stakeholders.</t>
  </si>
  <si>
    <t>B. Ketersediaan pedoman pengembangan kurikulum.</t>
  </si>
  <si>
    <t>Perguruan tinggi memiliki pedoman pengembangan kurikulum yang memuat:
1) Profil lulusan, capaian pembelajaran yang mengacu kepada KKNI, bahan kajian, struktur kurikulum dan rencana pembelajaran semester (RPS) yang mengacu ke SN-DIKTI,
2) Mekanisme penetapan (legalitas) kurikulum yang melibatkan unsur-unsur yang berwenang dalam institusi.</t>
  </si>
  <si>
    <t>C. Ketersediaan pedoman pelaksanaan kurikulum yang mencakup pemantauan dan peninjauan kurikulum yang mempertimbangkan umpan balik dari para pemangku kepentingan, pencapaian isu-isu strategis untuk menjamin kesesuaian dan kemutakhirannya.</t>
  </si>
  <si>
    <t>Perguruan tinggi memiliki pedoman implementasi kurikulum yang mencakup perencanaan, pelaksanaan, pemantauan, dan peninjauan kurikulum yang mempertimbangkan umpan balik dari para pemangku kepentingan.</t>
  </si>
  <si>
    <t>butir 38</t>
  </si>
  <si>
    <t>C.6.4.b)
Pembelajaran</t>
  </si>
  <si>
    <t>A. Ketersediaan pedoman tentang penerapan sistem penugasan dosen berdasarkan kebutuhan, kualifikasi, keahlian dan pengalaman.</t>
  </si>
  <si>
    <t xml:space="preserve">Perguruan tinggi memiliki pedoman tentang penerapan sistem penugasan dosen berdasarkan kebutuhan, kualifikasi, keahlian dan pengalaman dalam proses pembelajaran. </t>
  </si>
  <si>
    <t>B. Ketersediaan bukti yang sahih tentang penetapan strategi, metode dan media pembelajaran serta penilaian pembelajaran.</t>
  </si>
  <si>
    <t xml:space="preserve">Perguruan tinggi memiliki pedoman tentang penetapan strategi, metode dan media pembelajaran, serta penilaian pembelajaran. </t>
  </si>
  <si>
    <t>C. Ketersediaan bukti yang sahih tentang implementasi sistem memonitor dan evaluasi pelaksanaan dan mutu proses pembelajaran.</t>
  </si>
  <si>
    <t>Perguruan tinggi telah melaksanakan monitoring dan evaluasi tentang mutu proses pembelajaran yang hasilnya terdokumentasi.</t>
  </si>
  <si>
    <t>butir 39</t>
  </si>
  <si>
    <t>C.6.4.c)
Integrasi Penelitian dan PkM dalam Pembelajaran</t>
  </si>
  <si>
    <t>B. Ketersediaan bukti yang sahih tentang pelaksanaan, evaluasi, pengendalian, dan peningkatan kualitas secara berkelanjutan integrasi kegiatan penelitian dan PkM ke dalam pembelajaran.</t>
  </si>
  <si>
    <t>Perguruan tinggi memiliki pedoman pelaksanaan, evaluasi dan pengendalian secara terintegrasi kegiatan penelitian dan PkM ke dalam pembelajaran.</t>
  </si>
  <si>
    <t>C. Ketersedian bukti yang sahih bahwa SPMI melakukan monitoring dan evaluasi integrasi penelitian dan PkM terhadap pembelajaran.</t>
  </si>
  <si>
    <t>Perguruan tinggi memiliki bukti yang sahih tentang hasil monitoring dan evaluasi integrasi penelitian dan PkM terhadap pembelajaran.</t>
  </si>
  <si>
    <t>butir 40</t>
  </si>
  <si>
    <t>C.6.4.d)
Suasana Akademik</t>
  </si>
  <si>
    <t>A. Ketersediaan dokumen formal kebijakan suasana akademik yang mencakup: otonomi keilmuan, kebebasan akademik, dan kebebasan mimbar akademik.</t>
  </si>
  <si>
    <t>Perguruan tinggi memiliki dokumen formal kebijakan suasana akademik yang mencakup: otonomi keilmuan, kebebasan akademik, dan kebebasan mimbar akademik.</t>
  </si>
  <si>
    <t>B. Ketersediaan bukti sahih tentang terbangunnya suasana akademik yang kondusif yang dapat berupa:
a) Keterlaksanaan interaksi akademik antar sivitas akademika dalam kegiatan pendidikan, penelitian dan PkM baik pada skala lokal/nasional/ internasional.
b) Keterlaksanaan program/kegiatan non akademik yang melibatkan seluruh warga kampus yang didukung oleh ketersediaan sarana, prasarana, dan dana yang memadai.</t>
  </si>
  <si>
    <t xml:space="preserve">Perguruan tinggi memiliki bukti sahih tentang analisis dan perencanaan strategis pengembangan suasana akademik dan implementasinya. </t>
  </si>
  <si>
    <r>
      <t>N</t>
    </r>
    <r>
      <rPr>
        <vertAlign val="subscript"/>
        <sz val="11"/>
        <color theme="1"/>
        <rFont val="Calibri"/>
        <family val="2"/>
        <scheme val="minor"/>
      </rPr>
      <t>SA</t>
    </r>
    <r>
      <rPr>
        <sz val="11"/>
        <color theme="1"/>
        <rFont val="Calibri"/>
        <family val="2"/>
        <scheme val="minor"/>
      </rPr>
      <t xml:space="preserve"> = (4 x N</t>
    </r>
    <r>
      <rPr>
        <vertAlign val="subscript"/>
        <sz val="11"/>
        <color theme="1"/>
        <rFont val="Calibri"/>
        <family val="2"/>
        <scheme val="minor"/>
      </rPr>
      <t>Unggul</t>
    </r>
    <r>
      <rPr>
        <sz val="11"/>
        <color theme="1"/>
        <rFont val="Calibri"/>
        <family val="2"/>
        <scheme val="minor"/>
      </rPr>
      <t xml:space="preserve"> + 3,5 x N</t>
    </r>
    <r>
      <rPr>
        <vertAlign val="subscript"/>
        <sz val="11"/>
        <color theme="1"/>
        <rFont val="Calibri"/>
        <family val="2"/>
        <scheme val="minor"/>
      </rPr>
      <t>A</t>
    </r>
    <r>
      <rPr>
        <sz val="11"/>
        <color theme="1"/>
        <rFont val="Calibri"/>
        <family val="2"/>
        <scheme val="minor"/>
      </rPr>
      <t xml:space="preserve"> + 3 x N</t>
    </r>
    <r>
      <rPr>
        <vertAlign val="subscript"/>
        <sz val="11"/>
        <color theme="1"/>
        <rFont val="Calibri"/>
        <family val="2"/>
        <scheme val="minor"/>
      </rPr>
      <t>Baik_Sekali</t>
    </r>
    <r>
      <rPr>
        <sz val="11"/>
        <color theme="1"/>
        <rFont val="Calibri"/>
        <family val="2"/>
        <scheme val="minor"/>
      </rPr>
      <t xml:space="preserve"> + 2,5 x N</t>
    </r>
    <r>
      <rPr>
        <vertAlign val="subscript"/>
        <sz val="11"/>
        <color theme="1"/>
        <rFont val="Calibri"/>
        <family val="2"/>
        <scheme val="minor"/>
      </rPr>
      <t>B</t>
    </r>
    <r>
      <rPr>
        <sz val="11"/>
        <color theme="1"/>
        <rFont val="Calibri"/>
        <family val="2"/>
        <scheme val="minor"/>
      </rPr>
      <t xml:space="preserve"> + 2 x N</t>
    </r>
    <r>
      <rPr>
        <vertAlign val="subscript"/>
        <sz val="11"/>
        <color theme="1"/>
        <rFont val="Calibri"/>
        <family val="2"/>
        <scheme val="minor"/>
      </rPr>
      <t>Baik</t>
    </r>
    <r>
      <rPr>
        <sz val="11"/>
        <color theme="1"/>
        <rFont val="Calibri"/>
        <family val="2"/>
        <scheme val="minor"/>
      </rPr>
      <t xml:space="preserve"> + 1,5 x N</t>
    </r>
    <r>
      <rPr>
        <vertAlign val="subscript"/>
        <sz val="11"/>
        <color theme="1"/>
        <rFont val="Calibri"/>
        <family val="2"/>
        <scheme val="minor"/>
      </rPr>
      <t>C</t>
    </r>
    <r>
      <rPr>
        <sz val="11"/>
        <color theme="1"/>
        <rFont val="Calibri"/>
        <family val="2"/>
        <scheme val="minor"/>
      </rPr>
      <t xml:space="preserve"> + 1,5 x N</t>
    </r>
    <r>
      <rPr>
        <vertAlign val="subscript"/>
        <sz val="11"/>
        <color theme="1"/>
        <rFont val="Calibri"/>
        <family val="2"/>
        <scheme val="minor"/>
      </rPr>
      <t>M</t>
    </r>
    <r>
      <rPr>
        <sz val="11"/>
        <color theme="1"/>
        <rFont val="Calibri"/>
        <family val="2"/>
        <scheme val="minor"/>
      </rPr>
      <t>) / N</t>
    </r>
    <r>
      <rPr>
        <vertAlign val="subscript"/>
        <sz val="11"/>
        <color theme="1"/>
        <rFont val="Calibri"/>
        <family val="2"/>
        <scheme val="minor"/>
      </rPr>
      <t>PS</t>
    </r>
  </si>
  <si>
    <r>
      <t>N</t>
    </r>
    <r>
      <rPr>
        <vertAlign val="subscript"/>
        <sz val="11"/>
        <color theme="1"/>
        <rFont val="Calibri"/>
        <family val="2"/>
        <scheme val="minor"/>
      </rPr>
      <t>RD</t>
    </r>
    <r>
      <rPr>
        <sz val="11"/>
        <color theme="1"/>
        <rFont val="Calibri"/>
        <family val="2"/>
        <scheme val="minor"/>
      </rPr>
      <t xml:space="preserve"> = Jumlah pengakuan atas prestasi/ kinerja dosen tetap dalam 5 tahun terakhir.</t>
    </r>
  </si>
  <si>
    <r>
      <t>R</t>
    </r>
    <r>
      <rPr>
        <vertAlign val="subscript"/>
        <sz val="11"/>
        <color theme="1"/>
        <rFont val="Calibri"/>
        <family val="2"/>
        <scheme val="minor"/>
      </rPr>
      <t>RD</t>
    </r>
    <r>
      <rPr>
        <sz val="11"/>
        <color theme="1"/>
        <rFont val="Calibri"/>
        <family val="2"/>
        <scheme val="minor"/>
      </rPr>
      <t xml:space="preserve"> = N</t>
    </r>
    <r>
      <rPr>
        <vertAlign val="subscript"/>
        <sz val="11"/>
        <color theme="1"/>
        <rFont val="Calibri"/>
        <family val="2"/>
        <scheme val="minor"/>
      </rPr>
      <t>RD</t>
    </r>
    <r>
      <rPr>
        <sz val="11"/>
        <color theme="1"/>
        <rFont val="Calibri"/>
        <family val="2"/>
        <scheme val="minor"/>
      </rPr>
      <t xml:space="preserve"> / N</t>
    </r>
    <r>
      <rPr>
        <vertAlign val="subscript"/>
        <sz val="11"/>
        <color theme="1"/>
        <rFont val="Calibri"/>
        <family val="2"/>
        <scheme val="minor"/>
      </rPr>
      <t>DT</t>
    </r>
  </si>
  <si>
    <r>
      <t>D</t>
    </r>
    <r>
      <rPr>
        <vertAlign val="subscript"/>
        <sz val="11"/>
        <color theme="1"/>
        <rFont val="Calibri"/>
        <family val="2"/>
        <scheme val="minor"/>
      </rPr>
      <t>PD</t>
    </r>
    <r>
      <rPr>
        <sz val="11"/>
        <color theme="1"/>
        <rFont val="Calibri"/>
        <family val="2"/>
        <scheme val="minor"/>
      </rPr>
      <t xml:space="preserve"> = D</t>
    </r>
    <r>
      <rPr>
        <vertAlign val="subscript"/>
        <sz val="11"/>
        <color theme="1"/>
        <rFont val="Calibri"/>
        <family val="2"/>
        <scheme val="minor"/>
      </rPr>
      <t>P</t>
    </r>
    <r>
      <rPr>
        <sz val="11"/>
        <color theme="1"/>
        <rFont val="Calibri"/>
        <family val="2"/>
        <scheme val="minor"/>
      </rPr>
      <t xml:space="preserve"> / 3 / N</t>
    </r>
    <r>
      <rPr>
        <vertAlign val="subscript"/>
        <sz val="11"/>
        <color theme="1"/>
        <rFont val="Calibri"/>
        <family val="2"/>
        <scheme val="minor"/>
      </rPr>
      <t>DT</t>
    </r>
  </si>
  <si>
    <r>
      <t>D</t>
    </r>
    <r>
      <rPr>
        <vertAlign val="subscript"/>
        <sz val="11"/>
        <color theme="1"/>
        <rFont val="Calibri"/>
        <family val="2"/>
        <scheme val="minor"/>
      </rPr>
      <t>PkMD</t>
    </r>
    <r>
      <rPr>
        <sz val="11"/>
        <color theme="1"/>
        <rFont val="Calibri"/>
        <family val="2"/>
        <scheme val="minor"/>
      </rPr>
      <t xml:space="preserve"> = D</t>
    </r>
    <r>
      <rPr>
        <vertAlign val="subscript"/>
        <sz val="11"/>
        <color theme="1"/>
        <rFont val="Calibri"/>
        <family val="2"/>
        <scheme val="minor"/>
      </rPr>
      <t>PkM</t>
    </r>
    <r>
      <rPr>
        <sz val="11"/>
        <color theme="1"/>
        <rFont val="Calibri"/>
        <family val="2"/>
        <scheme val="minor"/>
      </rPr>
      <t xml:space="preserve"> / 3 / N</t>
    </r>
    <r>
      <rPr>
        <vertAlign val="subscript"/>
        <sz val="11"/>
        <color theme="1"/>
        <rFont val="Calibri"/>
        <family val="2"/>
        <scheme val="minor"/>
      </rPr>
      <t>DT</t>
    </r>
  </si>
  <si>
    <r>
      <t>D</t>
    </r>
    <r>
      <rPr>
        <vertAlign val="subscript"/>
        <sz val="11"/>
        <color theme="1"/>
        <rFont val="Calibri"/>
        <family val="2"/>
        <scheme val="minor"/>
      </rPr>
      <t>P</t>
    </r>
    <r>
      <rPr>
        <sz val="11"/>
        <color theme="1"/>
        <rFont val="Calibri"/>
        <family val="2"/>
        <scheme val="minor"/>
      </rPr>
      <t xml:space="preserve"> = Jumlah dana yang digunakan perguruan tinggi untuk kegiatan penelitian dalam 3 tahun terakhir. </t>
    </r>
  </si>
  <si>
    <r>
      <t>D</t>
    </r>
    <r>
      <rPr>
        <vertAlign val="subscript"/>
        <sz val="11"/>
        <color theme="1"/>
        <rFont val="Calibri"/>
        <family val="2"/>
        <scheme val="minor"/>
      </rPr>
      <t>T</t>
    </r>
    <r>
      <rPr>
        <sz val="11"/>
        <color theme="1"/>
        <rFont val="Calibri"/>
        <family val="2"/>
        <scheme val="minor"/>
      </rPr>
      <t xml:space="preserve"> = Jumlah penggunaan anggaran perguruan tinggi dalam 3 tahun terakhir.</t>
    </r>
  </si>
  <si>
    <r>
      <t>P</t>
    </r>
    <r>
      <rPr>
        <vertAlign val="subscript"/>
        <sz val="11"/>
        <color theme="1"/>
        <rFont val="Calibri"/>
        <family val="2"/>
        <scheme val="minor"/>
      </rPr>
      <t>DP</t>
    </r>
    <r>
      <rPr>
        <sz val="11"/>
        <color theme="1"/>
        <rFont val="Calibri"/>
        <family val="2"/>
        <scheme val="minor"/>
      </rPr>
      <t xml:space="preserve"> = (D</t>
    </r>
    <r>
      <rPr>
        <vertAlign val="subscript"/>
        <sz val="11"/>
        <color theme="1"/>
        <rFont val="Calibri"/>
        <family val="2"/>
        <scheme val="minor"/>
      </rPr>
      <t>P</t>
    </r>
    <r>
      <rPr>
        <sz val="11"/>
        <color theme="1"/>
        <rFont val="Calibri"/>
        <family val="2"/>
        <scheme val="minor"/>
      </rPr>
      <t xml:space="preserve"> / D</t>
    </r>
    <r>
      <rPr>
        <vertAlign val="subscript"/>
        <sz val="11"/>
        <color theme="1"/>
        <rFont val="Calibri"/>
        <family val="2"/>
        <scheme val="minor"/>
      </rPr>
      <t>T</t>
    </r>
    <r>
      <rPr>
        <sz val="11"/>
        <color theme="1"/>
        <rFont val="Calibri"/>
        <family val="2"/>
        <scheme val="minor"/>
      </rPr>
      <t>) x 100%</t>
    </r>
  </si>
  <si>
    <r>
      <t>D</t>
    </r>
    <r>
      <rPr>
        <vertAlign val="subscript"/>
        <sz val="11"/>
        <color theme="1"/>
        <rFont val="Calibri"/>
        <family val="2"/>
        <scheme val="minor"/>
      </rPr>
      <t>PkM</t>
    </r>
    <r>
      <rPr>
        <sz val="11"/>
        <color theme="1"/>
        <rFont val="Calibri"/>
        <family val="2"/>
        <scheme val="minor"/>
      </rPr>
      <t xml:space="preserve"> = Jumlah dana yang digunakan perguruan tinggi untuk kegiatan PkM dalam 3 tahun terakhir. </t>
    </r>
  </si>
  <si>
    <r>
      <t>P</t>
    </r>
    <r>
      <rPr>
        <vertAlign val="subscript"/>
        <sz val="11"/>
        <color theme="1"/>
        <rFont val="Calibri"/>
        <family val="2"/>
        <scheme val="minor"/>
      </rPr>
      <t>DPkM</t>
    </r>
    <r>
      <rPr>
        <sz val="11"/>
        <color theme="1"/>
        <rFont val="Calibri"/>
        <family val="2"/>
        <scheme val="minor"/>
      </rPr>
      <t xml:space="preserve"> = (D</t>
    </r>
    <r>
      <rPr>
        <vertAlign val="subscript"/>
        <sz val="11"/>
        <color theme="1"/>
        <rFont val="Calibri"/>
        <family val="2"/>
        <scheme val="minor"/>
      </rPr>
      <t>PkM</t>
    </r>
    <r>
      <rPr>
        <sz val="11"/>
        <color theme="1"/>
        <rFont val="Calibri"/>
        <family val="2"/>
        <scheme val="minor"/>
      </rPr>
      <t xml:space="preserve"> / D</t>
    </r>
    <r>
      <rPr>
        <vertAlign val="subscript"/>
        <sz val="11"/>
        <color theme="1"/>
        <rFont val="Calibri"/>
        <family val="2"/>
        <scheme val="minor"/>
      </rPr>
      <t>T</t>
    </r>
    <r>
      <rPr>
        <sz val="11"/>
        <color theme="1"/>
        <rFont val="Calibri"/>
        <family val="2"/>
        <scheme val="minor"/>
      </rPr>
      <t>) x 100%</t>
    </r>
  </si>
  <si>
    <t>C. Ketersediaan bukti yang sahih tentang langkah-langkah strategis yang dilakukan untuk meningkatkan suasana akademik.</t>
  </si>
  <si>
    <t>butir 41</t>
  </si>
  <si>
    <r>
      <rPr>
        <b/>
        <sz val="11"/>
        <color theme="1"/>
        <rFont val="Calibri"/>
        <family val="2"/>
        <scheme val="minor"/>
      </rPr>
      <t>C.7
Penelitian</t>
    </r>
    <r>
      <rPr>
        <sz val="11"/>
        <color theme="1"/>
        <rFont val="Calibri"/>
        <family val="2"/>
        <scheme val="minor"/>
      </rPr>
      <t xml:space="preserve">
C.7.4
Indikator Kinerja Utama
C.7.4.a)
Penelitian
</t>
    </r>
  </si>
  <si>
    <t xml:space="preserve">B. Ketersediaan pedoman penelitian dan bukti sosialisasinya. </t>
  </si>
  <si>
    <t>C. Bukti yang sahih tentang pelaksanaan proses penelitian mencakup 6 aspek sebagai berikut: 
1) tatacara penilaian dan review, 
2) legalitas pengangkatan reviewer, 
3) hasil penilaian usul penelitian, 
4) legalitas penugasan peneliti/kerjasama peneliti, 
5) berita acara hasil monitoring, dan evaluasi, serta 
6) dokumentasi output penelitian.</t>
  </si>
  <si>
    <t>Perguruan tinggi memiliki bukti sahih tentang pelaksanaan proses penelitian yang mencakup 6 aspek.</t>
  </si>
  <si>
    <t>D. Dokumen pelaporan penelitian oleh pengelola penelitian kepada pimpinan perguruan tinggi dan mitra/pemberi dana, memenuhi aspek-aspek berikut: 
1) komprehensif, 
2) rinci, 
3) relevan, 
4) mutakhir, dan 
5) disampaikan tepat waktu.</t>
  </si>
  <si>
    <t>Perguruan tinggi memiliki dokumen laporan kegiatan penelitian yang dibuat oleh pengelola penelitian kepada pimpinan perguruan tinggi dan/atau mitra/pemberi dana terkait.</t>
  </si>
  <si>
    <t xml:space="preserve">C.7.4.b)
Kelompok Riset
</t>
  </si>
  <si>
    <t>Keberadaan kelompok riset dan laboratorium riset.</t>
  </si>
  <si>
    <t>Perguruan tinggi memiliki kelompok riset dan laboratorium riset yang fungsional yang ditunjukkan dengan adanya bukti legal formal keberadaan  kelompok riset dan laboratorium riset.</t>
  </si>
  <si>
    <t>butir 42</t>
  </si>
  <si>
    <t>butir 43</t>
  </si>
  <si>
    <t xml:space="preserve">B. Ketersediaan pedoman PkM dan bukti sosialisasinya. </t>
  </si>
  <si>
    <t>Perguruan tinggi memiliki pedoman PkM yang disosialisasikan dan mudah diakses oleh pemangku kepentingan.</t>
  </si>
  <si>
    <t>C. Bukti yang sahih tentang pelaksanaan proses PkM mencakup 6 aspek sebagai berikut: 
1) tatacara penilaian dan review, 
2) legalitas pengangkatan reviewer, 
3) hasil penilaian usul PkM, 
4) legalitas penugasan pelaksana PkM/kerjasama PkM, 
5) berita acara hasil monitoring, dan evaluasi.
6) dokumentasi output PkM.</t>
  </si>
  <si>
    <t>Perguruan tinggi memiliki bukti sahih tentang pelaksanaan proses PkM yang mencakup 6 aspek.</t>
  </si>
  <si>
    <t>D. Dokumentasi pelaporan PkM oleh pengelola PkM kepada pimpinan perguruan tinggi dan mitra/pemberi dana yang memenuhi 5 aspek sebagai berikut: 
1) komprehensif, 
2) rinci, 
3) relevan, 
4) mutakhir dan 
5) disampaikan tepat waktu.</t>
  </si>
  <si>
    <t>Perguruan tinggi memiliki dokumen pelaporan kegiatan PkM dari pengelola PkM kepada pimpinan perguruan tinggi dan/atau mitra/pemberi dana terkait.</t>
  </si>
  <si>
    <t>butir 44</t>
  </si>
  <si>
    <t>C.8.4.b)
Kelompok Pelaksana PkM</t>
  </si>
  <si>
    <t>Keberadaan kelompok pelaksana PkM.</t>
  </si>
  <si>
    <t>Perguruan tinggi memiliki kelompok pelaksana PkM 
yang fungsional yang ditunjukkan dengan adanya bukti legal formal keberadaan kelompok pelaksana PkM.</t>
  </si>
  <si>
    <t>Perguruan tinggi tidak mempunyai kelompok pelaksana PkM.</t>
  </si>
  <si>
    <t>butir 45</t>
  </si>
  <si>
    <t>butir 46</t>
  </si>
  <si>
    <t>Tabel 5.b.1) IPR
Prestasi Akademik Mahasiswa</t>
  </si>
  <si>
    <t>Jumlah prestasi akademik mahasiswa di tingkat provinsi/wilayah, nasional, dan/atau internasional terhadap jumlah mahasiswa dalam 3 tahun terakhir (TS-2 s.d. TS).</t>
  </si>
  <si>
    <r>
      <t>N</t>
    </r>
    <r>
      <rPr>
        <vertAlign val="subscript"/>
        <sz val="11"/>
        <color theme="1"/>
        <rFont val="Calibri"/>
        <family val="2"/>
        <scheme val="minor"/>
      </rPr>
      <t>I</t>
    </r>
    <r>
      <rPr>
        <sz val="11"/>
        <color theme="1"/>
        <rFont val="Calibri"/>
        <family val="2"/>
        <scheme val="minor"/>
      </rPr>
      <t xml:space="preserve"> = Jumlah prestasi akademik internasional.</t>
    </r>
  </si>
  <si>
    <r>
      <t>N</t>
    </r>
    <r>
      <rPr>
        <vertAlign val="subscript"/>
        <sz val="11"/>
        <color theme="1"/>
        <rFont val="Calibri"/>
        <family val="2"/>
        <scheme val="minor"/>
      </rPr>
      <t>N</t>
    </r>
    <r>
      <rPr>
        <sz val="11"/>
        <color theme="1"/>
        <rFont val="Calibri"/>
        <family val="2"/>
        <scheme val="minor"/>
      </rPr>
      <t xml:space="preserve"> = Jumlah prestasi akademik nasional.</t>
    </r>
  </si>
  <si>
    <r>
      <t>N</t>
    </r>
    <r>
      <rPr>
        <vertAlign val="subscript"/>
        <sz val="11"/>
        <color theme="1"/>
        <rFont val="Calibri"/>
        <family val="2"/>
        <scheme val="minor"/>
      </rPr>
      <t>L</t>
    </r>
    <r>
      <rPr>
        <sz val="11"/>
        <color theme="1"/>
        <rFont val="Calibri"/>
        <family val="2"/>
        <scheme val="minor"/>
      </rPr>
      <t xml:space="preserve"> = Jumlah prestasi akademik wilayah/lokal.</t>
    </r>
  </si>
  <si>
    <r>
      <t>R</t>
    </r>
    <r>
      <rPr>
        <vertAlign val="subscript"/>
        <sz val="11"/>
        <color theme="1"/>
        <rFont val="Calibri"/>
        <family val="2"/>
        <scheme val="minor"/>
      </rPr>
      <t>I</t>
    </r>
    <r>
      <rPr>
        <sz val="11"/>
        <color theme="1"/>
        <rFont val="Calibri"/>
        <family val="2"/>
        <scheme val="minor"/>
      </rPr>
      <t xml:space="preserve"> = N</t>
    </r>
    <r>
      <rPr>
        <vertAlign val="subscript"/>
        <sz val="11"/>
        <color theme="1"/>
        <rFont val="Calibri"/>
        <family val="2"/>
        <scheme val="minor"/>
      </rPr>
      <t>I</t>
    </r>
    <r>
      <rPr>
        <sz val="11"/>
        <color theme="1"/>
        <rFont val="Calibri"/>
        <family val="2"/>
        <scheme val="minor"/>
      </rPr>
      <t xml:space="preserve"> / N</t>
    </r>
    <r>
      <rPr>
        <vertAlign val="subscript"/>
        <sz val="11"/>
        <color theme="1"/>
        <rFont val="Calibri"/>
        <family val="2"/>
        <scheme val="minor"/>
      </rPr>
      <t>M</t>
    </r>
  </si>
  <si>
    <r>
      <t>R</t>
    </r>
    <r>
      <rPr>
        <vertAlign val="subscript"/>
        <sz val="11"/>
        <color theme="1"/>
        <rFont val="Calibri"/>
        <family val="2"/>
        <scheme val="minor"/>
      </rPr>
      <t>N</t>
    </r>
    <r>
      <rPr>
        <sz val="11"/>
        <color theme="1"/>
        <rFont val="Calibri"/>
        <family val="2"/>
        <scheme val="minor"/>
      </rPr>
      <t xml:space="preserve"> = N</t>
    </r>
    <r>
      <rPr>
        <vertAlign val="subscript"/>
        <sz val="11"/>
        <color theme="1"/>
        <rFont val="Calibri"/>
        <family val="2"/>
        <scheme val="minor"/>
      </rPr>
      <t>N</t>
    </r>
    <r>
      <rPr>
        <sz val="11"/>
        <color theme="1"/>
        <rFont val="Calibri"/>
        <family val="2"/>
        <scheme val="minor"/>
      </rPr>
      <t xml:space="preserve"> / N</t>
    </r>
    <r>
      <rPr>
        <vertAlign val="subscript"/>
        <sz val="11"/>
        <color theme="1"/>
        <rFont val="Calibri"/>
        <family val="2"/>
        <scheme val="minor"/>
      </rPr>
      <t>M</t>
    </r>
  </si>
  <si>
    <r>
      <t>R</t>
    </r>
    <r>
      <rPr>
        <vertAlign val="subscript"/>
        <sz val="11"/>
        <color theme="1"/>
        <rFont val="Calibri"/>
        <family val="2"/>
        <scheme val="minor"/>
      </rPr>
      <t>L</t>
    </r>
    <r>
      <rPr>
        <sz val="11"/>
        <color theme="1"/>
        <rFont val="Calibri"/>
        <family val="2"/>
        <scheme val="minor"/>
      </rPr>
      <t xml:space="preserve"> = N</t>
    </r>
    <r>
      <rPr>
        <vertAlign val="subscript"/>
        <sz val="11"/>
        <color theme="1"/>
        <rFont val="Calibri"/>
        <family val="2"/>
        <scheme val="minor"/>
      </rPr>
      <t>L</t>
    </r>
    <r>
      <rPr>
        <sz val="11"/>
        <color theme="1"/>
        <rFont val="Calibri"/>
        <family val="2"/>
        <scheme val="minor"/>
      </rPr>
      <t xml:space="preserve"> / N</t>
    </r>
    <r>
      <rPr>
        <vertAlign val="subscript"/>
        <sz val="11"/>
        <color theme="1"/>
        <rFont val="Calibri"/>
        <family val="2"/>
        <scheme val="minor"/>
      </rPr>
      <t>M</t>
    </r>
  </si>
  <si>
    <t>butir 47</t>
  </si>
  <si>
    <t>Tabel 5.b.2) IPR
Prestasi Non-akademik Mahasiswa</t>
  </si>
  <si>
    <t>Jumlah prestasi non-akademik mahasiswa di tingkat provinsi/wilayah, nasional, dan/atau internasional terhadap jumlah mahasiswa dalam 3 tahun terakhir (TS-2 s.d. TS).</t>
  </si>
  <si>
    <r>
      <t>N</t>
    </r>
    <r>
      <rPr>
        <vertAlign val="subscript"/>
        <sz val="11"/>
        <color theme="1"/>
        <rFont val="Calibri"/>
        <family val="2"/>
        <scheme val="minor"/>
      </rPr>
      <t>I</t>
    </r>
    <r>
      <rPr>
        <sz val="11"/>
        <color theme="1"/>
        <rFont val="Calibri"/>
        <family val="2"/>
        <scheme val="minor"/>
      </rPr>
      <t xml:space="preserve"> = Jumlah prestasi non-akademik internasional.</t>
    </r>
  </si>
  <si>
    <r>
      <t>N</t>
    </r>
    <r>
      <rPr>
        <vertAlign val="subscript"/>
        <sz val="11"/>
        <color theme="1"/>
        <rFont val="Calibri"/>
        <family val="2"/>
        <scheme val="minor"/>
      </rPr>
      <t>N</t>
    </r>
    <r>
      <rPr>
        <sz val="11"/>
        <color theme="1"/>
        <rFont val="Calibri"/>
        <family val="2"/>
        <scheme val="minor"/>
      </rPr>
      <t xml:space="preserve"> = Jumlah prestasi non-akademik nasional.</t>
    </r>
  </si>
  <si>
    <r>
      <t>N</t>
    </r>
    <r>
      <rPr>
        <vertAlign val="subscript"/>
        <sz val="11"/>
        <color theme="1"/>
        <rFont val="Calibri"/>
        <family val="2"/>
        <scheme val="minor"/>
      </rPr>
      <t>L</t>
    </r>
    <r>
      <rPr>
        <sz val="11"/>
        <color theme="1"/>
        <rFont val="Calibri"/>
        <family val="2"/>
        <scheme val="minor"/>
      </rPr>
      <t xml:space="preserve"> = Jumlah prestasi non-akademik wilayah/lokal.</t>
    </r>
  </si>
  <si>
    <t xml:space="preserve">Tabel 5.c.1) IPR
Lama Studi Mahasiswa
</t>
  </si>
  <si>
    <t>butir 48</t>
  </si>
  <si>
    <t>Skor = 1 .. 2</t>
  </si>
  <si>
    <t>Tabel 5.c.2) IPR
Kelulusan Tepat Waktu dan Keberhasilan Studi</t>
  </si>
  <si>
    <t>Tabel 5.d.1) IPR
Waktu Tunggu Lulusan</t>
  </si>
  <si>
    <t>Tabel 5.d.2) IPR
Kesesuaian Bidang Kerja Lulusan</t>
  </si>
  <si>
    <t>Tabel 5.e.1) IPR
Kepuasan Pengguna Lulusan</t>
  </si>
  <si>
    <t>Tabel 5.e.2) IPR
Tempat Kerja Lulusan</t>
  </si>
  <si>
    <t>butir 54</t>
  </si>
  <si>
    <t>butir 53</t>
  </si>
  <si>
    <t>butir 52</t>
  </si>
  <si>
    <t>butir 51</t>
  </si>
  <si>
    <t>butir 50</t>
  </si>
  <si>
    <t>butir 49</t>
  </si>
  <si>
    <t>Skor_A</t>
  </si>
  <si>
    <t>Skor_B</t>
  </si>
  <si>
    <t>Badan Penyelenggara menyampaikan laporan keuangan perguruan tinggi ke pemangku kepentingan internal dan eksternal.</t>
  </si>
  <si>
    <t>Badan Penyelenggara menyampaikan laporan keuangan perguruan tinggi ke pemangku kepentingan internal.</t>
  </si>
  <si>
    <t>Badan Penyelenggara tidak menyampaikan laporan keuangan perguruan tinggi ke pihak manapun.</t>
  </si>
  <si>
    <t>Rasio jumlah pendaftar terhadap jumlah pendaftar yang lulus seleksi pada program utama.</t>
  </si>
  <si>
    <t>Persentase jumlah mahasiswa yang mendaftar ulang terhadap jumlah pendaftar yang lulus seleksi pada program utama.</t>
  </si>
  <si>
    <t>PTN</t>
  </si>
  <si>
    <t>Rasio jumlah dosen tetap yang memenuhi persyaratan dosen terhadap jumlah program studi</t>
  </si>
  <si>
    <r>
      <t>N</t>
    </r>
    <r>
      <rPr>
        <vertAlign val="subscript"/>
        <sz val="11"/>
        <color theme="1"/>
        <rFont val="Calibri"/>
        <family val="2"/>
        <scheme val="minor"/>
      </rPr>
      <t>PS</t>
    </r>
    <r>
      <rPr>
        <sz val="11"/>
        <color theme="1"/>
        <rFont val="Calibri"/>
        <family val="2"/>
        <scheme val="minor"/>
      </rPr>
      <t xml:space="preserve"> = Jumlah program studi</t>
    </r>
  </si>
  <si>
    <r>
      <t>R</t>
    </r>
    <r>
      <rPr>
        <vertAlign val="subscript"/>
        <sz val="11"/>
        <color theme="1"/>
        <rFont val="Calibri"/>
        <family val="2"/>
        <scheme val="minor"/>
      </rPr>
      <t>DPS</t>
    </r>
    <r>
      <rPr>
        <sz val="11"/>
        <color theme="1"/>
        <rFont val="Calibri"/>
        <family val="2"/>
        <scheme val="minor"/>
      </rPr>
      <t xml:space="preserve"> = N</t>
    </r>
    <r>
      <rPr>
        <vertAlign val="subscript"/>
        <sz val="11"/>
        <color theme="1"/>
        <rFont val="Calibri"/>
        <family val="2"/>
        <scheme val="minor"/>
      </rPr>
      <t>DT</t>
    </r>
    <r>
      <rPr>
        <sz val="11"/>
        <color theme="1"/>
        <rFont val="Calibri"/>
        <family val="2"/>
        <scheme val="minor"/>
      </rPr>
      <t xml:space="preserve"> / N</t>
    </r>
    <r>
      <rPr>
        <vertAlign val="subscript"/>
        <sz val="11"/>
        <color theme="1"/>
        <rFont val="Calibri"/>
        <family val="2"/>
        <scheme val="minor"/>
      </rPr>
      <t>PS</t>
    </r>
  </si>
  <si>
    <t>Jenis pengelolaan Perguruan Tinggi 
(Pilihan: PTN Satker / PTN BLU / PTN BH / PTS)</t>
  </si>
  <si>
    <t>Jenis Pengelolaan Perguruan Tinggi 
(Pilihan: PTN/PTS)</t>
  </si>
  <si>
    <t>Banyaknya Program Studi Program Doktor/Subspesialis</t>
  </si>
  <si>
    <t>Banyaknya Program Studi Program Magister/Spesialis</t>
  </si>
  <si>
    <t>Banyaknya Program Studi Program Profesi 1 Tahun</t>
  </si>
  <si>
    <t>Banyaknya Program Studi Program Profesi 2 Tahun</t>
  </si>
  <si>
    <t>Banyaknya Program Studi Program Sarjana</t>
  </si>
  <si>
    <t>Sarjana</t>
  </si>
  <si>
    <t>Profesi 1 Tahun</t>
  </si>
  <si>
    <t>Profesi 2 Tahun</t>
  </si>
  <si>
    <t>Tingkat dan ukuran tempat kerja lulusan</t>
  </si>
  <si>
    <r>
      <t>R</t>
    </r>
    <r>
      <rPr>
        <vertAlign val="subscript"/>
        <sz val="11"/>
        <color theme="1"/>
        <rFont val="Calibri"/>
        <family val="2"/>
        <scheme val="minor"/>
      </rPr>
      <t>I</t>
    </r>
    <r>
      <rPr>
        <sz val="11"/>
        <color theme="1"/>
        <rFont val="Calibri"/>
        <family val="2"/>
        <scheme val="minor"/>
      </rPr>
      <t xml:space="preserve"> = (N</t>
    </r>
    <r>
      <rPr>
        <vertAlign val="subscript"/>
        <sz val="11"/>
        <color theme="1"/>
        <rFont val="Calibri"/>
        <family val="2"/>
        <scheme val="minor"/>
      </rPr>
      <t>I</t>
    </r>
    <r>
      <rPr>
        <sz val="11"/>
        <color theme="1"/>
        <rFont val="Calibri"/>
        <family val="2"/>
        <scheme val="minor"/>
      </rPr>
      <t xml:space="preserve"> / N</t>
    </r>
    <r>
      <rPr>
        <vertAlign val="subscript"/>
        <sz val="11"/>
        <color theme="1"/>
        <rFont val="Calibri"/>
        <family val="2"/>
        <scheme val="minor"/>
      </rPr>
      <t>A</t>
    </r>
    <r>
      <rPr>
        <sz val="11"/>
        <color indexed="8"/>
        <rFont val="Calibri"/>
        <family val="2"/>
        <scheme val="minor"/>
      </rPr>
      <t>) x 100%</t>
    </r>
  </si>
  <si>
    <t>Tabel 5.g IPR Sitasi Karya Ilmiah</t>
  </si>
  <si>
    <t>D  Analisis dan Penetapan Program Pengembangan
D.1 
Analisis dan Capaian Kinerja</t>
  </si>
  <si>
    <t>Keserbacakupan (kelengkapan, keluasan, dan kedalaman), ketepatan, ketajaman, dan kesesuaian analisis capaian kinerja serta konsistensi dengan setiap kriteria.</t>
  </si>
  <si>
    <t>Perguruan tinggi telah melakukan analisis capaian kinerja yang: 
1) analisisnya didukung oleh data/informasi yang relevan (merujuk pada pencapaian standar mutu perguruan tinggi) dan berkualitas (andal dan memadai) yang didukung oleh keberadaan pangkalan data institusi yang terintegrasi.
2) konsisten dengan seluruh kriteria yang diuraikan sebelumnya, 
3) analisisnya dilakukan secara komprehensif, tepat, dan tajam untuk mengidentifikasi akar masalah institusi.
4) hasilnya dipublikasikan kepada para pemangku kepentingan internal dan eksternal serta mudah diakses.</t>
  </si>
  <si>
    <t>Perguruan tinggi telah melakukan analisis capaian kinerja yang: 
1) analisisnya didukung oleh data/informasi yang relevan (merujuk pada pencapaian standar mutu perguruan tinggi) dan berkualitas (andal dan memadai) yang didukung oleh keberadaan pangkalan data institusi yang belum terintegrasi.
2) konsisten dengan sebagian besar (7 s.d. 8) kriteria yang diuraikan sebelumnya, 
3) analisisnya dilakukan secara komprehensif dan tepat untuk mengidentifikasi akar masalah institusi.
4) hasilnya dipublikasikan kepada para pemangku kepentingan internal serta mudah diakses.</t>
  </si>
  <si>
    <t>Perguruan tinggi telah melakukan analisis capaian kinerja yang: 
1) analisisnya didukung oleh data/informasi yang relevan (merujuk pada pencapaian standar mutu perguruan tinggi) dan berkualitas (andal dan memadai).
2) konsisten dengan sebagian (5 s.d. 6) kriteria yang diuraikan sebelumnya, 
3) analisisnya dilakukan secara komprehensif untuk mengidentifikasi akar masalah institusi.
4) hasilnya dipublikasikan kepada para pemangku kepentingan internal.</t>
  </si>
  <si>
    <t>Perguruan tinggi telah melakukan analisis capaian kinerja yang: 
1) analisisnya tidak sepenuhnya didukung oleh data/informasi yang relevan (merujuk pada pencapaian standar mutu perguruan tinggi) dan berkualitas (andal dan memadai).
2) konsisten dengan sebagian kecil (kurang dari 5) kriteria yang diuraikan sebelumnya, 
3) analisisnya dilakukan tidak secara komprehensif untuk mengidentifikasi akar masalah institusi.
4) hasilnya tidak dipublikasikan.</t>
  </si>
  <si>
    <t>Perguruan tinggi tidak melakukan analisis capaian kinerja.</t>
  </si>
  <si>
    <t>Perguruan tinggi melakukan analisis SWOT atau analisis lain yang relevan, serta memenuhi aspek-aspek sebagai berikut:
1) melakukan identifikasi kekuatan atau faktor pendorong, kelemahan atau faktor penghambat, peluang dan ancaman yang dihadapi institusi dilakukan secara tepat,
2) memiliki keterkaitan dengan hasil analisis capaian kinerja,
3) merumuskan strategi pengembangan institusi yang berkesesuaian, dan
4) menghasilkan program-program pengembangan alternatif yang tepat.</t>
  </si>
  <si>
    <t>Perguruan tinggi melakukan analisis SWOT atau analisis lain yang relevan, serta memenuhi aspek-aspek sebagai berikut:
1) melakukan identifikasi kekuatan atau faktor pendorong, kelemahan atau faktor penghambat, peluang dan ancaman yang dihadapi institusi dilakukan secara tepat,
2) memiliki keterkaitan dengan hasil analisis capaian kinerja, dan
3) merumuskan strategi pengembangan institusi yang berkesesuaian.</t>
  </si>
  <si>
    <t>Perguruan tinggi melakukan analisis SWOT atau analisis lain yang relevan, serta memenuhi aspek-aspek sebagai berikut:
1) melakukan identifikasi kekuatan atau faktor pendorong, kelemahan atau faktor penghambat, peluang dan ancaman yang dihadapi institusi dilakukan secara tepat, dan 
2) memiliki keterkaitan dengan hasil analisis capaian kinerja.</t>
  </si>
  <si>
    <t>Perguruan tinggi melakukan analisis SWOT atau analisis lain yang memenuhi aspek-aspek sebagai berikut:
1) melakukan identifikasi kekuatan atau faktor pendorong, kelemahan atau faktor penghambat, peluang dan ancaman yang dihadapi institusi, dan
2) memiliki keterkaitan dengan hasil analisis capaian kinerja, namun tidak terstruktur dan tidak sistematis.</t>
  </si>
  <si>
    <t>Perguruan tinggi tidak melakukan analisis untuk mengembangkan strategi institusi.</t>
  </si>
  <si>
    <t>D.2 
Analisis SWOT atau Analisis Lain yang Relevan</t>
  </si>
  <si>
    <t>D.3
Program Pengembangan</t>
  </si>
  <si>
    <t xml:space="preserve">D.4 
Program Keberlanjutan </t>
  </si>
  <si>
    <t>Ketepatan analisis SWOT atau analisis yang relevan didalam mengembangkan strategi institusi.</t>
  </si>
  <si>
    <t>Ketepatan di dalam menetapkan prioritas program pengembangan.</t>
  </si>
  <si>
    <t>Perguruan tinggi menetapkan prioritas program pengembangan berdasarkan hasil analisis SWOT atau analisis lainnya yang mempertimbangkan secara komprehensif:
1) kapasitas institusi,
2) kebutuhan institusi di masa depan,
3) rencana strategis institusi yang berlaku,
4) aspirasi dari pemangku kepentingan internal dan eksternal, dan
5) program yang menjamin keberlanjutan.</t>
  </si>
  <si>
    <t>Perguruan tinggi menetapkan prioritas program pengembangan berdasarkan hasil analisis SWOT atau analisis lainnya yang mempertimbangkan secara komprehensif:
1) kapasitas institusi,
2) kebutuhan institusi di masa depan,
3) rencana strategis institusi yang berlaku, dan
4) aspirasi dari pemangku kepentingan internal.</t>
  </si>
  <si>
    <t>Perguruan tinggi menetapkan prioritas program pengembangan berdasarkan hasil analisis SWOT atau analisis lainnya yang mempertimbangkan secara komprehensif:
1) kapasitas institusi,
2) kebutuhan institusi di masa depan, dan
3) rencana strategis institusi yang berlaku.</t>
  </si>
  <si>
    <t>Perguruan tinggi menetapkan prioritas program pengembangan namun belum mempertimbangan secara komprehensif:
1) kapasitas institusi,
2) kebutuhan institusi, dan
3) rencana strategis institusi yang berlaku.</t>
  </si>
  <si>
    <t>Perguruan tinggi tidak menetapkan prioritas program pengembangan.</t>
  </si>
  <si>
    <t>Perguruan tinggi memiliki kebijakan, ketersediaan sumberdaya, kemampuan melaksanakan, dan kerealistikan program.</t>
  </si>
  <si>
    <t>Perguruan tinggi memiliki kebijakan dan upaya yang diturunkan ke dalam berbagai peraturan untuk menjamin keberlanjutan program yang mencakup:
1) alokasi sumber daya, 
2) kemampuan melaksanakan,
3) rencana penjaminan mutu yang berkelanjutan, dan 
4) keberadaan dukungan stakeholders eksternal.</t>
  </si>
  <si>
    <t>Perguruan tinggi memiliki kebijakan dan upaya yang diturunkan ke dalam berbagai peraturan untuk menjamin keberlanjutan program yang mencakup:
1) alokasi sumber daya, 
2) kemampuan melaksanakan, dan
3) rencana penjaminan mutu yang berkelanjutan.</t>
  </si>
  <si>
    <t>Perguruan tinggi memiliki kebijakan dan upaya untuk menjamin keberlanjutan program yang mencakup:
1) alokasi sumber daya, 
2) kemampuan melaksanakan, dan
3) rencana penjaminan mutu yang berkelanjutan.</t>
  </si>
  <si>
    <t>Perguruan tinggi memiliki kebijakan dan upaya namun belum cukup untuk menjamin keberlanjutan program.</t>
  </si>
  <si>
    <t>Perguruan tinggi tidak memiliki kebijakan dan upaya untuk menjamin keberlanjutan program.</t>
  </si>
  <si>
    <t>butir 19</t>
  </si>
  <si>
    <t>butir 55</t>
  </si>
  <si>
    <t>butir 56</t>
  </si>
  <si>
    <t>butir 57</t>
  </si>
  <si>
    <t>butir 58</t>
  </si>
  <si>
    <t>butir 59</t>
  </si>
  <si>
    <t>butir 62</t>
  </si>
  <si>
    <t>butir 63</t>
  </si>
  <si>
    <r>
      <t>N</t>
    </r>
    <r>
      <rPr>
        <vertAlign val="subscript"/>
        <sz val="11"/>
        <color theme="1"/>
        <rFont val="Calibri"/>
        <family val="2"/>
        <scheme val="minor"/>
      </rPr>
      <t>A</t>
    </r>
    <r>
      <rPr>
        <sz val="11"/>
        <color theme="1"/>
        <rFont val="Calibri"/>
        <family val="2"/>
        <scheme val="minor"/>
      </rPr>
      <t xml:space="preserve"> = Jumlah lulusan yang telah bekerja/berwirausaha.</t>
    </r>
  </si>
  <si>
    <t xml:space="preserve">A  Kondisi Eksternal </t>
  </si>
  <si>
    <t>Konsistensi dengan hasil analisis SWOT dan/atau analisis lain serta rencana pengembangan ke depan.</t>
  </si>
  <si>
    <t>B  Profil Institusi</t>
  </si>
  <si>
    <t>Keserbacakupan informasi dalam profil dan konsistensi antara profil dengan data dan informasi yang disampaikan pada masing-masing kriteria.</t>
  </si>
  <si>
    <t>C. Ketersediaan bukti yang sahih tentang implementasi kebijakan dan pedoman pengelolaan yang mencakup 10 aspek sebagai berikut: 
1) pendidikan, 
2) pengembangan suasana akademik dan otonomi keilmuan, 
3) kemahasiswaan, 
4) penelitian, 
5) PkM, 
6) SDM, 
7) keuangan, 
8) sarana dan prasarana, 
9) sistem informasi,
10) sistem penjaminan mutu, dan 
11) kerjasama.</t>
  </si>
  <si>
    <t xml:space="preserve">Tabel 1.a IPR
Sertifikasi/Akreditasi Eksternal </t>
  </si>
  <si>
    <t>A. Jenis dan lingkup sertifikasi/ akreditasi eksternal yang dimiliki oleh perguruan tinggi.</t>
  </si>
  <si>
    <t>Tabel 1.a IPR
Audit  Eksternal Keuangan</t>
  </si>
  <si>
    <t>Tabel 1.b IPR
Akreditasi Program Studi</t>
  </si>
  <si>
    <t>Perolehan status terakreditasi program studi oleh BAN-PT atau Lembaga Akreditasi Mandiri (LAM).</t>
  </si>
  <si>
    <t xml:space="preserve">Analisis keberhasilan dan/atau ketidakberhasilan pencapaian kinerja yang telah ditetapkan institusi yang memenuhi 2 aspek sebagai berikut: 
1) capaian kinerja harus diukur dengan metoda yang tepat, dan hasilnya dianalisis serta dievaluasi, dan
2) analisis terhadap capaian kinerja mencakup identifikasi akar masalah, faktor pendukung keberhasilan dan faktor penghambat ketercapaian standard, dan deskripsi singkat tindak lanjut yang akan dilakukan institusi.
</t>
  </si>
  <si>
    <t>C.2.7 
Penjaminan Mutu</t>
  </si>
  <si>
    <t>Efektivitas pelaksanaan sistem penjaminan mutu yang memenuhi 4 aspek sebagai berikut: 
1) keberadaan dokumen formal penetapan standar mutu,
2) standar mutu dilaksanakan secara konsisten,
3) monitoring, evaluasi dan pengendalian terhadap standar mutu yang telah ditetapkan, dan
4) hasilnya ditindak lanjuti untuk perbaikan dan peningkatan mutu.</t>
  </si>
  <si>
    <t>C.2.8 
Kepuasan pemangku kepentingan.</t>
  </si>
  <si>
    <t>Tingkat kepuasan pemangku kepentingan internal dan eksternal pada masing-masing kriteria: tata pamong dan kerjasama, mahasiswa, sumber daya manusia, keuangan, sarana dan prasarana, pendidikan, penelitian dan pengabdian kepada masyarakat yang memenuhi 4 aspek sebagai berikut:
1) menggunakan instrumen kepuasan yang sahih, andal, mudah digunakan,
2) dilaksanakan secara berkala, serta datanya terekam secara komprehensif,
3) dianalisis dengan metode yang tepat serta bermanfaat untuk pengambilan keputusan, dan
4) tingkat kepuasan dan umpan balik ditindaklanjuti untuk perbaikan dan peningkatan mutu luaran secara berkala dan tersistem.</t>
  </si>
  <si>
    <t>Persentase jumlah mahasiswa yang mendaftar ulang terhadap jumlah pendaftar yang lulus seleksi pada program utama</t>
  </si>
  <si>
    <t>Tabel 2.b IPR
Mahasiswa Asing</t>
  </si>
  <si>
    <t>Tabel 3.a.2) IPR
Jabatan Fungsional Dosen</t>
  </si>
  <si>
    <t>Persentase jumlah dosen yang memiliki jabatan fungsional Guru Besar terhadap jumlah seluruh dosen tetap.</t>
  </si>
  <si>
    <t>Tabel 3.a.3) IPR
Sertifikasi Dosen</t>
  </si>
  <si>
    <t>Tabel 3.a.4) IPR
Dosen Tidak Tetap</t>
  </si>
  <si>
    <t>Tabel 3.b IPR
Beban Kerja Dosen</t>
  </si>
  <si>
    <t>Rasio jumlah mahasiswa terhadap jumlah dosen tetap.</t>
  </si>
  <si>
    <t>C.4.4.b)
Kinerja Dosen
Tabel 3.c.1) IPR
Produktivitas Penelitian Dosen</t>
  </si>
  <si>
    <t>Rata-rata penelitian/dosen/tahun dalam 3 tahun terakhir.</t>
  </si>
  <si>
    <t>Tabel 3.c.2) IPR
Produktivitas PkM Dosen</t>
  </si>
  <si>
    <t>Rata-rata PkM/dosen/tahun dalam 3 tahun terakhir.</t>
  </si>
  <si>
    <t>Tabel 3.d IPR
Rekognisi Dosen</t>
  </si>
  <si>
    <t>Rata-rata jumlah pengakuan atas prestasi/ kinerja dosen terhadap jumlah dosen tetap dalam 3 tahun terakhir.</t>
  </si>
  <si>
    <t>Tabel 4.b IPR
Penggunaan Dana</t>
  </si>
  <si>
    <t>B. Ketersediaan Sistem TIK (Teknologi Informasi dan Komunikasi) untuk mengumpulkan data yang akurat, dapat dipertanggung jawabkan dan terjaga kerahasiaannya (misal: Sistem Informasi Manajemen Perguruan Tinggi/ SIMPT).</t>
  </si>
  <si>
    <t>B. Ketersediaan pedoman pengembangan kurikulum.</t>
  </si>
  <si>
    <t xml:space="preserve">A. Ketersediaan pedoman tentang penerapan sistem penugasan dosen berdasarkan kebutuhan, kualifikasi, keahlian dan pengalaman. </t>
  </si>
  <si>
    <t xml:space="preserve">C.6.4.c)
Integrasi Penelitian dan PkM dalam Pembelajaran </t>
  </si>
  <si>
    <t>A. Ketersediaan dokumen formal kebijakan dan pedoman untuk mengintegrasikan kegiatan penelitian dan PkM ke dalam pembelajaran.</t>
  </si>
  <si>
    <t>B. Ketersediaan bukti yang sahih tentang pelaksanaan, evaluasi, pengendalian, dan peningkatan kualitas secara berkelanjutan integrasi kegiatan penelitian dan PkM ke dalam pembelajaran.</t>
  </si>
  <si>
    <t>A. Ketersediaan dokumen formal kebijakan suasana akademik yang mencakup: otonomi keilmuan, kebebasan akademik, dan kebebasan mimbar akademik.</t>
  </si>
  <si>
    <t xml:space="preserve">B. Ketersediaan bukti yang sahih tentang terbangunnya suasana akademik yang kondusif yang dapat berupa:
a) Keterlaksanaan interaksi akademik antar sivitas akademika dalam kegiatan pendidikan, penelitian dan PkM baik pada skala lokal/nasional/ internasional.
b) Keterlaksanaan program/kegiatan non akademik yang melibatkan seluruh warga kampus yang didukung oleh ketersediaan sarana, prasarana, dan dana yang memadai.
</t>
  </si>
  <si>
    <t>C. Bukti yang sahih tentang pelaksanaan proses penelitian mencakup 6 aspek sebagai berikut: 
1) tatacara penilaian dan review,
2) legalitas pengangkatan reviewer, 
3) hasil penilaian usul penelitian,
4) legalitas penugasan peneliti/kerjasama peneliti,
5) berita acara hasil monitoring dan evaluasi, serta
6) dokumentasi output penelitian.</t>
  </si>
  <si>
    <t>C.7.4.b)
Kelompok Riset</t>
  </si>
  <si>
    <t>C.8.4.a)
Kelompok Pelaksana PkM</t>
  </si>
  <si>
    <t>Rata-rata IPK mahasiswa dalam 3 tahun terakhir.</t>
  </si>
  <si>
    <t>Tabel 5.c.1) IPR
Lama Studi Mahasiswa</t>
  </si>
  <si>
    <t>Lama studi mahasiswa untuk setiap program dalam 3 tahun terakhir.</t>
  </si>
  <si>
    <t>Tabel 5.c.2) IPR</t>
  </si>
  <si>
    <t>Tingkat kepuasan pengguna lulusan dinilai terhadap aspek:
1 : Etika, 
2 : Keahlian pada bidang ilmu (kompetensi utama),
3 : Kemampuan berbahasa asing,
4 : Penggunaan teknologi informasi,
5 : Kemampuan berkomunikasi,
6 : Kerjasama tim,
7 : Pengembangan diri.</t>
  </si>
  <si>
    <t>Tingkat dan ukuran tempat kerja lulusan.</t>
  </si>
  <si>
    <t>Tabel 5.g IPR
Sitasi Karya Ilmiah</t>
  </si>
  <si>
    <r>
      <t xml:space="preserve">B. Ketersediaan bukti yang sahih terkait terjalinnya komunikasi yang baik antara pimpinan dan </t>
    </r>
    <r>
      <rPr>
        <i/>
        <sz val="10"/>
        <color rgb="FF000000"/>
        <rFont val="Calibri"/>
        <family val="2"/>
        <scheme val="minor"/>
      </rPr>
      <t>stakeholders</t>
    </r>
    <r>
      <rPr>
        <sz val="10"/>
        <color rgb="FF000000"/>
        <rFont val="Calibri"/>
        <family val="2"/>
        <scheme val="minor"/>
      </rPr>
      <t xml:space="preserve"> internal untuk mendorong tercapainya visi, misi, budaya, dan tujuan strategis institusi.</t>
    </r>
  </si>
  <si>
    <r>
      <t>A. Ketersediaan bukti formal keberfungsian sistem pengelolaan fungsional dan operasional perguruan tinggi yang mencakup 5 aspek sebagai berikut: 
1) perencanaan (</t>
    </r>
    <r>
      <rPr>
        <i/>
        <sz val="10"/>
        <color rgb="FF000000"/>
        <rFont val="Calibri"/>
        <family val="2"/>
        <scheme val="minor"/>
      </rPr>
      <t>planning</t>
    </r>
    <r>
      <rPr>
        <sz val="10"/>
        <color rgb="FF000000"/>
        <rFont val="Calibri"/>
        <family val="2"/>
        <scheme val="minor"/>
      </rPr>
      <t>), 
2) pengorganisasian (</t>
    </r>
    <r>
      <rPr>
        <i/>
        <sz val="10"/>
        <color rgb="FF000000"/>
        <rFont val="Calibri"/>
        <family val="2"/>
        <scheme val="minor"/>
      </rPr>
      <t>organizing</t>
    </r>
    <r>
      <rPr>
        <sz val="10"/>
        <color rgb="FF000000"/>
        <rFont val="Calibri"/>
        <family val="2"/>
        <scheme val="minor"/>
      </rPr>
      <t>), 
3) penempatan personil (</t>
    </r>
    <r>
      <rPr>
        <i/>
        <sz val="10"/>
        <color rgb="FF000000"/>
        <rFont val="Calibri"/>
        <family val="2"/>
        <scheme val="minor"/>
      </rPr>
      <t>staffing</t>
    </r>
    <r>
      <rPr>
        <sz val="10"/>
        <color rgb="FF000000"/>
        <rFont val="Calibri"/>
        <family val="2"/>
        <scheme val="minor"/>
      </rPr>
      <t>), 
4) pengarahan (</t>
    </r>
    <r>
      <rPr>
        <i/>
        <sz val="10"/>
        <color rgb="FF000000"/>
        <rFont val="Calibri"/>
        <family val="2"/>
        <scheme val="minor"/>
      </rPr>
      <t>leading</t>
    </r>
    <r>
      <rPr>
        <sz val="10"/>
        <color rgb="FF000000"/>
        <rFont val="Calibri"/>
        <family val="2"/>
        <scheme val="minor"/>
      </rPr>
      <t>), dan 
5) pengawasan (</t>
    </r>
    <r>
      <rPr>
        <i/>
        <sz val="10"/>
        <color rgb="FF000000"/>
        <rFont val="Calibri"/>
        <family val="2"/>
        <scheme val="minor"/>
      </rPr>
      <t>controlling</t>
    </r>
    <r>
      <rPr>
        <sz val="10"/>
        <color rgb="FF000000"/>
        <rFont val="Calibri"/>
        <family val="2"/>
        <scheme val="minor"/>
      </rPr>
      <t xml:space="preserve">). </t>
    </r>
  </si>
  <si>
    <r>
      <t xml:space="preserve">A. Ketersediaan dokumen formal SPMI </t>
    </r>
    <r>
      <rPr>
        <sz val="10"/>
        <color rgb="FF000000"/>
        <rFont val="Calibri"/>
        <family val="2"/>
        <scheme val="minor"/>
      </rPr>
      <t>yang dibuktikan dengan keberadaan 5 aspek sebagai berikut:
1) organ/fungsi SPMI,
2) dokumen mutu,
3) auditor internal,
4) hasil audit, dan
5) bukti tindak lanjut.</t>
    </r>
  </si>
  <si>
    <r>
      <t xml:space="preserve">A. Kecukupan </t>
    </r>
    <r>
      <rPr>
        <sz val="10"/>
        <color theme="1"/>
        <rFont val="Calibri"/>
        <family val="2"/>
        <scheme val="minor"/>
      </rPr>
      <t>sarana dan prasarana terlihat dari ketersediaan, kemutakhiran, dan relevansi, mencakup: fasilitas dan peralatan untuk pembelajaran, penelitian, PkM, dan memfasilitasi yang berkebutuhan khusus.</t>
    </r>
  </si>
  <si>
    <r>
      <t xml:space="preserve">A. Ketersediaan kebijakan pengembangan kurikulum yang mempertimbangkan keterkaitan dengan visi dan misi (mandat) perguruan tinggi, pengembangan ilmu pengetahuan dan kebutuhan </t>
    </r>
    <r>
      <rPr>
        <i/>
        <sz val="10"/>
        <color rgb="FF000000"/>
        <rFont val="Calibri"/>
        <family val="2"/>
        <scheme val="minor"/>
      </rPr>
      <t>stakeholders</t>
    </r>
    <r>
      <rPr>
        <sz val="10"/>
        <color rgb="FF000000"/>
        <rFont val="Calibri"/>
        <family val="2"/>
        <scheme val="minor"/>
      </rPr>
      <t>.</t>
    </r>
  </si>
  <si>
    <r>
      <t xml:space="preserve">C. Bukti yang sahih tentang pelaksanaan proses PkM </t>
    </r>
    <r>
      <rPr>
        <sz val="10"/>
        <color rgb="FF000000"/>
        <rFont val="Calibri"/>
        <family val="2"/>
        <scheme val="minor"/>
      </rPr>
      <t xml:space="preserve">mencakup 6 aspek sebagai berikut:
1) tatacara penilaian dan review,
2) legalitas pengangkatan reviewer, 
3) hasil penilaian usul PkM,
4) legalitas penugasan pelaksana PkM/kerjasama PkM,
5) berita acara hasil monitoring dan evaluasi, serta
6) dokumentasi output PkM. </t>
    </r>
  </si>
  <si>
    <t>C. Ketersediaan bukti kaji ulang dan perbaikan kepemimpinan dan struktur manajemen institusi untuk mencapai kinerja organisasi yang direncanakan.</t>
  </si>
  <si>
    <t>D. Ketersediaan dokumen formal rencana strategis dan bukti mekanisme persetujuan dan penetapan yang mencakup 5 aspek sebagai berikut: 
1) adanya keterlibatan pemangku kepentingan,
2) mengacu kepada capaian renstra periode sebelumnya,
3) mengacu kepada VMTS institusi, 
4) dilakukannya analisis kondisi internal dan eksternal, dan 
5) disahkan oleh organ yang memiliki kewenangan.</t>
  </si>
  <si>
    <t>B. Ketersediaan bukti yang sahih terkait praktik baik pengembangan budaya mutu di perguruan tinggi melalui Rapat Tinjauan Manajemen (RTM) atau istilah lainnya, yang mengagendakan pembahasan unsur-unsur:
1) hasil audit internal, 
2) umpan balik, 
3) kinerja proses dan kesesuaian produk, 
4) status tindakan pencegahan dan perbaikan, 
5) tindak lanjut dari tinjauan sebelumnya, 
6) perubahan yang dapat mempengaruhi sistem manajemen mutu, dan
7) rekomendasi untuk peningkatan.</t>
  </si>
  <si>
    <t>B. Perolehan status terakreditasi program studi oleh lembaga akreditasi internasional bereputasi.</t>
  </si>
  <si>
    <t>C. Ketersediaan pedoman pelaksanaan kurikulum yang mencakup pemantauan dan peninjauan kurikulum yang mempertimbangkan umpan balik dari para pemangku kepentingan, pencapaian isu-isu strategis untuk menjamin kesesuaian dan kemutakhirannya.</t>
  </si>
  <si>
    <t>C. Ketersediaan bukti yang sahih tentang implementasi sistem memonitor dan evaluasi pelaksanaan dan mutu proses pembelajaran.</t>
  </si>
  <si>
    <t>C. Ketersedian bukti yang sahih bahwa SPMI melakukan monitoring dan evaluasi integrasi penelitian dan PkM terhadap pembelajaran.</t>
  </si>
  <si>
    <t>D. Dokumentasi pelaporan PkM oleh pengelola PkM kepada pimpinan perguruan tinggi dan mitra/pemberi dana yang memenuhi 5 aspek sebagai berikut: 
1) komprehensif, 
2) rinci, 
3) relevan, 
4) mutakhir, dan 
5) disampaikan tepat waktu.</t>
  </si>
  <si>
    <t>Kode Panel:</t>
  </si>
  <si>
    <t>Tanggal Penilaian:</t>
  </si>
  <si>
    <t>Perguruan tinggi mampu:
1) mengidentifikasi kondisi lingkungan yang relevan, komprehensif, dan strategis,
2) menetapkan posisi perguruan tinggi relatif terhadap lingkungannya,
3) menggunakan hasil identifikasi dan posisi yang ditetapkan untuk melakukan analisis SWOT/analisis lain yang relevan, dan
4) menghasilkan program pengembangan yang konsisten dengan hasil analisis SWOT/analisis lain yang digunakan.</t>
  </si>
  <si>
    <t>Perguruan tinggi mampu:
1) mengidentifikasi kondisi lingkungan yang relevan dan komprehensif,
2) menetapkan posisi perguruan tinggi relatif terhadap lingkungannya,
3) menggunakan hasil identifikasi dan posisi yang ditetapkan untuk melakukan analisis SWOT/analisis lain yang relevan, dan
4) menghasilkan program pengembangan yang konsisten dengan hasil analisis SWOT/analisis lain yang digunakan.</t>
  </si>
  <si>
    <t>Perguruan tinggi: 
1) mampu mengidentifikasi kondisi lingkungan yang relevan,
2) belum mampu menetapkan posisi perguruan tinggi relatif terhadap lingkungannya,
3) belum menggunakan hasil identifikasi dan posisi yang ditetapkan untuk melakukan analisis SWOT/analisis lain yang relevan, dan 
4) menghasilkan program pengembangan yang tidak konsisten dengan hasil analisis SWOT/analisis lain yang digunakan.</t>
  </si>
  <si>
    <t>Perguruan tinggi tidak melakukan analisis terhadap kondisi lingkungan.</t>
  </si>
  <si>
    <t>Deskripsi profil institusi menunjukkan keserbacakupan informasi yang disampaikan secara ringkas dan jelas, serta konsisten dengan data dan informasi yang disampaikan pada masing-masing kriteria.</t>
  </si>
  <si>
    <t>Deskripsi profil institusi menunjukkan keserbacakupan informasi yang disampaikan dengan jelas dan konsisten dengan data dan informasi yang disampaikan pada masing-masing kriteria.</t>
  </si>
  <si>
    <t>Deskripsi profil institusi kurang menunjukkan keserbacakupan informasi dan kurang konsisten dengan data dan informasi yang disampaikan pada masing-masing kriteria.</t>
  </si>
  <si>
    <t>Deskripsi profil institusi tidak menunjukkan keserbacakupan informasi dan tidak konsisten dengan data dan informasi yang disampaikan pada masing-masing kriteria.</t>
  </si>
  <si>
    <t>Perguruan tinggi memiliki:
1) rencana pengembangan mencakup: jangka panjang, jangka menengah, dan jangka pendek,
2) indikator kinerja, 
3) target yang berorientasi pada daya saing internasional, dan
4) bukti pelaksanaan pengembangan yang konsisten.</t>
  </si>
  <si>
    <t>Perguruan tinggi memiliki:
1) rencana pengembangan mencakup: jangka panjang, jangka menengah, dan jangka pendek,
2) indikator kinerja,
3) target yang berorientasi pada daya saing nasional, dan
4) bukti pelaksanaan pengembangan yang konsisten,</t>
  </si>
  <si>
    <t>Perguruan tinggi memiliki rencana pengembangan yang dilengkapi dengan 1 dari 2 aspek berikut: 
1) indikator kinerja, atau
2) target.</t>
  </si>
  <si>
    <t>Perguruan tinggi tidak memiliki rencana pengembangan.</t>
  </si>
  <si>
    <t>Perguruan tinggi memiliki bukti sahih yang terdokumentasi terkait praktek penyelenggaraan GUG namun hanya mencakup beberapa aspek GUG (kredibilitas, transparansi, akuntabilitas, tanggung jawab, keadilan, dan manajemen risiko).</t>
  </si>
  <si>
    <t>Perguruan tinggi tidak memiliki bukti sahih yang terdokumentasi terkait praktek penyelenggaraan GUG mencakup aspek: kredibilitas, transparansi, akuntabilitas, tanggung jawab, keadilan, dan manajemen risiko.</t>
  </si>
  <si>
    <t>Perguruan tinggi memiliki lembaga yang sepenuhnya melaksanakan atau fungsi yang berjalan dalam penegakan kode etik untuk menjamin tata nilai dan integritas secara konsisten, efektif, dan efisien.</t>
  </si>
  <si>
    <t>Perguruan tinggi memiliki lembaga yang sepenuhnya melaksanakan atau fungsi yang berjalan dalam penegakan kode etik untuk menjamin tata nilai dan integritas secara konsisten.</t>
  </si>
  <si>
    <t>Perguruan tinggi memiliki lembaga yang tidak sepenuhnya melaksanakan atau fungsi yang tidak berjalan dalam penegakan kode etik untuk menjamin tata nilai dan integritas.</t>
  </si>
  <si>
    <t>Perguruan tinggi tidak memiliki lembaga/fungsi yang melaksanakan penegakan kode etik untuk menjamin tata nilai dan integritas.</t>
  </si>
  <si>
    <t xml:space="preserve">Perguruan tinggi memiliki dokumen formal penetapan personil pada berbagai tingkat manajemen dengan tugas dan tanggung jawab yang jelas, rinci, dan konsisten terhadap pencapaian visi, misi dan budaya serta tujuan strategis institusi. </t>
  </si>
  <si>
    <t xml:space="preserve">Perguruan tinggi memiliki dokumen formal penetapan personil pada berbagai tingkat manajemen dengan tugas dan tanggung jawab yang jelas dan rinci untuk mencapai visi, misi dan budaya serta tujuan strategis institusi. </t>
  </si>
  <si>
    <t xml:space="preserve">Perguruan tinggi memiliki dokumen formal yang tidak lengkap terkait penetapan personil pada berbagai tingkat manajemen dengan tugas dan tanggung jawab yang jelas. </t>
  </si>
  <si>
    <t>Perguruan tinggi tidak memiliki dokumen formal penetapan personil pada berbagai tingkat manajemen.</t>
  </si>
  <si>
    <r>
      <t xml:space="preserve">Perguruan tinggi memiliki bukti yang terdokumentasi dan sahih terkait terjalinnya komunikasi yang baik antara pimpinan dan </t>
    </r>
    <r>
      <rPr>
        <i/>
        <sz val="11"/>
        <rFont val="Calibri"/>
        <family val="2"/>
        <scheme val="minor"/>
      </rPr>
      <t>stakeholder</t>
    </r>
    <r>
      <rPr>
        <sz val="11"/>
        <rFont val="Calibri"/>
        <family val="2"/>
        <scheme val="minor"/>
      </rPr>
      <t>s internal yang dilakukan secara terprogram dan intensif untuk mendorong tercapainya visi, misi, budaya, dan tujuan strategis institusi.</t>
    </r>
  </si>
  <si>
    <r>
      <t xml:space="preserve">Perguruan tinggi memiliki bukti yang terdokumentasi dan sahih terkait terjalinnya komunikasi yang baik antara pimpinan dan </t>
    </r>
    <r>
      <rPr>
        <i/>
        <sz val="11"/>
        <rFont val="Calibri"/>
        <family val="2"/>
        <scheme val="minor"/>
      </rPr>
      <t>stakeholder</t>
    </r>
    <r>
      <rPr>
        <sz val="11"/>
        <rFont val="Calibri"/>
        <family val="2"/>
        <scheme val="minor"/>
      </rPr>
      <t xml:space="preserve">s internal yang dilakukan secara terprogram untuk mendorong tercapainya visi, misi, budaya, dan tujuan strategis institusi. </t>
    </r>
  </si>
  <si>
    <r>
      <t xml:space="preserve">Perguruan tinggi memiliki bukti yang terdokumentasi dan sahih terkait terjalinnya komunikasi yang baik antara pimpinan dan </t>
    </r>
    <r>
      <rPr>
        <i/>
        <sz val="11"/>
        <rFont val="Calibri"/>
        <family val="2"/>
        <scheme val="minor"/>
      </rPr>
      <t>stakeholders</t>
    </r>
    <r>
      <rPr>
        <sz val="11"/>
        <rFont val="Calibri"/>
        <family val="2"/>
        <scheme val="minor"/>
      </rPr>
      <t xml:space="preserve"> internal untuk mendorong tercapainya visi, misi, budaya, dan tujuan strategis institusi. </t>
    </r>
  </si>
  <si>
    <r>
      <t xml:space="preserve">Perguruan tinggi memiliki bukti yang terdokumentasi namun tidak sahih sebagai alat bukti terjalinnya komunikasi yang baik antara pimpinan dan </t>
    </r>
    <r>
      <rPr>
        <i/>
        <sz val="11"/>
        <rFont val="Calibri"/>
        <family val="2"/>
        <scheme val="minor"/>
      </rPr>
      <t>stakeholders</t>
    </r>
    <r>
      <rPr>
        <sz val="11"/>
        <rFont val="Calibri"/>
        <family val="2"/>
        <scheme val="minor"/>
      </rPr>
      <t xml:space="preserve"> internal.</t>
    </r>
  </si>
  <si>
    <r>
      <t xml:space="preserve">Perguruan tinggi tidak memiliki bukti yang terdokumentasi dan sahih terkait terjalinnya komunikasi yang baik antara pimpinan dan </t>
    </r>
    <r>
      <rPr>
        <i/>
        <sz val="11"/>
        <rFont val="Calibri"/>
        <family val="2"/>
        <scheme val="minor"/>
      </rPr>
      <t>stakeholders</t>
    </r>
    <r>
      <rPr>
        <sz val="11"/>
        <rFont val="Calibri"/>
        <family val="2"/>
        <scheme val="minor"/>
      </rPr>
      <t xml:space="preserve"> internal.</t>
    </r>
  </si>
  <si>
    <t>Perguruan tinggi memiliki bukti yang terdokumentasi dan sahih tentang telaah yang komprehensif dan perbaikan secara efektif terhadap pelaksanaan kepemimpinan dan personil pada berbagai tingkatan manajemen untuk mencapai kinerja organisasi yang direncanakan.</t>
  </si>
  <si>
    <t>Perguruan tinggi memiliki bukti yang terdokumentasi dan sahih tentang telaah yang komprehensif dan perbaikan terhadap pelaksanaan kepemimpinan dan personil pada berbagai tingkatan manajemen untuk mencapai kinerja organisasi yang direncanakan.</t>
  </si>
  <si>
    <t>Perguruan tinggi memiliki bukti yang terdokumentasi tentang telaah dan perbaikan pelaksanaan kepemimpinan dan personil pada berbagai tingkatan manajemen, namun tidak sahih.</t>
  </si>
  <si>
    <t>Perguruan tinggi tidak memiliki bukti yang terdokumentasi tentang telaah dan perbaikan pelaksanaan kepemimpinan dan personil di tingkat manajemen institusi.</t>
  </si>
  <si>
    <t xml:space="preserve">Perguruan tinggi memiliki bukti formal keberfungsian sistem pengelolaan fungsional dan operasional perguruan tinggi namun belum mencakup semua aspek. </t>
  </si>
  <si>
    <t>Perguruan tinggi tidak memiliki bukti formal keberfungsian sistem pengelolaan fungsional dan operasional perguruan tinggi.</t>
  </si>
  <si>
    <t>Perguruan tinggi memiliki dokumen formal dan pedoman pengelolaan yang rinci dan memiliki kesesuaian antar 11 aspek.</t>
  </si>
  <si>
    <t>Perguruan tinggi memiliki dokumen formal dan pedoman pengelolaan yang rinci mencakup 11 aspek.</t>
  </si>
  <si>
    <t>Perguruan tinggi memiliki dokumen formal dan pedoman pengelolaan namun belum mencakup semua aspek.</t>
  </si>
  <si>
    <t>Perguruan tinggi tidak memiliki dokumen formal dan pedoman pengelolaan.</t>
  </si>
  <si>
    <t>Perguruan tinggi memiliki bukti yang sahih tentang implementasi kebijakan dan pedoman pengelolaan dengan penerapan yang konsisten, efektif, dan efisien mencakup 11 aspek.</t>
  </si>
  <si>
    <t>Perguruan tinggi memiliki bukti yang sahih tentang implementasi kebijakan dan pedoman pengelolaan dengan penerapan yang konsisten mencakup 11 aspek.</t>
  </si>
  <si>
    <t>Perguruan tinggi memiliki bukti yang sahih tentang implementasi kebijakan dan pedoman namun belum mencakup semua aspek.</t>
  </si>
  <si>
    <t>Perguruan tinggi tidak memiliki bukti yang sahih tentang implementasi kebijakan dan pedoman pengelolaan.</t>
  </si>
  <si>
    <t>Perguruan tinggi memiliki dokumen formal rencana strategis dan bukti mekanisme penyusunan serta persetujuannya, yang mencakup 5 aspek dan ada benchmark dengan perguruan tinggi sejenis tingkat internasional.</t>
  </si>
  <si>
    <t>Perguruan tinggi memiliki dokumen formal rencana strategis dan bukti mekanisme penyusunan serta persetujuannya, yang mencakup 5 aspek dan ada benchmark dengan perguruan tinggi sejenis tingkat nasional.</t>
  </si>
  <si>
    <t xml:space="preserve">Perguruan tinggi memiliki dokumen formal rencana strategis dan belum mencakup semua aspek terkait bukti mekanisme penyusunan serta persetujuan rencana strategis. </t>
  </si>
  <si>
    <t>Perguruan tinggi tidak memiliki dokumen formal rencana strategis dan bukti mekanisme penyusunan serta persetujuannya.</t>
  </si>
  <si>
    <t>Perguruan tinggi telah menjalankan SPMI namun belum mencakup seluruhnya.</t>
  </si>
  <si>
    <t>Perguruan tinggi tidak menjalankan SPMI.</t>
  </si>
  <si>
    <t xml:space="preserve">Perguruan tinggi memiliki bukti yang sahih terkait praktek baik pengembangan budaya mutu di perguruan tinggi melalui mekanisme RTM (Rapat Tinjauan Manajemen) dan mendapat pengakuan eksternal tentang pelaksanaan budaya mutu dari lembaga yang kredibel. </t>
  </si>
  <si>
    <t xml:space="preserve">Perguruan tinggi tidak memiliki bukti yang sahih terkait praktek baik pengembangan budaya mutu di perguruan tinggi melalui mekanisme RTM (Rapat Tinjauan Manajemen). </t>
  </si>
  <si>
    <t xml:space="preserve">Perguruan tinggi memiliki dokumen formal kebijakan dan prosedur, yang komprehensif, rinci, terkini, dan mudah diakses oleh pemangku kepentingan, tentang pengembangan jejaring dan kemitraan (dalam dan luar negeri) termasuk bagaimana melakukan monitoring dan evaluasi kepuasan mitra kerjasama. </t>
  </si>
  <si>
    <t xml:space="preserve">Perguruan tinggi memiliki dokumen formal kebijakan dan prosedur, yang komprehensif dan mudah diakses oleh pemangku kepentingan, tentang pengembangan jejaring dan kemitraan (dalam dan luar negeri) termasuk bagaimana melakukan monitoring dan evaluasi kepuasan mitra kerjasama. </t>
  </si>
  <si>
    <t>Perguruan tinggi tidak memiliki dokumen formal kebijakan dan prosedur pengembangan jejaring dan kemitraan.</t>
  </si>
  <si>
    <t xml:space="preserve">Perguruan tinggi memiliki dokumen perencanaan pengembangan jejaring dan kemitraan yang sahih dan terarah guna mencapai visi, misi, dan tujuan strategis institusi. </t>
  </si>
  <si>
    <t xml:space="preserve">Perguruan tinggi memiliki dokumen perencanaan pengembangan jejaring dan kemitraan yang sahih guna mencapai visi, misi, dan tujuan strategis institusi. </t>
  </si>
  <si>
    <t>Perguruan tinggi memiliki dokumen perencanaan pengembangan jejaring dan kemitraan yang tidak mendukung pencapaian visi, misi, dan tujuan strategis institusi.</t>
  </si>
  <si>
    <t xml:space="preserve">Perguruan tinggi tidak memiliki dokumen perencanaan pengembangan jejaring dan kemitraan. </t>
  </si>
  <si>
    <t>Perguruan tinggi memiliki jejaring dan mitra kerjasama yang relevan dengan VMTS dan bermanfaat bagi pengembangan tridharma institusi yang mencakup kerjasama lokal/wilayah, nasional dan internasional.</t>
  </si>
  <si>
    <t>Perguruan tinggi memiliki jejaring dan mitra kerjasama yang relevan dengan VMTS dan bermanfaat bagi pengembangan tridharma institusi yang mencakup kerjasama lokal/wilayah dan nasional.</t>
  </si>
  <si>
    <t xml:space="preserve">Perguruan tinggi memiliki jejaring dan mitra kerjasama namun tidak relevan. </t>
  </si>
  <si>
    <t>Perguruan tinggi tidak memiliki jejaring dan mitra kerjasama.</t>
  </si>
  <si>
    <t>Perguruan tinggi memiliki bukti monitoring dan evaluasi pelaksanaan program kemitraan dan tingkat kepuasan mitra kerjasama yang diukur dengan instrumen yang sahih, serta perbaikan mutu jejaring dan kemitraan yang berkelanjutan, untuk menjamin terwujudnya visi, terlaksananya misi dan tercapainya tujuan strategis.</t>
  </si>
  <si>
    <t>Perguruan tinggi memiliki bukti monitoring dan evaluasi pelaksanaan program kemitraan dan tingkat kepuasan mitra kerjasama yang diukur dengan instrumen yang sahih, serta perbaikan mutu jejaring dan kemitraan, untuk menjamin terwujudnya visi, terlaksananya misi dan tercapainya tujuan strategis.</t>
  </si>
  <si>
    <t>Perguruan tinggi memiliki bukti monitoring dan evaluasi pelaksanaan program kemitraan dan tingkat kepuasan kepuasan mitra kerjasama yang diukur dengan instrumen yang sahih, serta upaya perbaikan mutu jejaring dan kemitraan untuk menjamin terwujudnya visi, terlaksananya misi dan tercapainya tujuan strategis.</t>
  </si>
  <si>
    <t>Perguruan tinggi memiliki bukti monitoring dan evaluasi pelaksanaan program kemitraan dan tingkat kepuasan kepuasan mitra kerjasama yang diukur dengan instrumen yang sahih, namun belum ada upaya perbaikan mutu jejaring dan kemitraan untuk menjamin terwujudnya visi, terlaksananya misi dan tercapainya tujuan strategis.</t>
  </si>
  <si>
    <t>Perguruan tinggi tidak memiliki bukti monitoring dan evaluasi pelaksanaan program kemitraan.</t>
  </si>
  <si>
    <t>Perguruan tinggi memiliki standar mutu yang melampaui SN-DIKTI dan memiliki daya saing internasional. Data indikator kinerja tambahan telah diukur, dimonitor, dikaji, dan dianalisis untuk perbaikan berkelanjutan.</t>
  </si>
  <si>
    <t>Perguruan tinggi menetapkan standar mutu yang melampaui SN-DIKTI dan memiliki daya saing nasional. Data indikator kinerja tambahan telah diukur, dimonitor, dikaji, dan dianalisis untuk perbaikan berkelanjutan.</t>
  </si>
  <si>
    <t>Perguruan tinggi tidak menetapkan indikator kinerja tambahan.</t>
  </si>
  <si>
    <t>Analisis pencapaian kinerja perguruan tinggi yang memenuhi 2 aspek, dilaksanakan setiap tahun dan hasilnya dipublikasikan kepada para pemangku kepentingan.</t>
  </si>
  <si>
    <t>Analisis pencapaian kinerja perguruan tinggi yang memenuhi 2 aspek dan dilaksanakan setiap tahun.</t>
  </si>
  <si>
    <t xml:space="preserve">Perguruan tinggi memiliki laporan pencapaian kinerja namun belum dianalisis dan dievaluasi. </t>
  </si>
  <si>
    <t xml:space="preserve">Perguruan tinggi tidak memiliki laporan pencapaian kinerja. </t>
  </si>
  <si>
    <t>Perguruan tinggi telah melaksanakan sistem penjaminan mutu namun belum efektif serta belum memenuhi seluruh aspek.</t>
  </si>
  <si>
    <t>Perguruan tinggi belum melaksanakan sistem penjaminan mutu.</t>
  </si>
  <si>
    <t>Perguruan tinggi melaksanakan pengukuran kepuasan pemangku kepentingan internal dan eksternal pada masing-masing kriteria yang memenuhi 4 aspek, hasilnya dipublikasikan serta mudah diakses oleh kepentingan, dan dilakukan review terhadap pelaksanaan pengukuran kepuasan pengguna.</t>
  </si>
  <si>
    <t>Perguruan tinggi melaksanakan pengukuran kepuasan pemangku kepentingan internal dan eksternal pada masing-masing kriteria yang memenuhi 4 aspek dan hasilnya dipublikasikan serta mudah diakses oleh pemangku kepentingan.</t>
  </si>
  <si>
    <t>Perguruan tinggi melaksanakan pengukuran kepuasan pemangku kepentingan internal dan eksternal pada masing-masing kriteria namun belum memenuhi seluruh aspek.</t>
  </si>
  <si>
    <t>Perguruan tinggi menyediakan layanan kemahasiswaan dalam bentuk:
1) pembinaan dan pengembangan minat dan bakat,
2) peningkatan kesejahteraan, serta
3) penyuluhan karir dan bimbingan kewirausahaan.</t>
  </si>
  <si>
    <t>Perguruan tinggi menyediakan layanan kemahasiswaan dalam bentuk:
1) pembinaan dan pengembangan minat dan bakat, dan
2) peningkatan kesejahteraan.</t>
  </si>
  <si>
    <t>Perguruan tinggi tidak menyediakan layanan kemahasiswaan.</t>
  </si>
  <si>
    <t>Perguruan tinggi memiliki tendik yang memenuhi tingkat kecukupan dan kualifikasi berdasarkan jenis pekerjaannya (pustakawan, laboran, teknisi, dll.) untuk mendukung pelaksanaan tridharma, fungsi dan pengembangan institusi secara efektif.</t>
  </si>
  <si>
    <t>Perguruan tinggi memiliki tendik yang memenuhi tingkat kecukupan dan kualifikasi berdasarkan jenis pekerjaannya (pustakawan, laboran, teknisi, dll.) untuk mendukung pelaksanaan tridharma dan fungsi institusi secara efektif.</t>
  </si>
  <si>
    <t xml:space="preserve">Perguruan tinggi memiliki tendik yang belum memenuhi tingkat kecukupan dan kualifikasi berdasarkan jenis pekerjaannya (pustakawan, laboran, teknisi, dll.) </t>
  </si>
  <si>
    <t>Perguruan tinggi memiliki sarana dan prasarana yang relevan dan mutakhir untuk mendukung pembelajaran, penelitian, PkM, dan memfasilitasi yang berkebutuhan khusus sesuai SN-DIKTI.</t>
  </si>
  <si>
    <t xml:space="preserve">Perguruan tinggi memiliki sarana dan prasarana yang relevan untuk mendukung pembelajaran, penelitian, PkM, dan memfasilitasi yang berkebutuhan khusus sesuai SN-DIKTI </t>
  </si>
  <si>
    <t>Perguruan tinggi memiliki sarana dan prasarana untuk mendukung pembelajaran, penelitian, PkM, dan memfasilitasi yang berkebutuhan khusus sesuai SN-DIKTI.</t>
  </si>
  <si>
    <t>Perguruan tinggi memiliki sistem informasi untuk layanan administrasi yang terbukti efektif memenuhi aspek-aspek berikut: 
1) mencakup layanan akademik, keuangan, SDM, dan sarana dan prasarana (aset), 
2) mudah diakses oleh seluruh unit kerja dalam lingkup institusi, 
3) lengkap dan mutakhir, 
4) seluruh jenis layanan telah terintegrasi dan digunakan untuk pengambilan keputusan, dan
5) seluruh jenis layanan yang terintegrasi dievaluasi secara berkala dan hasilnya ditindak lanjuti untuk penyempurnaan sistem informasi.</t>
  </si>
  <si>
    <t>Perguruan tinggi memiliki sistem informasi untuk layanan administrasi yang terbukti efektif memenuhi aspek-aspek berikut: 
1) mencakup layanan akademik, keuangan, SDM, dan sarana dan prasarana (aset), 
2) mudah diakses oleh seluruh unit kerja dalam lingkup institusi, 
3) lengkap dan mutakhir, dan
4) seluruh jenis layanan telah terintegrasi dan digunakan untuk pengambilan keputusan.</t>
  </si>
  <si>
    <t xml:space="preserve">Perguruan tinggi memiliki sistem informasi untuk layanan administrasi namun belum memenuhi seluruh aspek. </t>
  </si>
  <si>
    <t xml:space="preserve">Perguruan tinggi tidak memiliki sistem informasi untuk layanan administrasi </t>
  </si>
  <si>
    <t>Perguruan tinggi memiliki sistem informasi untuk layanan proses pembelajaran, penelitian, dan PkM namun belum lengkap.</t>
  </si>
  <si>
    <t xml:space="preserve">Perguruan tinggi tidak memiliki sistem informasi untuk layanan proses pembelajaran, penelitian, dan PkM. </t>
  </si>
  <si>
    <t>Perguruan tinggi tidak memiliki kebijakan pengembangan kurikulum.</t>
  </si>
  <si>
    <t>Perguruan tinggi memiliki pedoman pengembangan kurikulum yang memuat:
1) Profil lulusan, capaian pembelajaran yang mengacu kepada KKNI, bahan kajian, struktur kurikulum dan rencana pembelajaran semester (RPS) yang mengacu ke SN-DIKTI dan benchmark pada institusi internasional, peraturan-peraturan terkini, dan kepekaan terhadap isu-isu terkini meliputi pendidikan karakter, SDGs, NAPZA, dan pendidikan anti korupsi sesuai dengan program pendidikan yang dilaksanakan,
2) Mekanisme penetapan (legalitas) kurikulum yang melibatkan unsur-unsur yang berwenang dalam institusi secara akuntabel dan transparan.</t>
  </si>
  <si>
    <t>Perguruan tinggi memiliki pedoman pengembangan kurikulum yang memuat:
1) Profil lulusan, capaian pembelajaran yang mengacu kepada KKNI, bahan kajian, struktur kurikulum dan rencana pembelajaran semester (RPS) yang mengacu ke SN-DIKTI dan benchmark pada institusi nasional, peraturan-peraturan terkini, dan kepekaan terhadap isu-isu terkini meliputi pendidikan karakter, NAPZA, dan pendidikan anti korupsi sesuai dengan program pendidikan yang dilaksanakan,
2) Mekanisme penetapan (legalitas) kurikulum yang melibatkan unsur-unsur yang berwenang dalam institusi.</t>
  </si>
  <si>
    <t xml:space="preserve">Perguruan tinggi memiliki pedoman pengembangan kurikulum namun belum lengkap. </t>
  </si>
  <si>
    <t>Perguruan tinggi tidak memiliki pedoman pengembangan kurikulum.</t>
  </si>
  <si>
    <t>Perguruan tinggi memiliki pedoman implementasi kurikulum yang mencakup perencanaan, pelaksanaan, pemantauan, dan peninjauan kurikulum yang mempertimbangkan umpan balik dari para pemangku kepentingan, pencapaian isu-isu strategis untuk menjamin kesesuaian dan kemutakhirannya.</t>
  </si>
  <si>
    <t>Perguruan tinggi memiliki pedoman implementasi kurikulum yang mencakup perencanaan, pelaksanaan, pemantauan, dan peninjauan kurikulum yang mempertimbangkan umpan balik dari para pemangku kepentingan dan pencapaian isu-isu strategis untuk menjamin kesesuaiannya.</t>
  </si>
  <si>
    <t>Perguruan tinggi memiliki pedoman implementasi kurikulum namun tidak lengkap.</t>
  </si>
  <si>
    <t>Perguruan tinggi tidak memiliki pedoman implementasi kurikulum.</t>
  </si>
  <si>
    <t>Perguruan tinggi memiliki pedoman yang komprehensif dan rinci tentang penerapan sistem penugasan dosen berdasarkan kebutuhan, kualifikasi, keahlian dan pengalaman dalam proses pembelajaran.</t>
  </si>
  <si>
    <t>Perguruan tinggi memiliki pedoman yang komprehensif tentang penerapan sistem penugasan dosen berdasarkan kebutuhan, kualifikasi, keahlian dan pengalaman dalam proses pembelajaran.</t>
  </si>
  <si>
    <t>Perguruan tinggi memiliki pedoman yang belum lengkap tentang penerapan sistem penugasan dosen.</t>
  </si>
  <si>
    <t>Perguruan tinggi tidak memiliki pedoman tentang penerapan sistem penugasan dosen.</t>
  </si>
  <si>
    <t xml:space="preserve">Perguruan tinggi memiliki pedoman yang komprehensif dan rinci tentang penetapan strategi, metode dan media pembelajaran, serta penilaian pembelajaran. </t>
  </si>
  <si>
    <t xml:space="preserve">Perguruan tinggi memiliki pedoman yang komprehensif tentang penetapan strategi, metode dan media pembelajaran, serta penilaian pembelajaran. </t>
  </si>
  <si>
    <t xml:space="preserve">Perguruan tinggi memiliki pedoman yang belum lengkap tentang penetapan strategi, metode dan media pembelajaran, serta penilaian pembelajaran. </t>
  </si>
  <si>
    <t xml:space="preserve">Perguruan tinggi belum memiliki pedoman tentang penetapan strategi, metode dan media pembelajaran, serta penilaian pembelajaran. </t>
  </si>
  <si>
    <t>Perguruan tinggi telah melaksanakan monitoring dan evaluasi yang efektif tentang mutu proses pembelajaran yang hasilnya terdokumentasi secara komprehensif dan ditindak lanjuti secara berkelanjutan.</t>
  </si>
  <si>
    <t>Perguruan tinggi telah melaksanakan monitoring dan evaluasi yang efektif tentang mutu proses pembelajaran yang hasilnya terdokumentasi dan ditindak lanjuti.</t>
  </si>
  <si>
    <t>Perguruan tinggi telah melaksanakan monitoring dan evaluasi tentang mutu proses pembelajaran namun hasilnya belum terdokumentasi.</t>
  </si>
  <si>
    <t>Perguruan tinggi belum melaksanakan monitoring dan evaluasi tentang mutu proses pembelajaran.</t>
  </si>
  <si>
    <t>Perguruan tinggi memiliki pedoman pelaksanaan, evaluasi, pengendalian, dan peningkatan kualitas secara berkelanjutan terintegrasi kegiatan penelitian dan PkM ke dalam pembelajaran.</t>
  </si>
  <si>
    <t>Perguruan tinggi memiliki pedoman pelaksanaan, evaluasi, pengendalian, dan peningkatan kualitas secara terintegrasi kegiatan penelitian dan PkM ke dalam pembelajaran.</t>
  </si>
  <si>
    <t>Perguruan tinggi memiliki pedoman yang belum lengkap tentang pelaksanaan, evaluasi dan pengendalian secara terintegrasi kegiatan penelitian dan PkM ke dalam pembelajaran.</t>
  </si>
  <si>
    <t>Perguruan tinggi tidak memiliki pedoman pelaksanaan, evaluasi dan pengendalian secara terintegrasi kegiatan penelitian dan PkM ke dalam pembelajaran.</t>
  </si>
  <si>
    <t>Perguruan tinggi memiliki bukti yang sahih tentang hasil monitoring dan evaluasi integrasi penelitian dan PkM terhadap pembelajaran yang ditindak lanjuti secara berkelanjutan.</t>
  </si>
  <si>
    <t>Perguruan tinggi memiliki bukti yang sahih tentang hasil monitoring dan evaluasi integrasi penelitian dan PkM terhadap pembelajaran yang ditindak lanjuti.</t>
  </si>
  <si>
    <t>Perguruan tinggi memiliki bukti yang sahih tentang hasil monitoring dan evaluasi integrasi penelitian dan PkM terhadap pembelajaran namun belum mencakup seluruh unit.</t>
  </si>
  <si>
    <t>Perguruan tinggi tidak memiliki bukti yang sahih tentang hasil monitoring dan evaluasi integrasi penelitian dan PkM terhadap pembelajaran.</t>
  </si>
  <si>
    <t>Perguruan tinggi memiliki dokumen formal kebijakan suasana akademik yang komprehensif dan rinci yang mencakup: otonomi keilmuan, kebebasan akademik, dan kebebasan mimbar akademik.</t>
  </si>
  <si>
    <t>Perguruan tinggi memiliki dokumen formal kebijakan suasana akademik yang komprehensif yang mencakup: otonomi keilmuan, kebebasan akademik, dan kebebasan mimbar akademik.</t>
  </si>
  <si>
    <t>Perguruan tinggi memiliki dokumen formal yang kurang lengkap tentang kebijakan suasana akademik.</t>
  </si>
  <si>
    <t>Perguruan tinggi tidak memiliki dokumen formal kebijakan suasana akademik.</t>
  </si>
  <si>
    <r>
      <t xml:space="preserve">Perguruan tinggi memiliki bukti sahih tentang tingkat kepuasan dan umpan balik dari </t>
    </r>
    <r>
      <rPr>
        <i/>
        <sz val="11"/>
        <rFont val="Calibri"/>
        <family val="2"/>
        <scheme val="minor"/>
      </rPr>
      <t>stakeholders</t>
    </r>
    <r>
      <rPr>
        <sz val="11"/>
        <rFont val="Calibri"/>
        <family val="2"/>
        <scheme val="minor"/>
      </rPr>
      <t xml:space="preserve"> internal tentang terbangunnya suasana akademik yang sehat dan kondusif, yang disurvey menggunakan instrumen yang sahih, andal, dan mudah digunakan serta dilakukan setiap tahun yang hasilnya (umpan balik) ditindaklanjuti bersesuaian dengan rencana strategis pengembangan suasana akademik.</t>
    </r>
  </si>
  <si>
    <r>
      <t xml:space="preserve">Perguruan tinggi memiliki bukti sahih tentang tingkat kepuasan dan umpan balik dari </t>
    </r>
    <r>
      <rPr>
        <i/>
        <sz val="11"/>
        <rFont val="Calibri"/>
        <family val="2"/>
        <scheme val="minor"/>
      </rPr>
      <t>stakeholders</t>
    </r>
    <r>
      <rPr>
        <sz val="11"/>
        <rFont val="Calibri"/>
        <family val="2"/>
        <scheme val="minor"/>
      </rPr>
      <t xml:space="preserve"> internal tentang terbangunnya suasana akademik yang sehat dan kondusif, yang disurvey menggunakan instrumen yang sahih, andal, dan mudah digunakan serta dilakukan setiap tahun namun hanya sebagian hasilnya (umpan balik) ditindaklanjuti.</t>
    </r>
  </si>
  <si>
    <r>
      <t xml:space="preserve">Perguruan tinggi memiliki bukti sahih tentang tingkat kepuasan dan umpan balik dari </t>
    </r>
    <r>
      <rPr>
        <i/>
        <sz val="11"/>
        <rFont val="Calibri"/>
        <family val="2"/>
        <scheme val="minor"/>
      </rPr>
      <t>stakeholders</t>
    </r>
    <r>
      <rPr>
        <sz val="11"/>
        <rFont val="Calibri"/>
        <family val="2"/>
        <scheme val="minor"/>
      </rPr>
      <t xml:space="preserve"> internal tentang terbangunnya suasana akademik yang sehat dan kondusif, yang disurvey menggunakan instrumen yang sahih, andal, dan mudah digunakan serta dilakukan setiap tahun.</t>
    </r>
  </si>
  <si>
    <r>
      <t xml:space="preserve">Perguruan tinggi memiliki bukti sahih tentang tingkat kepuasan </t>
    </r>
    <r>
      <rPr>
        <i/>
        <sz val="11"/>
        <rFont val="Calibri"/>
        <family val="2"/>
        <scheme val="minor"/>
      </rPr>
      <t>stakeholders</t>
    </r>
    <r>
      <rPr>
        <sz val="11"/>
        <rFont val="Calibri"/>
        <family val="2"/>
        <scheme val="minor"/>
      </rPr>
      <t xml:space="preserve"> tentang terbangunnya suasana akademik yang sehat dan kondusif.</t>
    </r>
  </si>
  <si>
    <r>
      <t xml:space="preserve">Perguruan tinggi tidak memiliki bukti sahih tentang tingkat kepuasan </t>
    </r>
    <r>
      <rPr>
        <i/>
        <sz val="11"/>
        <rFont val="Calibri"/>
        <family val="2"/>
        <scheme val="minor"/>
      </rPr>
      <t>stakeholders</t>
    </r>
    <r>
      <rPr>
        <sz val="11"/>
        <rFont val="Calibri"/>
        <family val="2"/>
        <scheme val="minor"/>
      </rPr>
      <t xml:space="preserve"> tentang suasana akademik.</t>
    </r>
  </si>
  <si>
    <t xml:space="preserve">Perguruan tinggi memiliki bukti sahih tentang analisis dan perencanaan strategis pengembangan suasana akademik dan implementasinya secara efektif dan konsisten. </t>
  </si>
  <si>
    <t xml:space="preserve">Perguruan tinggi memiliki bukti sahih tentang analisis dan perencanaan strategis pengembangan suasana akademik dan implementasinya secara efektif. </t>
  </si>
  <si>
    <t xml:space="preserve">Perguruan tinggi memiliki dokumen tentang analisis dan perencanaan strategis pengembangan suasana akademik dan implementasinya namun tidak sahih. </t>
  </si>
  <si>
    <t xml:space="preserve">Perguruan tinggi tidak memiliki tentang analisis dan perencanaan strategis pengembangan suasana akademik dan implementasinya. </t>
  </si>
  <si>
    <r>
      <t xml:space="preserve">Perguruan tinggi memiliki pedoman penelitian yang disosialisasikan, mudah diakses, serta dipahami oleh </t>
    </r>
    <r>
      <rPr>
        <i/>
        <sz val="11"/>
        <rFont val="Calibri"/>
        <family val="2"/>
        <scheme val="minor"/>
      </rPr>
      <t>stakeholders</t>
    </r>
    <r>
      <rPr>
        <sz val="11"/>
        <rFont val="Calibri"/>
        <family val="2"/>
        <scheme val="minor"/>
      </rPr>
      <t>.</t>
    </r>
  </si>
  <si>
    <r>
      <t xml:space="preserve">Perguruan tinggi memiliki pedoman penelitian yang disosialisasikan dan mudah diakses oleh </t>
    </r>
    <r>
      <rPr>
        <i/>
        <sz val="11"/>
        <rFont val="Calibri"/>
        <family val="2"/>
        <scheme val="minor"/>
      </rPr>
      <t>stakeholders</t>
    </r>
    <r>
      <rPr>
        <sz val="11"/>
        <rFont val="Calibri"/>
        <family val="2"/>
        <scheme val="minor"/>
      </rPr>
      <t>.</t>
    </r>
  </si>
  <si>
    <t>Perguruan tinggi memiliki pedoman penelitian namun belum disosialisasikan.</t>
  </si>
  <si>
    <t>Perguruan tinggi tidak memiliki pedoman penelitian.</t>
  </si>
  <si>
    <t>Perguruan tinggi memiliki bukti sahih tentang pelaksanaan proses penelitian yang mencakup 6 aspek dan perguruan tinggi melakukan review terhadap pelaksanaan proses penelitian (aspek 1 s.d. 6) secara berkala dan ditindak lanjuti.</t>
  </si>
  <si>
    <t>Perguruan tinggi memiliki bukti sahih tentang pelaksanaan proses penelitian yang mencakup 6 aspek dan perguruan tinggi melakukan review terhadap pelaksanaan proses penelitian (aspek 1 s.d. 6) secara berkala.</t>
  </si>
  <si>
    <t xml:space="preserve">Perguruan tinggi memiliki bukti sahih tentang pelaksanaan proses penelitian yang tidak lengkap. </t>
  </si>
  <si>
    <t>Perguruan tinggi tidak memiliki bukti sahih tentang pelaksanaan proses penelitian.</t>
  </si>
  <si>
    <t>Perguruan tinggi memiliki dokumen laporan kegiatan penelitian, yang memenuhi 5 aspek, yang dibuat oleh pengelola penelitian dilaporkan kepada pimpinan perguruan tinggi dan mitra/pemberi dana.</t>
  </si>
  <si>
    <t xml:space="preserve">Perguruan tinggi memiliki dokumen laporan kegiatan penelitian yang memenuhi 3 dari 5 aspek, yang dibuat oleh pengelola penelitian kepada pimpinan perguruan tinggi dan mitra/pemberi dana terkait. </t>
  </si>
  <si>
    <t>Perguruan tinggi memiliki dokumen laporan kegiatan penelitian yang dibuat oleh pengelola penelitian kepada pimpinan perguruan tinggi atau mitra/pemberi dana terkait.</t>
  </si>
  <si>
    <t>Perguruan tinggi tidak memiliki dokumen laporan kegiatan penelitian.</t>
  </si>
  <si>
    <t>Perguruan tinggi memiliki kelompok riset dan laboratorium riset yang fungsional yang ditunjukkan dengan:
1) adanya bukti legal formal keberadaan kelompok riset dan 
laboratorium riset, 
2) keterlibatan aktif kelompok riset dalam jejaring tingkat nasional maupun internasional, serta
3) dihasilkannya produk riset yang bermanfaat untuk menyelesaikan permasalahan di masyarakat, dan 
4) dihasilkannya produk riset yang berdaya saing internasional.</t>
  </si>
  <si>
    <t>Perguruan tinggi memiliki kelompok riset dan laboratorium riset yang fungsional yang ditunjukkan dengan:
1) adanya bukti legal formal keberadaan kelompok riset dan 
laboratorium riset, 
2) keterlibatan aktif kelompok riset dalam jejaring tingkat nasional,
dan 
3) menghasilkan produk riset yang bermanfaat untuk menyelesaikan permasalahan di masyarakat.</t>
  </si>
  <si>
    <t>Perguruan tinggi mempunyai bukti yang sahih tentang keberadaan salah satu dari kelompok riset atau laboratorium riset.</t>
  </si>
  <si>
    <t>Perguruan tinggi tidak mempunyai kelompok riset dan laboratorium riset.</t>
  </si>
  <si>
    <t>Perguruan tinggi memiliki pedoman PkM yang disosialisasikan, mudah diakses, serta dipahami oleh pemangku kepentingan.</t>
  </si>
  <si>
    <t>Perguruan tinggi memiliki pedoman PkM namun belum disosialisasikan.</t>
  </si>
  <si>
    <t>Perguruan tinggi tidak memiliki pedoman PkM.</t>
  </si>
  <si>
    <t>Perguruan tinggi memiliki bukti sahih tentang pelaksanaan proses PkM yang mencakup 6 aspek serta melakukan review terhadap pelaksanaan proses PkM (aspek 1 sampai 6) secara berkala dan ditindaklanjuti.</t>
  </si>
  <si>
    <t>Perguruan tinggi memiliki bukti sahih tentang pelaksanaan proses PkM yang mencakup 6 aspek serta melakukan review terhadap pelaksanaan proses PkM (aspek 1 sampai 6) secara berkala.</t>
  </si>
  <si>
    <t xml:space="preserve">Perguruan tinggi memiliki bukti sahih tentang pelaksanaan proses PkM yang tidak lengkap. </t>
  </si>
  <si>
    <t>Perguruan tinggi tidak memiliki bukti sahih tentang pelaksanaan proses PkM.</t>
  </si>
  <si>
    <t>Perguruan tinggi memiliki dokumen pelaporan kegiatan PkM dari pengelola PkM kepada pimpinan perguruan tinggi dan mitra/pemberi dana terkait yang memenuhi 5 aspek serta komprehensif, rinci, relevan, mutakhir dan disampaikan tepat waktu.</t>
  </si>
  <si>
    <t xml:space="preserve">Perguruan tinggi memiliki dokumen pelaporan kegiatan PkM dari pengelola PkM kepada pimpinan perguruan tinggi dan mitra/pemberi dana terkait yang memenuhi 3 dari 5 aspek serta komprehensif, rinci, dan relevan, mutakhir dan disampaikan tepat waktu. </t>
  </si>
  <si>
    <t>Perguruan tinggi memiliki dokumen pelaporan kegiatan PkM dari pengelola PkM kepada pimpinan perguruan tinggi atau mitra/pemberi dana terkait.</t>
  </si>
  <si>
    <t>Perguruan tinggi tidak memiliki dokumen pelaporan kegiatan PkM.</t>
  </si>
  <si>
    <t>Perguruan tinggi tidak mempunyai bukti legal formal keberadaan kelompok pelaksana PkM.</t>
  </si>
  <si>
    <r>
      <t>A. Ketersediaan bukti formal keberfungsian sistem pengelolaan fungsional dan operasional perguruan tinggi yang mencakup 5 aspek sebagai berikut: 
1) perencanaan (</t>
    </r>
    <r>
      <rPr>
        <i/>
        <sz val="11"/>
        <color rgb="FF000000"/>
        <rFont val="Calibri"/>
        <family val="2"/>
        <scheme val="minor"/>
      </rPr>
      <t>planning</t>
    </r>
    <r>
      <rPr>
        <sz val="11"/>
        <color indexed="8"/>
        <rFont val="Calibri"/>
        <family val="2"/>
        <scheme val="minor"/>
      </rPr>
      <t>), 
2) pengorganisasian (</t>
    </r>
    <r>
      <rPr>
        <i/>
        <sz val="11"/>
        <color rgb="FF000000"/>
        <rFont val="Calibri"/>
        <family val="2"/>
        <scheme val="minor"/>
      </rPr>
      <t>organizing</t>
    </r>
    <r>
      <rPr>
        <sz val="11"/>
        <color indexed="8"/>
        <rFont val="Calibri"/>
        <family val="2"/>
        <scheme val="minor"/>
      </rPr>
      <t>), 
3) penempatan personil (</t>
    </r>
    <r>
      <rPr>
        <i/>
        <sz val="11"/>
        <color rgb="FF000000"/>
        <rFont val="Calibri"/>
        <family val="2"/>
        <scheme val="minor"/>
      </rPr>
      <t>staffing</t>
    </r>
    <r>
      <rPr>
        <sz val="11"/>
        <color indexed="8"/>
        <rFont val="Calibri"/>
        <family val="2"/>
        <scheme val="minor"/>
      </rPr>
      <t>), 
4) pengarahan (</t>
    </r>
    <r>
      <rPr>
        <i/>
        <sz val="11"/>
        <color rgb="FF000000"/>
        <rFont val="Calibri"/>
        <family val="2"/>
        <scheme val="minor"/>
      </rPr>
      <t>leading</t>
    </r>
    <r>
      <rPr>
        <sz val="11"/>
        <color indexed="8"/>
        <rFont val="Calibri"/>
        <family val="2"/>
        <scheme val="minor"/>
      </rPr>
      <t>), dan 
5) pengawasan (</t>
    </r>
    <r>
      <rPr>
        <i/>
        <sz val="11"/>
        <color rgb="FF000000"/>
        <rFont val="Calibri"/>
        <family val="2"/>
        <scheme val="minor"/>
      </rPr>
      <t>controlling</t>
    </r>
    <r>
      <rPr>
        <sz val="11"/>
        <color indexed="8"/>
        <rFont val="Calibri"/>
        <family val="2"/>
        <scheme val="minor"/>
      </rPr>
      <t xml:space="preserve">). </t>
    </r>
  </si>
  <si>
    <t>C. Ketersediaan bukti yang sahih tentang implementasi kebijakan dan pedoman pengelolaan yang mencakup 11 aspek sebagai berikut: 
1) pendidikan, 
2) pengembangan suasana akademik dan otonomi keilmuan, 
3) kemahasiswaan, 4) penelitian, 
5) PkM, 
6) SDM, 
7) keuangan, 
8) sarana dan prasarana,
9) sistem informasi,
10) sistem penjaminan mutu, dan 
11) kerjasama.</t>
  </si>
  <si>
    <t xml:space="preserve">Tabel 1.a IPR
Sertifikasi/ Akreditasi Eksternal
</t>
  </si>
  <si>
    <r>
      <t>N</t>
    </r>
    <r>
      <rPr>
        <vertAlign val="subscript"/>
        <sz val="11"/>
        <color rgb="FF000000"/>
        <rFont val="Calibri"/>
        <family val="2"/>
        <scheme val="minor"/>
      </rPr>
      <t>A</t>
    </r>
    <r>
      <rPr>
        <sz val="11"/>
        <color indexed="8"/>
        <rFont val="Calibri"/>
        <family val="2"/>
        <scheme val="minor"/>
      </rPr>
      <t xml:space="preserve"> = Jumlah sertifikasi/akreditasi dalam lingkup perguruan tinggi atau fakultas yang diberikan oleh lembaga internasional bereputasi.</t>
    </r>
  </si>
  <si>
    <r>
      <t>N</t>
    </r>
    <r>
      <rPr>
        <vertAlign val="subscript"/>
        <sz val="11"/>
        <color rgb="FF000000"/>
        <rFont val="Calibri"/>
        <family val="2"/>
        <scheme val="minor"/>
      </rPr>
      <t>B</t>
    </r>
    <r>
      <rPr>
        <sz val="11"/>
        <color indexed="8"/>
        <rFont val="Calibri"/>
        <family val="2"/>
        <scheme val="minor"/>
      </rPr>
      <t xml:space="preserve"> = Jumlah sertifikasi/akreditasi dalam lingkup perguruan tinggi (selain oleh BAN-PT) atau fakultas yang diberikan oleh lembaga nasional bereputasi.</t>
    </r>
  </si>
  <si>
    <r>
      <t>N</t>
    </r>
    <r>
      <rPr>
        <vertAlign val="subscript"/>
        <sz val="11"/>
        <color rgb="FF000000"/>
        <rFont val="Calibri"/>
        <family val="2"/>
        <scheme val="minor"/>
      </rPr>
      <t>C</t>
    </r>
    <r>
      <rPr>
        <sz val="11"/>
        <color indexed="8"/>
        <rFont val="Calibri"/>
        <family val="2"/>
        <scheme val="minor"/>
      </rPr>
      <t xml:space="preserve"> = Jumlah sertifikasi/akreditasi dalam lingkup unit (laboratorium, dll.) yang diberikan oleh lembaga internasional/nasional bereputasi.</t>
    </r>
  </si>
  <si>
    <r>
      <t>NK = 4 x N</t>
    </r>
    <r>
      <rPr>
        <vertAlign val="subscript"/>
        <sz val="11"/>
        <color rgb="FF000000"/>
        <rFont val="Calibri"/>
        <family val="2"/>
        <scheme val="minor"/>
      </rPr>
      <t>A</t>
    </r>
    <r>
      <rPr>
        <sz val="11"/>
        <color indexed="8"/>
        <rFont val="Calibri"/>
        <family val="2"/>
        <scheme val="minor"/>
      </rPr>
      <t xml:space="preserve"> + 2 x N</t>
    </r>
    <r>
      <rPr>
        <vertAlign val="subscript"/>
        <sz val="11"/>
        <color rgb="FF000000"/>
        <rFont val="Calibri"/>
        <family val="2"/>
        <scheme val="minor"/>
      </rPr>
      <t>B</t>
    </r>
    <r>
      <rPr>
        <sz val="11"/>
        <color indexed="8"/>
        <rFont val="Calibri"/>
        <family val="2"/>
        <scheme val="minor"/>
      </rPr>
      <t xml:space="preserve"> + N</t>
    </r>
    <r>
      <rPr>
        <vertAlign val="subscript"/>
        <sz val="11"/>
        <color rgb="FF000000"/>
        <rFont val="Calibri"/>
        <family val="2"/>
        <scheme val="minor"/>
      </rPr>
      <t>C</t>
    </r>
    <r>
      <rPr>
        <sz val="11"/>
        <color indexed="8"/>
        <rFont val="Calibri"/>
        <family val="2"/>
        <scheme val="minor"/>
      </rPr>
      <t xml:space="preserve"> </t>
    </r>
  </si>
  <si>
    <r>
      <t>P</t>
    </r>
    <r>
      <rPr>
        <vertAlign val="subscript"/>
        <sz val="11"/>
        <color rgb="FF000000"/>
        <rFont val="Calibri"/>
        <family val="2"/>
        <scheme val="minor"/>
      </rPr>
      <t>AI</t>
    </r>
    <r>
      <rPr>
        <sz val="11"/>
        <color indexed="8"/>
        <rFont val="Calibri"/>
        <family val="2"/>
        <scheme val="minor"/>
      </rPr>
      <t xml:space="preserve"> = (N</t>
    </r>
    <r>
      <rPr>
        <vertAlign val="subscript"/>
        <sz val="11"/>
        <color rgb="FF000000"/>
        <rFont val="Calibri"/>
        <family val="2"/>
        <scheme val="minor"/>
      </rPr>
      <t>AI</t>
    </r>
    <r>
      <rPr>
        <sz val="11"/>
        <color indexed="8"/>
        <rFont val="Calibri"/>
        <family val="2"/>
        <scheme val="minor"/>
      </rPr>
      <t>/N</t>
    </r>
    <r>
      <rPr>
        <vertAlign val="subscript"/>
        <sz val="11"/>
        <color rgb="FF000000"/>
        <rFont val="Calibri"/>
        <family val="2"/>
        <scheme val="minor"/>
      </rPr>
      <t>PS</t>
    </r>
    <r>
      <rPr>
        <sz val="11"/>
        <color indexed="8"/>
        <rFont val="Calibri"/>
        <family val="2"/>
        <scheme val="minor"/>
      </rPr>
      <t>) x 100%</t>
    </r>
  </si>
  <si>
    <r>
      <t>Audit eksternal dilakukan oleh Kantor Akuntan Publik dengan Opini Wajar Tanpa Pengecualian (</t>
    </r>
    <r>
      <rPr>
        <i/>
        <sz val="11"/>
        <rFont val="Calibri"/>
        <family val="2"/>
        <scheme val="minor"/>
      </rPr>
      <t>Unqualified Opinion</t>
    </r>
    <r>
      <rPr>
        <sz val="11"/>
        <rFont val="Calibri"/>
        <family val="2"/>
        <scheme val="minor"/>
      </rPr>
      <t>).</t>
    </r>
  </si>
  <si>
    <r>
      <t>Audit eksternal dilakukan oleh Kantor Akuntan Publik dengan Opini Wajar Tanpa Pengecualian dengan Paragraf Penjelasan (</t>
    </r>
    <r>
      <rPr>
        <i/>
        <sz val="11"/>
        <rFont val="Calibri"/>
        <family val="2"/>
        <scheme val="minor"/>
      </rPr>
      <t>Modified Unqualified Opinion</t>
    </r>
    <r>
      <rPr>
        <sz val="11"/>
        <rFont val="Calibri"/>
        <family val="2"/>
        <scheme val="minor"/>
      </rPr>
      <t>).</t>
    </r>
  </si>
  <si>
    <r>
      <t>Audit eksternal dilakukan oleh Kantor Akuntan Publik dengan Opini Wajar Dengan Pengecualian (</t>
    </r>
    <r>
      <rPr>
        <i/>
        <sz val="11"/>
        <rFont val="Calibri"/>
        <family val="2"/>
        <scheme val="minor"/>
      </rPr>
      <t>Qualified Opinion</t>
    </r>
    <r>
      <rPr>
        <sz val="11"/>
        <rFont val="Calibri"/>
        <family val="2"/>
        <scheme val="minor"/>
      </rPr>
      <t>).</t>
    </r>
  </si>
  <si>
    <r>
      <t>Audit eksternal dilakukan oleh Kantor Akuntan Publik dengan Opini Tidak Wajar (</t>
    </r>
    <r>
      <rPr>
        <i/>
        <sz val="11"/>
        <rFont val="Calibri"/>
        <family val="2"/>
        <scheme val="minor"/>
      </rPr>
      <t>Adverse Opinion</t>
    </r>
    <r>
      <rPr>
        <sz val="11"/>
        <rFont val="Calibri"/>
        <family val="2"/>
        <scheme val="minor"/>
      </rPr>
      <t>).</t>
    </r>
  </si>
  <si>
    <r>
      <t>Tidak ada audit eksternal oleh Kantor Akuntan Publik atau Audit eksternal dilakukan oleh kantor Akuntan Publik dengan Tanpa Opini (</t>
    </r>
    <r>
      <rPr>
        <i/>
        <sz val="11"/>
        <rFont val="Calibri"/>
        <family val="2"/>
        <scheme val="minor"/>
      </rPr>
      <t>Disclaimer of Opinion</t>
    </r>
    <r>
      <rPr>
        <sz val="11"/>
        <rFont val="Calibri"/>
        <family val="2"/>
        <scheme val="minor"/>
      </rPr>
      <t>).</t>
    </r>
  </si>
  <si>
    <r>
      <t>N</t>
    </r>
    <r>
      <rPr>
        <vertAlign val="subscript"/>
        <sz val="11"/>
        <color rgb="FF000000"/>
        <rFont val="Calibri"/>
        <family val="2"/>
        <scheme val="minor"/>
      </rPr>
      <t>B</t>
    </r>
    <r>
      <rPr>
        <sz val="11"/>
        <color indexed="8"/>
        <rFont val="Calibri"/>
        <family val="2"/>
        <scheme val="minor"/>
      </rPr>
      <t xml:space="preserve"> = Jumlah calon mahasiswa yang lulus seleksi</t>
    </r>
  </si>
  <si>
    <r>
      <t>N</t>
    </r>
    <r>
      <rPr>
        <vertAlign val="subscript"/>
        <sz val="11"/>
        <color rgb="FF000000"/>
        <rFont val="Calibri"/>
        <family val="2"/>
        <scheme val="minor"/>
      </rPr>
      <t>A</t>
    </r>
    <r>
      <rPr>
        <sz val="11"/>
        <color indexed="8"/>
        <rFont val="Calibri"/>
        <family val="2"/>
        <scheme val="minor"/>
      </rPr>
      <t xml:space="preserve"> = Jumlah calon mahasiswa yang ikut seleksi.</t>
    </r>
  </si>
  <si>
    <r>
      <t>N</t>
    </r>
    <r>
      <rPr>
        <vertAlign val="subscript"/>
        <sz val="11"/>
        <color rgb="FF000000"/>
        <rFont val="Calibri"/>
        <family val="2"/>
        <scheme val="minor"/>
      </rPr>
      <t>B</t>
    </r>
    <r>
      <rPr>
        <sz val="11"/>
        <color indexed="8"/>
        <rFont val="Calibri"/>
        <family val="2"/>
        <scheme val="minor"/>
      </rPr>
      <t xml:space="preserve"> = Jumlah calon mahasiswa yang lulus seleksi.</t>
    </r>
  </si>
  <si>
    <r>
      <t>N</t>
    </r>
    <r>
      <rPr>
        <vertAlign val="subscript"/>
        <sz val="11"/>
        <color rgb="FF000000"/>
        <rFont val="Calibri"/>
        <family val="2"/>
        <scheme val="minor"/>
      </rPr>
      <t>C</t>
    </r>
    <r>
      <rPr>
        <sz val="11"/>
        <color indexed="8"/>
        <rFont val="Calibri"/>
        <family val="2"/>
        <scheme val="minor"/>
      </rPr>
      <t xml:space="preserve"> = Jumlah calon mahasiswa baru reguler </t>
    </r>
  </si>
  <si>
    <r>
      <t xml:space="preserve">Rata-rata banyaknya pengakuan atas prestasi/ kinerja dosen terhadap banyaknya dosen tetap.
encapaian prestasi dosen dalam bentuk seperti:
(1) menjadi </t>
    </r>
    <r>
      <rPr>
        <i/>
        <sz val="11"/>
        <color rgb="FF000000"/>
        <rFont val="Calibri"/>
        <family val="2"/>
        <scheme val="minor"/>
      </rPr>
      <t xml:space="preserve">visiting professor </t>
    </r>
    <r>
      <rPr>
        <sz val="11"/>
        <color indexed="8"/>
        <rFont val="Calibri"/>
        <family val="2"/>
        <scheme val="minor"/>
      </rPr>
      <t xml:space="preserve">di perguruan tinggi nasional/ internasional,
(2) menjadi </t>
    </r>
    <r>
      <rPr>
        <i/>
        <sz val="11"/>
        <color rgb="FF000000"/>
        <rFont val="Calibri"/>
        <family val="2"/>
        <scheme val="minor"/>
      </rPr>
      <t xml:space="preserve">keynote/invited speaker </t>
    </r>
    <r>
      <rPr>
        <sz val="11"/>
        <color indexed="8"/>
        <rFont val="Calibri"/>
        <family val="2"/>
        <scheme val="minor"/>
      </rPr>
      <t>pada pertemuan ilmiah tingkat nasional/ internasional,
(3) menjadi staf ahli di lembaga tingkat nasional/ internasional,
(4) menjadi editor atau mitra bestari pada jurnal nasional terakreditasi/ jurnal internasional bereputasi 
(5) mendapat penghargaan atas prestasi dan kinerja di tingkat nasional/ internasional.</t>
    </r>
  </si>
  <si>
    <r>
      <t xml:space="preserve">Perguruan tinggi memiliki sistem informasi untuk layanan proses pembelajaran, penelitian, dan PkM yang terbukti efektif memenuhi aspek-aspek berikut: 
1) ketersediaan layanan </t>
    </r>
    <r>
      <rPr>
        <i/>
        <sz val="11"/>
        <rFont val="Calibri"/>
        <family val="2"/>
        <scheme val="minor"/>
      </rPr>
      <t>e-learning</t>
    </r>
    <r>
      <rPr>
        <sz val="11"/>
        <rFont val="Calibri"/>
        <family val="2"/>
        <scheme val="minor"/>
      </rPr>
      <t>, perpustakaan (</t>
    </r>
    <r>
      <rPr>
        <i/>
        <sz val="11"/>
        <rFont val="Calibri"/>
        <family val="2"/>
        <scheme val="minor"/>
      </rPr>
      <t>e-journal</t>
    </r>
    <r>
      <rPr>
        <sz val="11"/>
        <rFont val="Calibri"/>
        <family val="2"/>
        <scheme val="minor"/>
      </rPr>
      <t xml:space="preserve">, </t>
    </r>
    <r>
      <rPr>
        <i/>
        <sz val="11"/>
        <rFont val="Calibri"/>
        <family val="2"/>
        <scheme val="minor"/>
      </rPr>
      <t>e-book</t>
    </r>
    <r>
      <rPr>
        <sz val="11"/>
        <rFont val="Calibri"/>
        <family val="2"/>
        <scheme val="minor"/>
      </rPr>
      <t xml:space="preserve">, </t>
    </r>
    <r>
      <rPr>
        <i/>
        <sz val="11"/>
        <rFont val="Calibri"/>
        <family val="2"/>
        <scheme val="minor"/>
      </rPr>
      <t>e-repository</t>
    </r>
    <r>
      <rPr>
        <sz val="11"/>
        <rFont val="Calibri"/>
        <family val="2"/>
        <scheme val="minor"/>
      </rPr>
      <t>, dll.),
2) mudah diakses oleh sivitas akademika, dan
3) seluruh jenis layanan dievaluasi secara berkala yang hasilnya ditindak lanjuti untuk penyempurnaan sistem informasi.</t>
    </r>
  </si>
  <si>
    <r>
      <t>Perguruan tinggi memiliki sistem informasi untuk layanan proses pembelajaran, penelitian, dan PkM yang terbukti efektif memenuhi aspek-aspek berikut: 
1) ketersediaan layanan e-learning, perpustakaan (</t>
    </r>
    <r>
      <rPr>
        <i/>
        <sz val="11"/>
        <rFont val="Calibri"/>
        <family val="2"/>
        <scheme val="minor"/>
      </rPr>
      <t>e-journal</t>
    </r>
    <r>
      <rPr>
        <sz val="11"/>
        <rFont val="Calibri"/>
        <family val="2"/>
        <scheme val="minor"/>
      </rPr>
      <t xml:space="preserve">, </t>
    </r>
    <r>
      <rPr>
        <i/>
        <sz val="11"/>
        <rFont val="Calibri"/>
        <family val="2"/>
        <scheme val="minor"/>
      </rPr>
      <t>e-book</t>
    </r>
    <r>
      <rPr>
        <sz val="11"/>
        <rFont val="Calibri"/>
        <family val="2"/>
        <scheme val="minor"/>
      </rPr>
      <t xml:space="preserve">, </t>
    </r>
    <r>
      <rPr>
        <i/>
        <sz val="11"/>
        <rFont val="Calibri"/>
        <family val="2"/>
        <scheme val="minor"/>
      </rPr>
      <t>e-repository</t>
    </r>
    <r>
      <rPr>
        <sz val="11"/>
        <rFont val="Calibri"/>
        <family val="2"/>
        <scheme val="minor"/>
      </rPr>
      <t>, dll.),
2) mudah diakses oleh sivitas akademika, dan
3) seluruh jenis layanan dievaluasi secara berkala.</t>
    </r>
  </si>
  <si>
    <r>
      <t>Perguruan tinggi memiliki sistem informasi untuk layanan proses pembelajaran, penelitian, dan PkM yang memenuhi aspek-aspek sebagai berikut: 
1) ketersediaan layanan e-learning, perpustakaan (</t>
    </r>
    <r>
      <rPr>
        <i/>
        <sz val="11"/>
        <rFont val="Calibri"/>
        <family val="2"/>
        <scheme val="minor"/>
      </rPr>
      <t>e-journal</t>
    </r>
    <r>
      <rPr>
        <sz val="11"/>
        <rFont val="Calibri"/>
        <family val="2"/>
        <scheme val="minor"/>
      </rPr>
      <t xml:space="preserve">, </t>
    </r>
    <r>
      <rPr>
        <i/>
        <sz val="11"/>
        <rFont val="Calibri"/>
        <family val="2"/>
        <scheme val="minor"/>
      </rPr>
      <t>e-book</t>
    </r>
    <r>
      <rPr>
        <sz val="11"/>
        <rFont val="Calibri"/>
        <family val="2"/>
        <scheme val="minor"/>
      </rPr>
      <t xml:space="preserve">, </t>
    </r>
    <r>
      <rPr>
        <i/>
        <sz val="11"/>
        <rFont val="Calibri"/>
        <family val="2"/>
        <scheme val="minor"/>
      </rPr>
      <t>e-repository</t>
    </r>
    <r>
      <rPr>
        <sz val="11"/>
        <rFont val="Calibri"/>
        <family val="2"/>
        <scheme val="minor"/>
      </rPr>
      <t>, dll.), dan
2) mudah diakses oleh sivitas akademika.</t>
    </r>
  </si>
  <si>
    <r>
      <t xml:space="preserve">Perguruan tinggi memiliki kebijakan pengembangan kurikulum yang mempertimbangkan keterkaitan dengan visi dan misi (mandat) perguruan tinggi, pengembangan ilmu pengetahuan dan kebutuhan </t>
    </r>
    <r>
      <rPr>
        <i/>
        <sz val="11"/>
        <rFont val="Calibri"/>
        <family val="2"/>
        <scheme val="minor"/>
      </rPr>
      <t xml:space="preserve">stakeholders </t>
    </r>
    <r>
      <rPr>
        <sz val="11"/>
        <rFont val="Calibri"/>
        <family val="2"/>
        <scheme val="minor"/>
      </rPr>
      <t>yang komprehensif dan mempertimbangkan perubahan di masa depan.</t>
    </r>
  </si>
  <si>
    <r>
      <t xml:space="preserve">Perguruan tinggi memiliki kebijakan pengembangan kurikulum yang mempertimbangkan keterkaitan dengan visi dan misi (mandat) perguruan tinggi, pengembangan ilmu pengetahuan dan kebutuhan </t>
    </r>
    <r>
      <rPr>
        <i/>
        <sz val="11"/>
        <rFont val="Calibri"/>
        <family val="2"/>
        <scheme val="minor"/>
      </rPr>
      <t xml:space="preserve">stakeholders </t>
    </r>
    <r>
      <rPr>
        <sz val="11"/>
        <rFont val="Calibri"/>
        <family val="2"/>
        <scheme val="minor"/>
      </rPr>
      <t>yang komprehensif.</t>
    </r>
  </si>
  <si>
    <r>
      <t xml:space="preserve">Perguruan tinggi memiliki kebijakan pengembangan kurikulum yang mempertimbangkan keterkaitan dengan visi dan misi (mandat) perguruan tinggi, pengembangan ilmu pengetahuan dan kebutuhan </t>
    </r>
    <r>
      <rPr>
        <i/>
        <sz val="11"/>
        <rFont val="Calibri"/>
        <family val="2"/>
        <scheme val="minor"/>
      </rPr>
      <t>stakeholders</t>
    </r>
    <r>
      <rPr>
        <sz val="11"/>
        <rFont val="Calibri"/>
        <family val="2"/>
        <scheme val="minor"/>
      </rPr>
      <t>.</t>
    </r>
  </si>
  <si>
    <r>
      <t xml:space="preserve">Perguruan tinggi memiliki kebijakan pengembangan kurikulum yang mempertimbangkan keterkaitan dengan visi dan misi (mandat) perguruan tinggi namun belum mencakup pengembangan ilmu pengetahuan dan kebutuhan </t>
    </r>
    <r>
      <rPr>
        <i/>
        <sz val="11"/>
        <rFont val="Calibri"/>
        <family val="2"/>
        <scheme val="minor"/>
      </rPr>
      <t>stakeholders</t>
    </r>
    <r>
      <rPr>
        <sz val="11"/>
        <rFont val="Calibri"/>
        <family val="2"/>
        <scheme val="minor"/>
      </rPr>
      <t>.</t>
    </r>
  </si>
  <si>
    <r>
      <t>N</t>
    </r>
    <r>
      <rPr>
        <vertAlign val="subscript"/>
        <sz val="11"/>
        <color rgb="FF000000"/>
        <rFont val="Calibri"/>
        <family val="2"/>
        <scheme val="minor"/>
      </rPr>
      <t>DT</t>
    </r>
    <r>
      <rPr>
        <sz val="11"/>
        <color indexed="8"/>
        <rFont val="Calibri"/>
        <family val="2"/>
        <scheme val="minor"/>
      </rPr>
      <t xml:space="preserve"> = Jumlah dosen tetap</t>
    </r>
  </si>
  <si>
    <r>
      <t>R</t>
    </r>
    <r>
      <rPr>
        <vertAlign val="subscript"/>
        <sz val="11"/>
        <color rgb="FF000000"/>
        <rFont val="Calibri"/>
        <family val="2"/>
        <scheme val="minor"/>
      </rPr>
      <t>L</t>
    </r>
    <r>
      <rPr>
        <sz val="11"/>
        <color indexed="8"/>
        <rFont val="Calibri"/>
        <family val="2"/>
        <scheme val="minor"/>
      </rPr>
      <t xml:space="preserve"> = N</t>
    </r>
    <r>
      <rPr>
        <vertAlign val="subscript"/>
        <sz val="11"/>
        <color rgb="FF000000"/>
        <rFont val="Calibri"/>
        <family val="2"/>
        <scheme val="minor"/>
      </rPr>
      <t>A1</t>
    </r>
    <r>
      <rPr>
        <sz val="11"/>
        <color indexed="8"/>
        <rFont val="Calibri"/>
        <family val="2"/>
        <scheme val="minor"/>
      </rPr>
      <t xml:space="preserve"> / N</t>
    </r>
    <r>
      <rPr>
        <vertAlign val="subscript"/>
        <sz val="11"/>
        <color rgb="FF000000"/>
        <rFont val="Calibri"/>
        <family val="2"/>
        <scheme val="minor"/>
      </rPr>
      <t>DT</t>
    </r>
  </si>
  <si>
    <r>
      <t>R</t>
    </r>
    <r>
      <rPr>
        <vertAlign val="subscript"/>
        <sz val="11"/>
        <color rgb="FF000000"/>
        <rFont val="Calibri"/>
        <family val="2"/>
        <scheme val="minor"/>
      </rPr>
      <t>S</t>
    </r>
    <r>
      <rPr>
        <sz val="11"/>
        <color indexed="8"/>
        <rFont val="Calibri"/>
        <family val="2"/>
        <scheme val="minor"/>
      </rPr>
      <t xml:space="preserve"> = N</t>
    </r>
    <r>
      <rPr>
        <vertAlign val="subscript"/>
        <sz val="11"/>
        <color rgb="FF000000"/>
        <rFont val="Calibri"/>
        <family val="2"/>
        <scheme val="minor"/>
      </rPr>
      <t>AS</t>
    </r>
    <r>
      <rPr>
        <sz val="11"/>
        <color indexed="8"/>
        <rFont val="Calibri"/>
        <family val="2"/>
        <scheme val="minor"/>
      </rPr>
      <t xml:space="preserve"> / N</t>
    </r>
    <r>
      <rPr>
        <vertAlign val="subscript"/>
        <sz val="11"/>
        <color rgb="FF000000"/>
        <rFont val="Calibri"/>
        <family val="2"/>
        <scheme val="minor"/>
      </rPr>
      <t>DT</t>
    </r>
  </si>
  <si>
    <r>
      <t>N</t>
    </r>
    <r>
      <rPr>
        <vertAlign val="subscript"/>
        <sz val="11"/>
        <color rgb="FF000000"/>
        <rFont val="Calibri"/>
        <family val="2"/>
        <scheme val="minor"/>
      </rPr>
      <t>A2</t>
    </r>
    <r>
      <rPr>
        <sz val="11"/>
        <color indexed="8"/>
        <rFont val="Calibri"/>
        <family val="2"/>
        <scheme val="minor"/>
      </rPr>
      <t xml:space="preserve"> = Jumlah publikasi di jurnal nasional terakreditasi.</t>
    </r>
  </si>
  <si>
    <r>
      <t>N</t>
    </r>
    <r>
      <rPr>
        <vertAlign val="subscript"/>
        <sz val="11"/>
        <color rgb="FF000000"/>
        <rFont val="Calibri"/>
        <family val="2"/>
        <scheme val="minor"/>
      </rPr>
      <t>B1</t>
    </r>
    <r>
      <rPr>
        <sz val="11"/>
        <color indexed="8"/>
        <rFont val="Calibri"/>
        <family val="2"/>
        <scheme val="minor"/>
      </rPr>
      <t xml:space="preserve"> = Jumlah publikasi di seminar wilayah/lokal/perguruan tinggi.</t>
    </r>
  </si>
  <si>
    <r>
      <t>R</t>
    </r>
    <r>
      <rPr>
        <vertAlign val="subscript"/>
        <sz val="11"/>
        <color rgb="FF000000"/>
        <rFont val="Calibri"/>
        <family val="2"/>
        <scheme val="minor"/>
      </rPr>
      <t>L</t>
    </r>
    <r>
      <rPr>
        <sz val="11"/>
        <color indexed="8"/>
        <rFont val="Calibri"/>
        <family val="2"/>
        <scheme val="minor"/>
      </rPr>
      <t xml:space="preserve"> = N</t>
    </r>
    <r>
      <rPr>
        <vertAlign val="subscript"/>
        <sz val="11"/>
        <color rgb="FF000000"/>
        <rFont val="Calibri"/>
        <family val="2"/>
        <scheme val="minor"/>
      </rPr>
      <t>B1</t>
    </r>
    <r>
      <rPr>
        <sz val="11"/>
        <color indexed="8"/>
        <rFont val="Calibri"/>
        <family val="2"/>
        <scheme val="minor"/>
      </rPr>
      <t xml:space="preserve"> / N</t>
    </r>
    <r>
      <rPr>
        <vertAlign val="subscript"/>
        <sz val="11"/>
        <color rgb="FF000000"/>
        <rFont val="Calibri"/>
        <family val="2"/>
        <scheme val="minor"/>
      </rPr>
      <t>DT</t>
    </r>
  </si>
  <si>
    <r>
      <t>R</t>
    </r>
    <r>
      <rPr>
        <vertAlign val="subscript"/>
        <sz val="11"/>
        <color theme="1"/>
        <rFont val="Calibri"/>
        <family val="2"/>
        <scheme val="minor"/>
      </rPr>
      <t>N</t>
    </r>
    <r>
      <rPr>
        <sz val="11"/>
        <color theme="1"/>
        <rFont val="Calibri"/>
        <family val="2"/>
        <scheme val="minor"/>
      </rPr>
      <t xml:space="preserve"> = (N</t>
    </r>
    <r>
      <rPr>
        <vertAlign val="subscript"/>
        <sz val="11"/>
        <color theme="1"/>
        <rFont val="Calibri"/>
        <family val="2"/>
        <scheme val="minor"/>
      </rPr>
      <t>N</t>
    </r>
    <r>
      <rPr>
        <sz val="11"/>
        <color theme="1"/>
        <rFont val="Calibri"/>
        <family val="2"/>
        <scheme val="minor"/>
      </rPr>
      <t xml:space="preserve"> / N</t>
    </r>
    <r>
      <rPr>
        <vertAlign val="subscript"/>
        <sz val="11"/>
        <color theme="1"/>
        <rFont val="Calibri"/>
        <family val="2"/>
        <scheme val="minor"/>
      </rPr>
      <t>A</t>
    </r>
    <r>
      <rPr>
        <sz val="11"/>
        <color indexed="8"/>
        <rFont val="Calibri"/>
        <family val="2"/>
        <scheme val="minor"/>
      </rPr>
      <t>) x 100%</t>
    </r>
  </si>
  <si>
    <r>
      <t>R</t>
    </r>
    <r>
      <rPr>
        <vertAlign val="subscript"/>
        <sz val="11"/>
        <color theme="1"/>
        <rFont val="Calibri"/>
        <family val="2"/>
        <scheme val="minor"/>
      </rPr>
      <t>L</t>
    </r>
    <r>
      <rPr>
        <sz val="11"/>
        <color theme="1"/>
        <rFont val="Calibri"/>
        <family val="2"/>
        <scheme val="minor"/>
      </rPr>
      <t xml:space="preserve"> = (N</t>
    </r>
    <r>
      <rPr>
        <vertAlign val="subscript"/>
        <sz val="11"/>
        <color theme="1"/>
        <rFont val="Calibri"/>
        <family val="2"/>
        <scheme val="minor"/>
      </rPr>
      <t>L</t>
    </r>
    <r>
      <rPr>
        <sz val="11"/>
        <color theme="1"/>
        <rFont val="Calibri"/>
        <family val="2"/>
        <scheme val="minor"/>
      </rPr>
      <t xml:space="preserve"> / N</t>
    </r>
    <r>
      <rPr>
        <vertAlign val="subscript"/>
        <sz val="11"/>
        <color theme="1"/>
        <rFont val="Calibri"/>
        <family val="2"/>
        <scheme val="minor"/>
      </rPr>
      <t>A</t>
    </r>
    <r>
      <rPr>
        <sz val="11"/>
        <color indexed="8"/>
        <rFont val="Calibri"/>
        <family val="2"/>
        <scheme val="minor"/>
      </rPr>
      <t>) x 100%</t>
    </r>
  </si>
  <si>
    <r>
      <t>P</t>
    </r>
    <r>
      <rPr>
        <vertAlign val="subscript"/>
        <sz val="11"/>
        <color rgb="FF000000"/>
        <rFont val="Calibri"/>
        <family val="2"/>
        <scheme val="minor"/>
      </rPr>
      <t>BS</t>
    </r>
    <r>
      <rPr>
        <sz val="11"/>
        <color indexed="8"/>
        <rFont val="Calibri"/>
        <family val="2"/>
        <scheme val="minor"/>
      </rPr>
      <t xml:space="preserve"> = rata-rata persentase kesesuaian bidang kerja lulusan (%)</t>
    </r>
  </si>
  <si>
    <t>judge</t>
  </si>
  <si>
    <t>borang</t>
  </si>
  <si>
    <r>
      <t>R</t>
    </r>
    <r>
      <rPr>
        <vertAlign val="subscript"/>
        <sz val="11"/>
        <color theme="1"/>
        <rFont val="Calibri"/>
        <family val="2"/>
        <scheme val="minor"/>
      </rPr>
      <t>I</t>
    </r>
    <r>
      <rPr>
        <sz val="11"/>
        <color theme="1"/>
        <rFont val="Calibri"/>
        <family val="2"/>
        <scheme val="minor"/>
      </rPr>
      <t xml:space="preserve"> = N</t>
    </r>
    <r>
      <rPr>
        <vertAlign val="subscript"/>
        <sz val="11"/>
        <color theme="1"/>
        <rFont val="Calibri"/>
        <family val="2"/>
        <scheme val="minor"/>
      </rPr>
      <t xml:space="preserve">I </t>
    </r>
    <r>
      <rPr>
        <sz val="11"/>
        <color theme="1"/>
        <rFont val="Calibri"/>
        <family val="2"/>
        <scheme val="minor"/>
      </rPr>
      <t>/ N</t>
    </r>
    <r>
      <rPr>
        <vertAlign val="subscript"/>
        <sz val="11"/>
        <color theme="1"/>
        <rFont val="Calibri"/>
        <family val="2"/>
        <scheme val="minor"/>
      </rPr>
      <t>DT</t>
    </r>
  </si>
  <si>
    <r>
      <t>R</t>
    </r>
    <r>
      <rPr>
        <vertAlign val="subscript"/>
        <sz val="11"/>
        <color theme="1"/>
        <rFont val="Calibri"/>
        <family val="2"/>
        <scheme val="minor"/>
      </rPr>
      <t>N</t>
    </r>
    <r>
      <rPr>
        <sz val="11"/>
        <color theme="1"/>
        <rFont val="Calibri"/>
        <family val="2"/>
        <scheme val="minor"/>
      </rPr>
      <t xml:space="preserve"> = N</t>
    </r>
    <r>
      <rPr>
        <vertAlign val="subscript"/>
        <sz val="11"/>
        <color theme="1"/>
        <rFont val="Calibri"/>
        <family val="2"/>
        <scheme val="minor"/>
      </rPr>
      <t xml:space="preserve">N </t>
    </r>
    <r>
      <rPr>
        <sz val="11"/>
        <color theme="1"/>
        <rFont val="Calibri"/>
        <family val="2"/>
        <scheme val="minor"/>
      </rPr>
      <t>/ N</t>
    </r>
    <r>
      <rPr>
        <vertAlign val="subscript"/>
        <sz val="11"/>
        <color theme="1"/>
        <rFont val="Calibri"/>
        <family val="2"/>
        <scheme val="minor"/>
      </rPr>
      <t>DT</t>
    </r>
  </si>
  <si>
    <r>
      <t>R</t>
    </r>
    <r>
      <rPr>
        <vertAlign val="subscript"/>
        <sz val="11"/>
        <color theme="1"/>
        <rFont val="Calibri"/>
        <family val="2"/>
        <scheme val="minor"/>
      </rPr>
      <t>L</t>
    </r>
    <r>
      <rPr>
        <sz val="11"/>
        <color theme="1"/>
        <rFont val="Calibri"/>
        <family val="2"/>
        <scheme val="minor"/>
      </rPr>
      <t xml:space="preserve"> = N</t>
    </r>
    <r>
      <rPr>
        <vertAlign val="subscript"/>
        <sz val="11"/>
        <color theme="1"/>
        <rFont val="Calibri"/>
        <family val="2"/>
        <scheme val="minor"/>
      </rPr>
      <t xml:space="preserve">L </t>
    </r>
    <r>
      <rPr>
        <sz val="11"/>
        <color theme="1"/>
        <rFont val="Calibri"/>
        <family val="2"/>
        <scheme val="minor"/>
      </rPr>
      <t>/ N</t>
    </r>
    <r>
      <rPr>
        <vertAlign val="subscript"/>
        <sz val="11"/>
        <color theme="1"/>
        <rFont val="Calibri"/>
        <family val="2"/>
        <scheme val="minor"/>
      </rPr>
      <t>DT</t>
    </r>
  </si>
  <si>
    <r>
      <t>D</t>
    </r>
    <r>
      <rPr>
        <vertAlign val="subscript"/>
        <sz val="11"/>
        <color theme="1"/>
        <rFont val="Calibri"/>
        <family val="2"/>
        <scheme val="minor"/>
      </rPr>
      <t>OP</t>
    </r>
    <r>
      <rPr>
        <sz val="11"/>
        <color theme="1"/>
        <rFont val="Calibri"/>
        <family val="2"/>
        <scheme val="minor"/>
      </rPr>
      <t xml:space="preserve"> = Jumlah dana operasional penyelenggaraan pendidikan dalam 3 tahun terakhir.</t>
    </r>
  </si>
  <si>
    <r>
      <t>D</t>
    </r>
    <r>
      <rPr>
        <vertAlign val="subscript"/>
        <sz val="11"/>
        <color theme="1"/>
        <rFont val="Calibri"/>
        <family val="2"/>
        <scheme val="minor"/>
      </rPr>
      <t>P</t>
    </r>
    <r>
      <rPr>
        <sz val="11"/>
        <color theme="1"/>
        <rFont val="Calibri"/>
        <family val="2"/>
        <scheme val="minor"/>
      </rPr>
      <t xml:space="preserve"> = Jumlah dana penelitian yang diperoleh dosen tetap dalam 3 tahun terakhir.</t>
    </r>
  </si>
  <si>
    <r>
      <t>D</t>
    </r>
    <r>
      <rPr>
        <vertAlign val="subscript"/>
        <sz val="11"/>
        <color theme="1"/>
        <rFont val="Calibri"/>
        <family val="2"/>
        <scheme val="minor"/>
      </rPr>
      <t>PkM</t>
    </r>
    <r>
      <rPr>
        <sz val="11"/>
        <color theme="1"/>
        <rFont val="Calibri"/>
        <family val="2"/>
        <scheme val="minor"/>
      </rPr>
      <t xml:space="preserve"> = Jumlah dana PkM yang diperoleh dosen tetap dalam 3 tahun terakhir.</t>
    </r>
  </si>
  <si>
    <t>d7 = Jumlah mahasiswa pada awal TS</t>
  </si>
  <si>
    <t>d6 = Jumlah mahasiswa pada awal TS-1</t>
  </si>
  <si>
    <t>d5 = Jumlah mahasiswa pada awal TS-2</t>
  </si>
  <si>
    <t>d4 = Jumlah mahasiswa pada awal TS-3</t>
  </si>
  <si>
    <t>a4 = Jumlah mahasiswa pada awal TS-6</t>
  </si>
  <si>
    <t>a5 = Jumlah mahasiswa pada awal TS-4</t>
  </si>
  <si>
    <t>a6 = Jumlah mahasiswa pada awal TS-2</t>
  </si>
  <si>
    <t>a7 = Jumlah mahasiswa pada awal TS-1</t>
  </si>
  <si>
    <t xml:space="preserve">PTW1 = </t>
  </si>
  <si>
    <t xml:space="preserve">PTW2 = </t>
  </si>
  <si>
    <t xml:space="preserve">PTW3a = </t>
  </si>
  <si>
    <t xml:space="preserve">PTW3b = </t>
  </si>
  <si>
    <t>PTW4 =</t>
  </si>
  <si>
    <t>PTW5 =</t>
  </si>
  <si>
    <t xml:space="preserve">PTW6 = </t>
  </si>
  <si>
    <t>PTW7 =</t>
  </si>
  <si>
    <t>b31 = Jumlah mahasiswa pada akhir TS</t>
  </si>
  <si>
    <t>c31 = Jumlah lulusan s.d. akhir TS</t>
  </si>
  <si>
    <t>a32 = Jumlah mahasiswa pada awal TS-2</t>
  </si>
  <si>
    <t>b32 = Jumlah mahasiswa pada akhir TS</t>
  </si>
  <si>
    <t>c32 = Jumlah lulusan s.d. akhir TS</t>
  </si>
  <si>
    <t>a31 = Jumlah mahasiswa pada awal TS-1</t>
  </si>
  <si>
    <t>d31 = Jumlah mahasiswa pada awal TS</t>
  </si>
  <si>
    <t>e31 = Jumlah mahasiswa pada akhir TS</t>
  </si>
  <si>
    <t>f31 = Jumlah lulusan s.d. akhir TS</t>
  </si>
  <si>
    <t>d32 = Jumlah mahasiswa pada awal TS-1</t>
  </si>
  <si>
    <t>e32 = Jumlah mahasiswa pada akhir TS</t>
  </si>
  <si>
    <t>f32 = Jumlah lulusan s.d. akhir TS</t>
  </si>
  <si>
    <t xml:space="preserve">PPS1 = </t>
  </si>
  <si>
    <t xml:space="preserve">PPS7 = </t>
  </si>
  <si>
    <t xml:space="preserve">PPS6 = </t>
  </si>
  <si>
    <t xml:space="preserve">PPS5 = </t>
  </si>
  <si>
    <t xml:space="preserve">PPS4 = </t>
  </si>
  <si>
    <t xml:space="preserve">PPS3b = </t>
  </si>
  <si>
    <t xml:space="preserve">PPS2 = </t>
  </si>
  <si>
    <t xml:space="preserve">PPS3a = </t>
  </si>
  <si>
    <r>
      <t>W</t>
    </r>
    <r>
      <rPr>
        <sz val="11"/>
        <color rgb="FF000000"/>
        <rFont val="Calibri"/>
        <family val="2"/>
        <scheme val="minor"/>
      </rPr>
      <t>T</t>
    </r>
    <r>
      <rPr>
        <vertAlign val="subscript"/>
        <sz val="11"/>
        <color rgb="FF000000"/>
        <rFont val="Calibri"/>
        <family val="2"/>
        <scheme val="minor"/>
      </rPr>
      <t>3</t>
    </r>
    <r>
      <rPr>
        <sz val="11"/>
        <color indexed="8"/>
        <rFont val="Calibri"/>
        <family val="2"/>
        <scheme val="minor"/>
      </rPr>
      <t xml:space="preserve"> = masa tunggu lulusan pada program utama di TS-3</t>
    </r>
  </si>
  <si>
    <r>
      <t>W</t>
    </r>
    <r>
      <rPr>
        <sz val="11"/>
        <color rgb="FF000000"/>
        <rFont val="Calibri"/>
        <family val="2"/>
        <scheme val="minor"/>
      </rPr>
      <t>T</t>
    </r>
    <r>
      <rPr>
        <vertAlign val="subscript"/>
        <sz val="11"/>
        <color rgb="FF000000"/>
        <rFont val="Calibri"/>
        <family val="2"/>
        <scheme val="minor"/>
      </rPr>
      <t>2</t>
    </r>
    <r>
      <rPr>
        <sz val="11"/>
        <color indexed="8"/>
        <rFont val="Calibri"/>
        <family val="2"/>
        <scheme val="minor"/>
      </rPr>
      <t xml:space="preserve"> = masa tunggu lulusan pada program utama di TS-2</t>
    </r>
  </si>
  <si>
    <t>WT = Rata-rata masa tunggu lulusan (bulan)</t>
  </si>
  <si>
    <r>
      <t>NL</t>
    </r>
    <r>
      <rPr>
        <vertAlign val="subscript"/>
        <sz val="11"/>
        <color rgb="FF000000"/>
        <rFont val="Calibri"/>
        <family val="2"/>
        <scheme val="minor"/>
      </rPr>
      <t>4</t>
    </r>
    <r>
      <rPr>
        <sz val="11"/>
        <color indexed="8"/>
        <rFont val="Calibri"/>
        <family val="2"/>
        <scheme val="minor"/>
      </rPr>
      <t xml:space="preserve"> = Jumlah lulusan pada program utama di TS-4</t>
    </r>
  </si>
  <si>
    <r>
      <t>NL</t>
    </r>
    <r>
      <rPr>
        <vertAlign val="subscript"/>
        <sz val="11"/>
        <color rgb="FF000000"/>
        <rFont val="Calibri"/>
        <family val="2"/>
        <scheme val="minor"/>
      </rPr>
      <t>3</t>
    </r>
    <r>
      <rPr>
        <sz val="11"/>
        <color indexed="8"/>
        <rFont val="Calibri"/>
        <family val="2"/>
        <scheme val="minor"/>
      </rPr>
      <t xml:space="preserve"> = Jumlah lulusan pada program utama di TS-3</t>
    </r>
  </si>
  <si>
    <r>
      <t>NL</t>
    </r>
    <r>
      <rPr>
        <vertAlign val="subscript"/>
        <sz val="11"/>
        <color rgb="FF000000"/>
        <rFont val="Calibri"/>
        <family val="2"/>
        <scheme val="minor"/>
      </rPr>
      <t>2</t>
    </r>
    <r>
      <rPr>
        <sz val="11"/>
        <color indexed="8"/>
        <rFont val="Calibri"/>
        <family val="2"/>
        <scheme val="minor"/>
      </rPr>
      <t xml:space="preserve"> = Jumlah lulusan pada program utama di TS-2</t>
    </r>
  </si>
  <si>
    <r>
      <t>NJ</t>
    </r>
    <r>
      <rPr>
        <vertAlign val="subscript"/>
        <sz val="11"/>
        <color rgb="FF000000"/>
        <rFont val="Calibri"/>
        <family val="2"/>
        <scheme val="minor"/>
      </rPr>
      <t>4</t>
    </r>
    <r>
      <rPr>
        <sz val="11"/>
        <color indexed="8"/>
        <rFont val="Calibri"/>
        <family val="2"/>
        <scheme val="minor"/>
      </rPr>
      <t xml:space="preserve"> = Jumlah lulusan pada program utama di TS-4 yang memberikan jawaban </t>
    </r>
  </si>
  <si>
    <r>
      <t>NJ</t>
    </r>
    <r>
      <rPr>
        <vertAlign val="subscript"/>
        <sz val="11"/>
        <color rgb="FF000000"/>
        <rFont val="Calibri"/>
        <family val="2"/>
        <scheme val="minor"/>
      </rPr>
      <t>3</t>
    </r>
    <r>
      <rPr>
        <sz val="11"/>
        <color indexed="8"/>
        <rFont val="Calibri"/>
        <family val="2"/>
        <scheme val="minor"/>
      </rPr>
      <t xml:space="preserve"> = Jumlah lulusan pada program utama di TS-3 yang memberikan jawaban </t>
    </r>
  </si>
  <si>
    <r>
      <t>NJ</t>
    </r>
    <r>
      <rPr>
        <vertAlign val="subscript"/>
        <sz val="11"/>
        <color rgb="FF000000"/>
        <rFont val="Calibri"/>
        <family val="2"/>
        <scheme val="minor"/>
      </rPr>
      <t>2</t>
    </r>
    <r>
      <rPr>
        <sz val="11"/>
        <color indexed="8"/>
        <rFont val="Calibri"/>
        <family val="2"/>
        <scheme val="minor"/>
      </rPr>
      <t xml:space="preserve"> = Jumlah lulusan pada program utama di TS-2 yang memberikan jawaban </t>
    </r>
  </si>
  <si>
    <r>
      <t>W</t>
    </r>
    <r>
      <rPr>
        <sz val="11"/>
        <color rgb="FF000000"/>
        <rFont val="Calibri"/>
        <family val="2"/>
        <scheme val="minor"/>
      </rPr>
      <t>T</t>
    </r>
    <r>
      <rPr>
        <vertAlign val="subscript"/>
        <sz val="11"/>
        <color rgb="FF000000"/>
        <rFont val="Calibri"/>
        <family val="2"/>
        <scheme val="minor"/>
      </rPr>
      <t>4</t>
    </r>
    <r>
      <rPr>
        <sz val="11"/>
        <color indexed="8"/>
        <rFont val="Calibri"/>
        <family val="2"/>
        <scheme val="minor"/>
      </rPr>
      <t xml:space="preserve"> = masa tunggu lulusan pada program utama di TS-4</t>
    </r>
  </si>
  <si>
    <r>
      <t>KB</t>
    </r>
    <r>
      <rPr>
        <vertAlign val="subscript"/>
        <sz val="11"/>
        <color rgb="FF000000"/>
        <rFont val="Calibri"/>
        <family val="2"/>
        <scheme val="minor"/>
      </rPr>
      <t>4</t>
    </r>
    <r>
      <rPr>
        <sz val="11"/>
        <color indexed="8"/>
        <rFont val="Calibri"/>
        <family val="2"/>
        <scheme val="minor"/>
      </rPr>
      <t xml:space="preserve"> = % kesesuaian bidang kerja lulusan pada program utama di TS-4</t>
    </r>
  </si>
  <si>
    <r>
      <t>KB</t>
    </r>
    <r>
      <rPr>
        <vertAlign val="subscript"/>
        <sz val="11"/>
        <color rgb="FF000000"/>
        <rFont val="Calibri"/>
        <family val="2"/>
        <scheme val="minor"/>
      </rPr>
      <t>3</t>
    </r>
    <r>
      <rPr>
        <sz val="11"/>
        <color indexed="8"/>
        <rFont val="Calibri"/>
        <family val="2"/>
        <scheme val="minor"/>
      </rPr>
      <t xml:space="preserve"> = % kesesuaian bidang kerja lulusan pada program utama di TS-3</t>
    </r>
  </si>
  <si>
    <r>
      <t>KB</t>
    </r>
    <r>
      <rPr>
        <vertAlign val="subscript"/>
        <sz val="11"/>
        <color rgb="FF000000"/>
        <rFont val="Calibri"/>
        <family val="2"/>
        <scheme val="minor"/>
      </rPr>
      <t>2</t>
    </r>
    <r>
      <rPr>
        <sz val="11"/>
        <color indexed="8"/>
        <rFont val="Calibri"/>
        <family val="2"/>
        <scheme val="minor"/>
      </rPr>
      <t xml:space="preserve"> = % kesesuaian bidang kerja lulusan pada program utama di TS-2</t>
    </r>
  </si>
  <si>
    <r>
      <t>NJ</t>
    </r>
    <r>
      <rPr>
        <vertAlign val="subscript"/>
        <sz val="11"/>
        <color rgb="FF000000"/>
        <rFont val="Calibri"/>
        <family val="2"/>
        <scheme val="minor"/>
      </rPr>
      <t>4</t>
    </r>
    <r>
      <rPr>
        <sz val="11"/>
        <color indexed="8"/>
        <rFont val="Calibri"/>
        <family val="2"/>
        <scheme val="minor"/>
      </rPr>
      <t xml:space="preserve"> = Jumlah lulusan pada program utama di TS-4 yang dinilai oleh pengguna</t>
    </r>
  </si>
  <si>
    <r>
      <t>NJ</t>
    </r>
    <r>
      <rPr>
        <vertAlign val="subscript"/>
        <sz val="11"/>
        <color rgb="FF000000"/>
        <rFont val="Calibri"/>
        <family val="2"/>
        <scheme val="minor"/>
      </rPr>
      <t>3</t>
    </r>
    <r>
      <rPr>
        <sz val="11"/>
        <color indexed="8"/>
        <rFont val="Calibri"/>
        <family val="2"/>
        <scheme val="minor"/>
      </rPr>
      <t xml:space="preserve"> = Jumlah lulusan pada program utama di TS-3 yang dinilai oleh pengguna</t>
    </r>
  </si>
  <si>
    <r>
      <t>NJ</t>
    </r>
    <r>
      <rPr>
        <vertAlign val="subscript"/>
        <sz val="11"/>
        <color rgb="FF000000"/>
        <rFont val="Calibri"/>
        <family val="2"/>
        <scheme val="minor"/>
      </rPr>
      <t>2</t>
    </r>
    <r>
      <rPr>
        <sz val="11"/>
        <color indexed="8"/>
        <rFont val="Calibri"/>
        <family val="2"/>
        <scheme val="minor"/>
      </rPr>
      <t xml:space="preserve"> = Jumlah lulusan pada program utama di TS-2 yang dinilai oleh pengguna</t>
    </r>
  </si>
  <si>
    <r>
      <t>N</t>
    </r>
    <r>
      <rPr>
        <vertAlign val="subscript"/>
        <sz val="11"/>
        <color theme="1"/>
        <rFont val="Calibri"/>
        <family val="2"/>
        <scheme val="minor"/>
      </rPr>
      <t>I</t>
    </r>
    <r>
      <rPr>
        <sz val="11"/>
        <color theme="1"/>
        <rFont val="Calibri"/>
        <family val="2"/>
        <scheme val="minor"/>
      </rPr>
      <t xml:space="preserve"> = Jumlah lulusan yang bekerja di badan usaha tingkat internasional/multi nasional.</t>
    </r>
  </si>
  <si>
    <t>NO.</t>
  </si>
  <si>
    <t>ELEMEN</t>
  </si>
  <si>
    <t>INDIKATOR</t>
  </si>
  <si>
    <t>C.9.4.b)
Penelitian dan PkM
Tabel 5.f IPR
Publikasi  Ilmiah</t>
  </si>
  <si>
    <r>
      <t>N</t>
    </r>
    <r>
      <rPr>
        <vertAlign val="subscript"/>
        <sz val="11"/>
        <color rgb="FF000000"/>
        <rFont val="Calibri"/>
        <family val="2"/>
        <scheme val="minor"/>
      </rPr>
      <t>A1</t>
    </r>
    <r>
      <rPr>
        <sz val="11"/>
        <color indexed="8"/>
        <rFont val="Calibri"/>
        <family val="2"/>
        <scheme val="minor"/>
      </rPr>
      <t xml:space="preserve"> = Jumlah publikasi di jurnal nasional tidak terakreditasi.</t>
    </r>
  </si>
  <si>
    <r>
      <t>N</t>
    </r>
    <r>
      <rPr>
        <vertAlign val="subscript"/>
        <sz val="11"/>
        <color rgb="FF000000"/>
        <rFont val="Calibri"/>
        <family val="2"/>
        <scheme val="minor"/>
      </rPr>
      <t>A3</t>
    </r>
    <r>
      <rPr>
        <sz val="11"/>
        <color indexed="8"/>
        <rFont val="Calibri"/>
        <family val="2"/>
        <scheme val="minor"/>
      </rPr>
      <t xml:space="preserve"> = Jumlah publikasi di jurnal internasional.</t>
    </r>
  </si>
  <si>
    <r>
      <t>N</t>
    </r>
    <r>
      <rPr>
        <vertAlign val="subscript"/>
        <sz val="11"/>
        <color rgb="FF000000"/>
        <rFont val="Calibri"/>
        <family val="2"/>
        <scheme val="minor"/>
      </rPr>
      <t>A4</t>
    </r>
    <r>
      <rPr>
        <sz val="11"/>
        <color indexed="8"/>
        <rFont val="Calibri"/>
        <family val="2"/>
        <scheme val="minor"/>
      </rPr>
      <t xml:space="preserve"> = Jumlah publikasi di jurnal internasional bereputasi.</t>
    </r>
  </si>
  <si>
    <r>
      <t>R</t>
    </r>
    <r>
      <rPr>
        <vertAlign val="subscript"/>
        <sz val="11"/>
        <color rgb="FF000000"/>
        <rFont val="Calibri"/>
        <family val="2"/>
        <scheme val="minor"/>
      </rPr>
      <t>I</t>
    </r>
    <r>
      <rPr>
        <sz val="11"/>
        <color indexed="8"/>
        <rFont val="Calibri"/>
        <family val="2"/>
        <scheme val="minor"/>
      </rPr>
      <t xml:space="preserve"> = N</t>
    </r>
    <r>
      <rPr>
        <vertAlign val="subscript"/>
        <sz val="11"/>
        <color rgb="FF000000"/>
        <rFont val="Calibri"/>
        <family val="2"/>
        <scheme val="minor"/>
      </rPr>
      <t>A4</t>
    </r>
    <r>
      <rPr>
        <sz val="11"/>
        <color indexed="8"/>
        <rFont val="Calibri"/>
        <family val="2"/>
        <scheme val="minor"/>
      </rPr>
      <t xml:space="preserve"> / N</t>
    </r>
    <r>
      <rPr>
        <vertAlign val="subscript"/>
        <sz val="11"/>
        <color rgb="FF000000"/>
        <rFont val="Calibri"/>
        <family val="2"/>
        <scheme val="minor"/>
      </rPr>
      <t>DT</t>
    </r>
  </si>
  <si>
    <r>
      <t>R</t>
    </r>
    <r>
      <rPr>
        <vertAlign val="subscript"/>
        <sz val="11"/>
        <color rgb="FF000000"/>
        <rFont val="Calibri"/>
        <family val="2"/>
        <scheme val="minor"/>
      </rPr>
      <t>N</t>
    </r>
    <r>
      <rPr>
        <sz val="11"/>
        <color indexed="8"/>
        <rFont val="Calibri"/>
        <family val="2"/>
        <scheme val="minor"/>
      </rPr>
      <t xml:space="preserve"> = (N</t>
    </r>
    <r>
      <rPr>
        <vertAlign val="subscript"/>
        <sz val="11"/>
        <color rgb="FF000000"/>
        <rFont val="Calibri"/>
        <family val="2"/>
        <scheme val="minor"/>
      </rPr>
      <t>A2</t>
    </r>
    <r>
      <rPr>
        <sz val="11"/>
        <color indexed="8"/>
        <rFont val="Calibri"/>
        <family val="2"/>
        <scheme val="minor"/>
      </rPr>
      <t xml:space="preserve"> + N</t>
    </r>
    <r>
      <rPr>
        <vertAlign val="subscript"/>
        <sz val="11"/>
        <color rgb="FF000000"/>
        <rFont val="Calibri"/>
        <family val="2"/>
        <scheme val="minor"/>
      </rPr>
      <t>A3</t>
    </r>
    <r>
      <rPr>
        <sz val="11"/>
        <color indexed="8"/>
        <rFont val="Calibri"/>
        <family val="2"/>
        <scheme val="minor"/>
      </rPr>
      <t>) / N</t>
    </r>
    <r>
      <rPr>
        <vertAlign val="subscript"/>
        <sz val="11"/>
        <color rgb="FF000000"/>
        <rFont val="Calibri"/>
        <family val="2"/>
        <scheme val="minor"/>
      </rPr>
      <t>DT</t>
    </r>
  </si>
  <si>
    <t>Jumlah publikasi di jurnal dalam 3 tahun terakhir.</t>
  </si>
  <si>
    <r>
      <t>N</t>
    </r>
    <r>
      <rPr>
        <vertAlign val="subscript"/>
        <sz val="11"/>
        <color rgb="FF000000"/>
        <rFont val="Calibri"/>
        <family val="2"/>
        <scheme val="minor"/>
      </rPr>
      <t>B2</t>
    </r>
    <r>
      <rPr>
        <sz val="11"/>
        <color indexed="8"/>
        <rFont val="Calibri"/>
        <family val="2"/>
        <scheme val="minor"/>
      </rPr>
      <t xml:space="preserve"> = Jumlah publikasi di seminar nasional.</t>
    </r>
  </si>
  <si>
    <r>
      <t>N</t>
    </r>
    <r>
      <rPr>
        <vertAlign val="subscript"/>
        <sz val="11"/>
        <color rgb="FF000000"/>
        <rFont val="Calibri"/>
        <family val="2"/>
        <scheme val="minor"/>
      </rPr>
      <t>B3</t>
    </r>
    <r>
      <rPr>
        <sz val="11"/>
        <color indexed="8"/>
        <rFont val="Calibri"/>
        <family val="2"/>
        <scheme val="minor"/>
      </rPr>
      <t xml:space="preserve"> = Jumlah publikasi di seminar internasional.</t>
    </r>
  </si>
  <si>
    <r>
      <t>N</t>
    </r>
    <r>
      <rPr>
        <vertAlign val="subscript"/>
        <sz val="11"/>
        <color rgb="FF000000"/>
        <rFont val="Calibri"/>
        <family val="2"/>
        <scheme val="minor"/>
      </rPr>
      <t>C1</t>
    </r>
    <r>
      <rPr>
        <sz val="11"/>
        <color indexed="8"/>
        <rFont val="Calibri"/>
        <family val="2"/>
        <scheme val="minor"/>
      </rPr>
      <t xml:space="preserve"> = Jumlah tulisan di media massa nasional.</t>
    </r>
  </si>
  <si>
    <r>
      <t>N</t>
    </r>
    <r>
      <rPr>
        <vertAlign val="subscript"/>
        <sz val="11"/>
        <color rgb="FF000000"/>
        <rFont val="Calibri"/>
        <family val="2"/>
        <scheme val="minor"/>
      </rPr>
      <t>C2</t>
    </r>
    <r>
      <rPr>
        <sz val="11"/>
        <color indexed="8"/>
        <rFont val="Calibri"/>
        <family val="2"/>
        <scheme val="minor"/>
      </rPr>
      <t xml:space="preserve"> = Jumlah tulisan di media massa internasional.</t>
    </r>
  </si>
  <si>
    <r>
      <t>R</t>
    </r>
    <r>
      <rPr>
        <vertAlign val="subscript"/>
        <sz val="11"/>
        <color rgb="FF000000"/>
        <rFont val="Calibri"/>
        <family val="2"/>
        <scheme val="minor"/>
      </rPr>
      <t>N</t>
    </r>
    <r>
      <rPr>
        <sz val="11"/>
        <color indexed="8"/>
        <rFont val="Calibri"/>
        <family val="2"/>
        <scheme val="minor"/>
      </rPr>
      <t xml:space="preserve"> = (N</t>
    </r>
    <r>
      <rPr>
        <vertAlign val="subscript"/>
        <sz val="11"/>
        <color rgb="FF000000"/>
        <rFont val="Calibri"/>
        <family val="2"/>
        <scheme val="minor"/>
      </rPr>
      <t>B2</t>
    </r>
    <r>
      <rPr>
        <sz val="11"/>
        <color indexed="8"/>
        <rFont val="Calibri"/>
        <family val="2"/>
        <scheme val="minor"/>
      </rPr>
      <t xml:space="preserve"> + N</t>
    </r>
    <r>
      <rPr>
        <vertAlign val="subscript"/>
        <sz val="11"/>
        <color rgb="FF000000"/>
        <rFont val="Calibri"/>
        <family val="2"/>
        <scheme val="minor"/>
      </rPr>
      <t>C1</t>
    </r>
    <r>
      <rPr>
        <sz val="11"/>
        <color indexed="8"/>
        <rFont val="Calibri"/>
        <family val="2"/>
        <scheme val="minor"/>
      </rPr>
      <t>) / N</t>
    </r>
    <r>
      <rPr>
        <vertAlign val="subscript"/>
        <sz val="11"/>
        <color rgb="FF000000"/>
        <rFont val="Calibri"/>
        <family val="2"/>
        <scheme val="minor"/>
      </rPr>
      <t>DT</t>
    </r>
  </si>
  <si>
    <r>
      <t>R</t>
    </r>
    <r>
      <rPr>
        <vertAlign val="subscript"/>
        <sz val="11"/>
        <color rgb="FF000000"/>
        <rFont val="Calibri"/>
        <family val="2"/>
        <scheme val="minor"/>
      </rPr>
      <t>I</t>
    </r>
    <r>
      <rPr>
        <sz val="11"/>
        <color indexed="8"/>
        <rFont val="Calibri"/>
        <family val="2"/>
        <scheme val="minor"/>
      </rPr>
      <t xml:space="preserve"> = (N</t>
    </r>
    <r>
      <rPr>
        <vertAlign val="subscript"/>
        <sz val="11"/>
        <color rgb="FF000000"/>
        <rFont val="Calibri"/>
        <family val="2"/>
        <scheme val="minor"/>
      </rPr>
      <t>B3</t>
    </r>
    <r>
      <rPr>
        <sz val="11"/>
        <color indexed="8"/>
        <rFont val="Calibri"/>
        <family val="2"/>
        <scheme val="minor"/>
      </rPr>
      <t xml:space="preserve"> + N</t>
    </r>
    <r>
      <rPr>
        <vertAlign val="subscript"/>
        <sz val="11"/>
        <color rgb="FF000000"/>
        <rFont val="Calibri"/>
        <family val="2"/>
        <scheme val="minor"/>
      </rPr>
      <t>C2</t>
    </r>
    <r>
      <rPr>
        <sz val="11"/>
        <color indexed="8"/>
        <rFont val="Calibri"/>
        <family val="2"/>
        <scheme val="minor"/>
      </rPr>
      <t>) / N</t>
    </r>
    <r>
      <rPr>
        <vertAlign val="subscript"/>
        <sz val="11"/>
        <color rgb="FF000000"/>
        <rFont val="Calibri"/>
        <family val="2"/>
        <scheme val="minor"/>
      </rPr>
      <t>DT</t>
    </r>
  </si>
  <si>
    <t>Jumlah artikel karya ilmiah dosen tetap yang disitasi dalam 3 tahun terakhir.</t>
  </si>
  <si>
    <r>
      <t>N</t>
    </r>
    <r>
      <rPr>
        <vertAlign val="subscript"/>
        <sz val="11"/>
        <color rgb="FF000000"/>
        <rFont val="Calibri"/>
        <family val="2"/>
        <scheme val="minor"/>
      </rPr>
      <t>AS</t>
    </r>
    <r>
      <rPr>
        <sz val="11"/>
        <color indexed="8"/>
        <rFont val="Calibri"/>
        <family val="2"/>
        <scheme val="minor"/>
      </rPr>
      <t xml:space="preserve"> = Jumlah artikel yang disitasi.</t>
    </r>
  </si>
  <si>
    <r>
      <t>N</t>
    </r>
    <r>
      <rPr>
        <vertAlign val="subscript"/>
        <sz val="11"/>
        <color rgb="FF000000"/>
        <rFont val="Calibri"/>
        <family val="2"/>
        <scheme val="minor"/>
      </rPr>
      <t>DT</t>
    </r>
    <r>
      <rPr>
        <sz val="11"/>
        <color indexed="8"/>
        <rFont val="Calibri"/>
        <family val="2"/>
        <scheme val="minor"/>
      </rPr>
      <t xml:space="preserve"> = Jumlah dosen tetap.</t>
    </r>
  </si>
  <si>
    <r>
      <t>N</t>
    </r>
    <r>
      <rPr>
        <vertAlign val="subscript"/>
        <sz val="11"/>
        <color rgb="FF000000"/>
        <rFont val="Calibri"/>
        <family val="2"/>
        <scheme val="minor"/>
      </rPr>
      <t>A</t>
    </r>
    <r>
      <rPr>
        <sz val="11"/>
        <color indexed="8"/>
        <rFont val="Calibri"/>
        <family val="2"/>
        <scheme val="minor"/>
      </rPr>
      <t xml:space="preserve"> = Jumlah luaran penelitian/PkM yang mendapat pengakuan HKI (Paten, Paten Sederhana)</t>
    </r>
  </si>
  <si>
    <r>
      <t>N</t>
    </r>
    <r>
      <rPr>
        <vertAlign val="subscript"/>
        <sz val="11"/>
        <color rgb="FF000000"/>
        <rFont val="Calibri"/>
        <family val="2"/>
        <scheme val="minor"/>
      </rPr>
      <t>B</t>
    </r>
    <r>
      <rPr>
        <sz val="11"/>
        <color indexed="8"/>
        <rFont val="Calibri"/>
        <family val="2"/>
        <scheme val="minor"/>
      </rPr>
      <t xml:space="preserve"> = Jumlah luaran penelitian/PkM yang mendapat pengakuan HKI (Hak Cipta, Desain Produk Industri, Perlindungan Varietas Tanaman, Desain Tata Letak Sirkuit Terpadu, dll.)</t>
    </r>
  </si>
  <si>
    <r>
      <t>R</t>
    </r>
    <r>
      <rPr>
        <vertAlign val="subscript"/>
        <sz val="11"/>
        <color rgb="FF000000"/>
        <rFont val="Calibri"/>
        <family val="2"/>
        <scheme val="minor"/>
      </rPr>
      <t>LP</t>
    </r>
    <r>
      <rPr>
        <sz val="11"/>
        <color indexed="8"/>
        <rFont val="Calibri"/>
        <family val="2"/>
        <scheme val="minor"/>
      </rPr>
      <t xml:space="preserve"> = (4 x N</t>
    </r>
    <r>
      <rPr>
        <vertAlign val="subscript"/>
        <sz val="11"/>
        <color rgb="FF000000"/>
        <rFont val="Calibri"/>
        <family val="2"/>
        <scheme val="minor"/>
      </rPr>
      <t>A</t>
    </r>
    <r>
      <rPr>
        <sz val="11"/>
        <color indexed="8"/>
        <rFont val="Calibri"/>
        <family val="2"/>
        <scheme val="minor"/>
      </rPr>
      <t xml:space="preserve"> + 2 x (N</t>
    </r>
    <r>
      <rPr>
        <vertAlign val="subscript"/>
        <sz val="11"/>
        <color rgb="FF000000"/>
        <rFont val="Calibri"/>
        <family val="2"/>
        <scheme val="minor"/>
      </rPr>
      <t>B</t>
    </r>
    <r>
      <rPr>
        <sz val="11"/>
        <color indexed="8"/>
        <rFont val="Calibri"/>
        <family val="2"/>
        <scheme val="minor"/>
      </rPr>
      <t xml:space="preserve"> + N</t>
    </r>
    <r>
      <rPr>
        <vertAlign val="subscript"/>
        <sz val="11"/>
        <color rgb="FF000000"/>
        <rFont val="Calibri"/>
        <family val="2"/>
        <scheme val="minor"/>
      </rPr>
      <t>C</t>
    </r>
    <r>
      <rPr>
        <sz val="11"/>
        <color rgb="FF000000"/>
        <rFont val="Calibri"/>
        <family val="2"/>
        <scheme val="minor"/>
      </rPr>
      <t>) + N</t>
    </r>
    <r>
      <rPr>
        <vertAlign val="subscript"/>
        <sz val="11"/>
        <color rgb="FF000000"/>
        <rFont val="Calibri"/>
        <family val="2"/>
        <scheme val="minor"/>
      </rPr>
      <t>D</t>
    </r>
    <r>
      <rPr>
        <sz val="11"/>
        <color indexed="8"/>
        <rFont val="Calibri"/>
        <family val="2"/>
        <scheme val="minor"/>
      </rPr>
      <t>) / N</t>
    </r>
    <r>
      <rPr>
        <vertAlign val="subscript"/>
        <sz val="11"/>
        <color rgb="FF000000"/>
        <rFont val="Calibri"/>
        <family val="2"/>
        <scheme val="minor"/>
      </rPr>
      <t>DT</t>
    </r>
  </si>
  <si>
    <r>
      <t>N</t>
    </r>
    <r>
      <rPr>
        <vertAlign val="subscript"/>
        <sz val="11"/>
        <color rgb="FF000000"/>
        <rFont val="Calibri"/>
        <family val="2"/>
        <scheme val="minor"/>
      </rPr>
      <t>D</t>
    </r>
    <r>
      <rPr>
        <sz val="11"/>
        <color indexed="8"/>
        <rFont val="Calibri"/>
        <family val="2"/>
        <scheme val="minor"/>
      </rPr>
      <t xml:space="preserve"> = Jumlah luaran penelitian/PkM yang diterbitkan dalam bentuk Buku ber-ISBN, </t>
    </r>
    <r>
      <rPr>
        <i/>
        <sz val="11"/>
        <color rgb="FF000000"/>
        <rFont val="Calibri"/>
        <family val="2"/>
        <scheme val="minor"/>
      </rPr>
      <t>Book Chapter</t>
    </r>
    <r>
      <rPr>
        <sz val="11"/>
        <color indexed="8"/>
        <rFont val="Calibri"/>
        <family val="2"/>
        <scheme val="minor"/>
      </rPr>
      <t>.</t>
    </r>
  </si>
  <si>
    <t>Jumlah luaran penelitian dan PkM dosen tetap dalam 3 tahun terakhir.</t>
  </si>
  <si>
    <t>A. Ketersediaan dokumen formal SPMI yang dibuktikan dengan keberadaan 5 aspek sebagai berikut: 
1) organ/fungsi SPMI,
2) dokumen SPMI,
3) auditor internal, 
4) hasil audit, dan
5) bukti tindak lanjut.</t>
  </si>
  <si>
    <r>
      <t>DESKRIPSI PENILAIAN ASESOR BERDASARKAN DATA DAN INFORMASI LED/</t>
    </r>
    <r>
      <rPr>
        <b/>
        <i/>
        <sz val="11"/>
        <color theme="0"/>
        <rFont val="Calibri"/>
        <family val="2"/>
        <scheme val="minor"/>
      </rPr>
      <t>SER</t>
    </r>
    <r>
      <rPr>
        <b/>
        <sz val="11"/>
        <color theme="0"/>
        <rFont val="Calibri"/>
        <family val="2"/>
        <scheme val="minor"/>
      </rPr>
      <t xml:space="preserve"> DAN LKPT/</t>
    </r>
    <r>
      <rPr>
        <b/>
        <i/>
        <sz val="11"/>
        <color theme="0"/>
        <rFont val="Calibri"/>
        <family val="2"/>
        <scheme val="minor"/>
      </rPr>
      <t>IPR</t>
    </r>
  </si>
  <si>
    <t>INDIKATOR DAN PENILAIAN</t>
  </si>
  <si>
    <r>
      <t xml:space="preserve">SEL YANG DIISI HANYA YANG BERWARNA </t>
    </r>
    <r>
      <rPr>
        <b/>
        <sz val="12"/>
        <color rgb="FFFFFF00"/>
        <rFont val="Calibri"/>
        <family val="2"/>
        <scheme val="minor"/>
      </rPr>
      <t>KUNING</t>
    </r>
  </si>
  <si>
    <t>(Penilaian Individual)</t>
  </si>
  <si>
    <t>DESKRIPSI PENILAIAN ASESOR BERDASARKAN DATA DAN INFORMASI LED/SER DAN LKPT/IPR</t>
  </si>
  <si>
    <r>
      <t xml:space="preserve">C  Kriteria
C.1 
Visi, Misi, Tujuan dan Sasaran
</t>
    </r>
    <r>
      <rPr>
        <sz val="10"/>
        <color theme="1"/>
        <rFont val="Calibri"/>
        <family val="2"/>
        <scheme val="minor"/>
      </rPr>
      <t>C.1.4 
Indikator Kinerja Utama</t>
    </r>
  </si>
  <si>
    <r>
      <t xml:space="preserve">C.2 
Tata Pamong, Tata Kelola dan Kerjasama
</t>
    </r>
    <r>
      <rPr>
        <sz val="10"/>
        <color theme="1"/>
        <rFont val="Calibri"/>
        <family val="2"/>
        <scheme val="minor"/>
      </rPr>
      <t>C.2.4 
Indikator Kinerja Utama
C.2.4.a) 
Sistem Tata Pamong</t>
    </r>
  </si>
  <si>
    <r>
      <t xml:space="preserve">C.3 
Mahasiswa
</t>
    </r>
    <r>
      <rPr>
        <sz val="10"/>
        <color theme="1"/>
        <rFont val="Calibri"/>
        <family val="2"/>
        <scheme val="minor"/>
      </rPr>
      <t>C.3.4 
Indikator Kinerja Utama
C.3.4.a) 
Kualitas Input Mahasiswa
Tabel 2.a IPR
Seleksi Mahasiswa</t>
    </r>
  </si>
  <si>
    <r>
      <t xml:space="preserve">C.4
Sumber Daya Manusia
</t>
    </r>
    <r>
      <rPr>
        <sz val="10"/>
        <color theme="1"/>
        <rFont val="Calibri"/>
        <family val="2"/>
        <scheme val="minor"/>
      </rPr>
      <t>C.4.4 
Indikator Kinerja Utama
C.4.4.a) 
Profil Dosen
Tabel 3.a.1) IPR
Kecukupan Dosen Perguruan Tinggi</t>
    </r>
  </si>
  <si>
    <r>
      <t xml:space="preserve">C.5 Keuangan, Sarana dan Prasarana
</t>
    </r>
    <r>
      <rPr>
        <sz val="10"/>
        <color theme="1"/>
        <rFont val="Calibri"/>
        <family val="2"/>
        <scheme val="minor"/>
      </rPr>
      <t>C.5.4 
Indikator Kinerja Utama
C.5.4.a)
Keuangan
Tabel 4.a IPR
Perolehan Dana</t>
    </r>
  </si>
  <si>
    <r>
      <t xml:space="preserve">C.6
Pendidikan
</t>
    </r>
    <r>
      <rPr>
        <sz val="10"/>
        <color theme="1"/>
        <rFont val="Calibri"/>
        <family val="2"/>
        <scheme val="minor"/>
      </rPr>
      <t xml:space="preserve">C.6.4
Indikator Kinerja Utama
C.6.4.a)
Kurikulum
</t>
    </r>
  </si>
  <si>
    <r>
      <t xml:space="preserve">C.7
Penelitian
</t>
    </r>
    <r>
      <rPr>
        <sz val="10"/>
        <color theme="1"/>
        <rFont val="Calibri"/>
        <family val="2"/>
        <scheme val="minor"/>
      </rPr>
      <t xml:space="preserve">C.7.4
Indikator Kinerja Utama
C.7.4.a)
Penelitian
</t>
    </r>
  </si>
  <si>
    <r>
      <t xml:space="preserve">C.8
Pengabdian kepada masyarakat
</t>
    </r>
    <r>
      <rPr>
        <sz val="10"/>
        <color theme="1"/>
        <rFont val="Calibri"/>
        <family val="2"/>
        <scheme val="minor"/>
      </rPr>
      <t xml:space="preserve">C.8.4
Indikator Kinerja Utama
C.8.4.a)
Pelaksanaan PkM
</t>
    </r>
  </si>
  <si>
    <r>
      <t xml:space="preserve">C.9
Luaran dan Capaian Tridharma
</t>
    </r>
    <r>
      <rPr>
        <sz val="10"/>
        <color theme="1"/>
        <rFont val="Calibri"/>
        <family val="2"/>
        <scheme val="minor"/>
      </rPr>
      <t>C.9.4 
Indikator Kinerja Utama
C.9.4.a)
Pendidikan
Tabel 5.a IPR
Indeks Prestasi Mahasiswa</t>
    </r>
  </si>
  <si>
    <t>Jumlah publikasi di seminar/ tulisan di media massa dalam 3 tahun terakhir.</t>
  </si>
  <si>
    <t>butir 61</t>
  </si>
  <si>
    <t>butir 60</t>
  </si>
  <si>
    <t>Efektivitas pelaksanaan sistem penjaminan mutu yang memenuhi 4 aspek sebagai berikut: 
1) keberadaan dokumen formal penetapan standar mutu, 
2) standar mutu dilaksanakan secara konsisten,
3) monitoring, evaluasi dan pengendalian terhadap standar mutu yang telah ditetapkan, dan 
4) hasilnya ditindak lanjuti untuk perbaikan dan peningkatan mutu.</t>
  </si>
  <si>
    <t>Perguruan tinggi telah melaksanakan sistem penjaminan mutu yang terbukti efektif memenuhi 4 aspek dan dilakukan review terhadap siklus penjaminan mutu yang melibatkan eksternal review.</t>
  </si>
  <si>
    <t>Perguruan tinggi telah melaksanakan sistem penjaminan mutu yang terbukti efektif memenuhi 4 aspek dan dilakukan review terhadap siklus penjaminan mutu.</t>
  </si>
  <si>
    <t>A. Ketersediaan dokumen formal kebijakan dan pedoman untuk mengintegrasikan kegiatan penelitian dan PkM ke dalam pembelajaran.</t>
  </si>
  <si>
    <t>Perguruan tinggi memiliki dokumen formal kebijakan dan pedoman yang komprehensif dan rinci untuk mengintegrasikan kegiatan penelitian dan PkM ke dalam pembelajaran.</t>
  </si>
  <si>
    <t>Perguruan tinggi memiliki dokumen formal kebijakan dan pedoman yang komprehensif untuk mengintegrasikan kegiatan penelitian dan PkM ke dalam pembelajaran.</t>
  </si>
  <si>
    <t>Perguruan tinggi memiliki dokumen formal kebijakan dan pedoman untuk mengintegrasikan kegiatan penelitian dan PkM ke dalam pembelajaran.</t>
  </si>
  <si>
    <t>Perguruan tinggi memiliki dokumen formal kebijakan dan pedoman yang belum lengkap untuk mengintegrasikan kegiatan penelitian atau PkM ke dalam pembelajaran.</t>
  </si>
  <si>
    <t>Perguruan tinggi tidak memiliki dokumen formal kebijakan dan pedoman untuk mengintegrasikan kegiatan penelitian dan PkM ke dalam pembelajaran.</t>
  </si>
  <si>
    <t>Perguruan tinggi memiliki dokumen formal struktur organisasi dan tata kerja institusi yang dilengkapi tugas dan fungsi guna menjamin terlaksananya fungsi perguruan tinggi secara konsisten, efektif, dan efisien.</t>
  </si>
  <si>
    <t>Perguruan tinggi memiliki dokumen formal struktur organisasi dan tata kerja institusi yang dilengkapi tugas dan fungsi guna menjamin terlaksananya fungsi perguruan tinggi secara konsisten.</t>
  </si>
  <si>
    <t>Perguruan tinggi memiliki dokumen formal struktur organisasi dan tata kerja institusi yang dilengkapi tugas dan fungsi guna menjamin terlaksananya fungsi perguruan tinggi.</t>
  </si>
  <si>
    <t>Perguruan tinggi memiliki dokumen formal struktur organisasi dan tata kerja institusi namun tidak dilengkapi tugas dan fungsi guna menjamin terlaksananya fungsi perguruan tinggi.</t>
  </si>
  <si>
    <t>Perguruan tinggi tidak memiliki dokumen formal struktur organisasi dan tata kerja institusi.</t>
  </si>
  <si>
    <t xml:space="preserve">Perguruan tinggi tidak memiliki dokumen formal kebijakan dan peraturan guna menjamin integritas dan kualitas institusi. </t>
  </si>
  <si>
    <t xml:space="preserve">Perguruan tinggi memiliki bukti yang sahih (dokumen formal kebijakan dan peraturan) guna menjamin integritas dan kualitas institusi yang dilaksanakan secara konsisten, efektif dan efisien. </t>
  </si>
  <si>
    <t>Perguruan tinggi memiliki bukti yang sahih (dokumen formal kebijakan dan peraturan) guna menjamin integritas dan kualitas institusi yang dilaksanakan secara konsisten.</t>
  </si>
  <si>
    <t>Perguruan tinggi memiliki bukti yang sahih (dokumen formal kebijakan dan peraturan) guna menjamin integritas dan kualitas institusi.</t>
  </si>
  <si>
    <t xml:space="preserve">Perguruan tinggi memiliki bukti yang tidak sahih (dokumen formal kebijakan dan peraturan) guna menjamin integritas dan kualitas institusi. </t>
  </si>
  <si>
    <r>
      <t>N</t>
    </r>
    <r>
      <rPr>
        <vertAlign val="subscript"/>
        <sz val="11"/>
        <color rgb="FF000000"/>
        <rFont val="Calibri"/>
        <family val="2"/>
        <scheme val="minor"/>
      </rPr>
      <t>C</t>
    </r>
    <r>
      <rPr>
        <sz val="11"/>
        <color indexed="8"/>
        <rFont val="Calibri"/>
        <family val="2"/>
        <scheme val="minor"/>
      </rPr>
      <t xml:space="preserve"> = Jumlah luaran penelitian/PkM dalam bentuk Teknologi Tepat Guna, Produk (Produk Terstandarisasi, Produk Tersertifikasi), Karya Seni, Rekayasa Sosial.</t>
    </r>
  </si>
  <si>
    <r>
      <t>Perguruan tinggi memiliki dokumen formal sistem tata pamong yang dijabarkan ke dalam berbagai kebijakan dan peraturan yang digunakan secara konsisten, efektif, dan efisien</t>
    </r>
    <r>
      <rPr>
        <b/>
        <sz val="11"/>
        <rFont val="Calibri"/>
        <family val="2"/>
        <scheme val="minor"/>
      </rPr>
      <t xml:space="preserve"> </t>
    </r>
    <r>
      <rPr>
        <sz val="11"/>
        <rFont val="Calibri"/>
        <family val="2"/>
        <scheme val="minor"/>
      </rPr>
      <t xml:space="preserve">sesuai konteks institusi serta menjamin akuntabilitas, keberlanjutan, transparansi, dan mitigasi potensi risiko. </t>
    </r>
  </si>
  <si>
    <r>
      <t>Perguruan tinggi memiliki dokumen formal sistem tata pamong yang dijabarkan ke dalam berbagai kebijakan dan peraturan yang digunakan secara konsisten</t>
    </r>
    <r>
      <rPr>
        <b/>
        <sz val="11"/>
        <rFont val="Calibri"/>
        <family val="2"/>
        <scheme val="minor"/>
      </rPr>
      <t xml:space="preserve"> </t>
    </r>
    <r>
      <rPr>
        <sz val="11"/>
        <rFont val="Calibri"/>
        <family val="2"/>
        <scheme val="minor"/>
      </rPr>
      <t xml:space="preserve">sesuai konteks institusi serta menjamin akuntabilitas, keberlanjutan, transparansi, dan mitigasi potensi risiko. </t>
    </r>
  </si>
  <si>
    <t xml:space="preserve">Perguruan tinggi memiliki dokumen formal sistem tata pamong yang dijabarkan ke dalam berbagai kebijakan dan peraturan sesuai konteks institusi serta menjamin akuntabilitas, keberlanjutan, transparansi, dan mitigasi potensi risiko. </t>
  </si>
  <si>
    <t>Perguruan tinggi memiliki dokumen formal sistem tata pamong tetapi belum dijabarkan ke dalam berbagai kebijakan dan peraturan.</t>
  </si>
  <si>
    <t>Perguruan tinggi belum memiliki dokumen formal sistem tata pamong.</t>
  </si>
  <si>
    <r>
      <t>N</t>
    </r>
    <r>
      <rPr>
        <vertAlign val="subscript"/>
        <sz val="11"/>
        <color theme="1"/>
        <rFont val="Calibri"/>
        <family val="2"/>
        <scheme val="minor"/>
      </rPr>
      <t>PSU</t>
    </r>
    <r>
      <rPr>
        <sz val="11"/>
        <color theme="1"/>
        <rFont val="Calibri"/>
        <family val="2"/>
        <scheme val="minor"/>
      </rPr>
      <t xml:space="preserve"> = Jumlah program studi pada program utama.</t>
    </r>
  </si>
  <si>
    <r>
      <t>N</t>
    </r>
    <r>
      <rPr>
        <vertAlign val="subscript"/>
        <sz val="11"/>
        <color theme="1"/>
        <rFont val="Calibri"/>
        <family val="2"/>
        <scheme val="minor"/>
      </rPr>
      <t>M</t>
    </r>
    <r>
      <rPr>
        <sz val="11"/>
        <color theme="1"/>
        <rFont val="Calibri"/>
        <family val="2"/>
        <scheme val="minor"/>
      </rPr>
      <t xml:space="preserve"> = Jumlah mahasiswa (reguler dan transfer) pada program utama pada saat TS.</t>
    </r>
  </si>
  <si>
    <t>Perguruan tinggi memiliki sarana dan prasarana yang kurang mendukung pembelajaran, penelitian, PkM, dan memfasilitasi yang berkebutuhan khusus sesuai SN-DIKTI.</t>
  </si>
  <si>
    <t>Perguruan tinggi tidak memiliki sarana dan prasarana untuk mendukung pembelajaran, penelitian, PkM dan memfasilitasi yang berkebutuhan khusus sesuai SN-DIKTI.</t>
  </si>
  <si>
    <t>Perolehan sertifikasi/ akreditasi eksternal oleh lembaga internasional atau nasional bereputasi.</t>
  </si>
  <si>
    <t>Perolehan akreditasi program studi oleh lembaga akreditasi internasional bereputasi.</t>
  </si>
  <si>
    <t>Pelaksanaan dan hasil audit eksternal keuangan di perguruan tinggi.</t>
  </si>
  <si>
    <t>Perguruan tinggi tidak memiliki dokumen Rencana Strategis Penelitian.</t>
  </si>
  <si>
    <r>
      <t xml:space="preserve">Perguruan tinggi memiliki pedoman penelitian yang disosialisasikan, mudah diakses, sesuai dengan rencana strategis penelitian, serta dipahami oleh </t>
    </r>
    <r>
      <rPr>
        <i/>
        <sz val="11"/>
        <rFont val="Calibri"/>
        <family val="2"/>
        <scheme val="minor"/>
      </rPr>
      <t>stakeholders</t>
    </r>
    <r>
      <rPr>
        <sz val="11"/>
        <rFont val="Calibri"/>
        <family val="2"/>
        <scheme val="minor"/>
      </rPr>
      <t>.</t>
    </r>
  </si>
  <si>
    <t>Perguruan tinggi tidak memiliki dokumen Rencana Strategis PkM.</t>
  </si>
  <si>
    <t>Perguruan tinggi memiliki pedoman PkM yang disosialisasikan, mudah diakses, sesuai dengan rencana strategis PkM, serta dipahami oleh pemangku kepentingan.</t>
  </si>
  <si>
    <t>Perguruan tinggi memiliki kelompok pelaksana PkM yang fungsional yang ditunjukkan dengan:
1) adanya bukti legal formal keberadaan kelompok pelaksana PkM, 
2) dihasilkannya produk PkM yang bermanfaat untuk menyelesaikan permasalahan di masyarakat, dan 
3) dihasilkannya produk PkM yang berdaya saing nasional.</t>
  </si>
  <si>
    <t>Perguruan tinggi memiliki kelompok pelaksana PkM yang fungsional yang ditunjukkan dengan:
1) adanya bukti legal formal keberadaan kelompok pelaksana PkM, dan
2) dihasilkannya produk PkM yang bermanfaat untuk menyelesaikan permasalahan di masyarakat.</t>
  </si>
  <si>
    <r>
      <t>N</t>
    </r>
    <r>
      <rPr>
        <vertAlign val="subscript"/>
        <sz val="11"/>
        <color theme="1"/>
        <rFont val="Calibri"/>
        <family val="2"/>
        <scheme val="minor"/>
      </rPr>
      <t>L</t>
    </r>
    <r>
      <rPr>
        <sz val="11"/>
        <color theme="1"/>
        <rFont val="Calibri"/>
        <family val="2"/>
        <scheme val="minor"/>
      </rPr>
      <t xml:space="preserve"> = Jumlah lulusan yang bekerja di badan usaha tingkat wilayah/lokal atau berwirausaha tidak berizin.</t>
    </r>
  </si>
  <si>
    <r>
      <t>N</t>
    </r>
    <r>
      <rPr>
        <vertAlign val="subscript"/>
        <sz val="11"/>
        <color theme="1"/>
        <rFont val="Calibri"/>
        <family val="2"/>
        <scheme val="minor"/>
      </rPr>
      <t>N</t>
    </r>
    <r>
      <rPr>
        <sz val="11"/>
        <color theme="1"/>
        <rFont val="Calibri"/>
        <family val="2"/>
        <scheme val="minor"/>
      </rPr>
      <t xml:space="preserve"> = Jumlah lulusan yang bekerja di badan usaha tingkat nasional atau berwirausaha yang berizin.</t>
    </r>
  </si>
  <si>
    <t>Prmin =</t>
  </si>
  <si>
    <r>
      <t xml:space="preserve">Kategori jumlah lulusan dalam 3 tahun (1: </t>
    </r>
    <r>
      <rPr>
        <sz val="11"/>
        <color indexed="8"/>
        <rFont val="Symbol"/>
        <family val="1"/>
        <charset val="2"/>
      </rPr>
      <t>³</t>
    </r>
    <r>
      <rPr>
        <sz val="11"/>
        <color indexed="8"/>
        <rFont val="Calibri"/>
        <family val="2"/>
        <scheme val="minor"/>
      </rPr>
      <t xml:space="preserve"> 5000; 2: &lt; 5000)</t>
    </r>
  </si>
  <si>
    <t>Persentase responden lulusan</t>
  </si>
  <si>
    <t>Persentase responden pengguna lulusan</t>
  </si>
  <si>
    <t>NILAI ASESMEN KECUKUPAN</t>
  </si>
  <si>
    <t>Penilaian Individual</t>
  </si>
  <si>
    <t>BOBOT</t>
  </si>
  <si>
    <t>SKOR x BOBOT</t>
  </si>
  <si>
    <t>NILAI AK</t>
  </si>
  <si>
    <r>
      <rPr>
        <b/>
        <sz val="11"/>
        <color theme="1"/>
        <rFont val="Calibri"/>
        <family val="2"/>
        <scheme val="minor"/>
      </rPr>
      <t>C.8
Pengabdian kepada Masyarakat</t>
    </r>
    <r>
      <rPr>
        <sz val="11"/>
        <color theme="1"/>
        <rFont val="Calibri"/>
        <family val="2"/>
        <scheme val="minor"/>
      </rPr>
      <t xml:space="preserve">
C.8.4
Indikator Kinerja Utama
C.8.4.a)
Pelaksanaan PkM</t>
    </r>
  </si>
  <si>
    <t>LAPORAN ASESMEN KECUKUPAN</t>
  </si>
  <si>
    <r>
      <t>N</t>
    </r>
    <r>
      <rPr>
        <vertAlign val="subscript"/>
        <sz val="11"/>
        <color rgb="FF000000"/>
        <rFont val="Calibri"/>
        <family val="2"/>
        <scheme val="minor"/>
      </rPr>
      <t>AI</t>
    </r>
    <r>
      <rPr>
        <sz val="11"/>
        <color indexed="8"/>
        <rFont val="Calibri"/>
        <family val="2"/>
        <scheme val="minor"/>
      </rPr>
      <t xml:space="preserve"> = Jumlah program studi pada program utama yang terakreditasi oleh lembaga internasional bereputasi.</t>
    </r>
  </si>
  <si>
    <t>Perolehan status terakreditasi seluruh program studi oleh BAN-PT atau Lembaga Akreditasi Mandiri (LAM).</t>
  </si>
  <si>
    <t>Tabel 5.h IPR
Luaran Lainnya</t>
  </si>
  <si>
    <t xml:space="preserve">Tabel 3.a.1) IPR
Kecukupan Dosen Perguruan Tinggi
</t>
  </si>
  <si>
    <t>C.9
Luaran dan Capaian Tridharma
C.9.4 
Indikator Kinerja Utama
C.9.4.a)
Pendidikan
Tabel 5.a IPR
Capaian Pembelajaran</t>
  </si>
  <si>
    <t>PERGURUAN TINGGI AKADEMIK</t>
  </si>
  <si>
    <t>STUDI PENELUSURAN LULUSAN
TABEL REFERENSI 5.d.1) , 5.d.2) dan 5.e.2)</t>
  </si>
  <si>
    <t>STUDI PENELUSURAN LULUSAN
TABEL REFERENSI 5.e.1)</t>
  </si>
  <si>
    <t>Bandung</t>
  </si>
  <si>
    <r>
      <t xml:space="preserve">D. Ketersediaan bukti yang sahih terkait praktik baik perwujudan </t>
    </r>
    <r>
      <rPr>
        <i/>
        <sz val="11"/>
        <color rgb="FF000000"/>
        <rFont val="Calibri"/>
        <family val="2"/>
        <scheme val="minor"/>
      </rPr>
      <t xml:space="preserve">Good University Governance </t>
    </r>
    <r>
      <rPr>
        <sz val="11"/>
        <color indexed="8"/>
        <rFont val="Calibri"/>
        <family val="2"/>
        <scheme val="minor"/>
      </rPr>
      <t>(paling tidak mencakup aspek kredibilitas, transparansi, akuntabilitas, tanggung jawab, dan keadilan), dan manajemen risiko. Perguruan tinggi mengumumkan ringkasan laporan tahunan kepada masyarakat (PP No. 4 Tahun 2014 Pasal 33 ayat 3).</t>
    </r>
  </si>
  <si>
    <t xml:space="preserve">Perguruan tinggi memiliki bukti yang sahih terkait praktik penyelenggaraan GUG mencakup aspek: kredibilitas, transparansi, akuntabilitas, tanggung jawab, keadilan, dan manajemen risiko. Perguruan tinggi mengumumkan ringkasan laporan tahunan kepada masyarakat. </t>
  </si>
  <si>
    <t xml:space="preserve">Perguruan tinggi memiliki bukti yang sahih terkait praktik baik perwujudan GUG mencakup aspek: kredibilitas, transparansi, akuntabilitas, tanggung jawab, keadilan, dan manajemen risiko secara konsisten, efektif, dan efisien. Perguruan tinggi mengumumkan ringkasan laporan tahunan kepada masyarakat. </t>
  </si>
  <si>
    <t xml:space="preserve">Perguruan tinggi memiliki bukti yang sahih terkait praktik baik perwujudan GUG mencakup aspek: kredibilitas, transparansi, akuntabilitas, tanggung jawab, keadilan, dan manajemen risiko secara konsisten. Perguruan tinggi mengumumkan ringkasan laporan tahunan kepada masyarakat. </t>
  </si>
  <si>
    <t>Perguruan tinggi memiliki bukti formal keberfungsian sistem pengelolaan fungsional dan operasional perguruan tinggi yang mencakup 5 aspek yang dilaksanakan secara konsisten, efektif, dan efisien, serta mempertimbangkan keunikan organisasi perguruan tinggi sesuai statuta masing-masing.</t>
  </si>
  <si>
    <t>Perguruan tinggi memiliki bukti formal keberfungsian sistem pengelolaan fungsionl dan operasional perguruan tinggi yang mencakup 5 aspek yang dilaksanakan secara konsisten, serta mempertimbangkan keunikan organisasi perguruan tinggi sesuai statuta masing-masing.</t>
  </si>
  <si>
    <t>Perguruan tinggi memiliki bukti formal keberfungsian sistem pengelolaan fungsional dan operasional perguruan tinggi yang mencakup 5 aspek, serta mempertimbangkan keunikan organisasi perguruan tinggi sesuai statuta masing-masing.</t>
  </si>
  <si>
    <t>A. Ketersediaan dokumen formal Rencana Strategis Penelitian yang memuat landasan pengembangan, peta jalan penelitian, sumber daya, sasaran program strategis dan indikator kinerja.</t>
  </si>
  <si>
    <t>Perguruan tinggi memiliki dokumen formal Rencana Strategis Penelitian yang memuat landasan pengembangan, peta jalan penelitian, sumber daya (termasuk alokasi dana penelitian internal), sasaran program strategis dan indikator kinerja, serta berorientasi pada daya saing internasional.</t>
  </si>
  <si>
    <t>Perguruan tinggi memiliki dokumen formal Rencana Strategis Penelitian yang memuat landasan pengembangan, peta jalan penelitian, sumber daya (termasuk alokasi dana penelitian internal), sasaran program strategis dan indikator kinerja, serta berorientasi pada daya saing nasional.</t>
  </si>
  <si>
    <t xml:space="preserve">Perguruan tinggi memiliki dokumen formal Rencana Strategis Penelitian yang memuat landasan pengembangan, peta jalan penelitian, sumber daya (termasuk alokasi dana penelitian internal), sasaran program strategis dan indikator kinerja. </t>
  </si>
  <si>
    <t xml:space="preserve">A. Ketersediaan dokumen formal Rencana Strategis PkM yang memuat landasan pengembangan, peta jalan PkM, sumber daya, sasaran program strategis dan indikator kinerja. </t>
  </si>
  <si>
    <t>Perguruan tinggi memiliki dokumen formal Rencana Strategis PkM yang memuat landasan pengembangan, peta jalan PkM, sumber daya (termasuk alokasi dana PkM internal), sasaran program strategis dan indikator kinerja, serta berorientasi pada daya saing internasional.</t>
  </si>
  <si>
    <t>Perguruan tinggi memiliki dokumen formal Rencana Strategis PkM yang memuat landasan pengembangan, peta jalan PkM, sumber daya (termasuk alokasi dana PkM internal), sasaran program strategis dan indikator kinerja, serta berorientasi daya saing nasional.</t>
  </si>
  <si>
    <t xml:space="preserve">Perguruan tinggi memiliki dokumen formal Rencana Strategis PkM yang memuat landasan pengembangan, peta jalan PkM, sumber daya (termasuk alokasi dana PkM internal), sasaran program strategis dan indikator kinerja. </t>
  </si>
  <si>
    <t xml:space="preserve">D. Ketersediaan bukti yang sahih terkait praktik baik perwujudan Good University Governance (paling tidak mencakup aspek kredibilitas, transparansi, akuntabilitas, tanggung jawab, dan keadilan), dan manajemen risiko. Perguruan tinggi mengumumkan ringkasan laporan tahunan kepada masyarakat (PP No. 4 Tahun 2014 Pasal 33 ayat 3).	</t>
  </si>
  <si>
    <t xml:space="preserve">A. Ketersediaan dokumen formal Rencana Strategis Penelitian yang memuat landasan pengembangan, peta jalan penelitian, sumber daya, sasaran program strategis dan indikator kinerja.	</t>
  </si>
  <si>
    <t>Perguruan tinggi telah menjalankan SPMI yang dibuktikan dengan keberadaan 5 aspek dan memiliki standar yang melampaui dari SN-DIKTI dalam kuantitas dan kualitas yang signifikan, dan efektif untuk menumbuhkembangkan budaya mutu.</t>
  </si>
  <si>
    <r>
      <t>Perguruan tinggi telah menjalankan SPMI yang dibuktikan dengan keberadaan 5 aspek, memiliki standar yang melampaui dari SN-DIKTI dalam kuantitas dan kualitas yang signifikan, dan efektif untuk menumbuhkembangkan budaya mutu,  serta menerapkan inovasi SPM, seperti: audit berbasis resiko (</t>
    </r>
    <r>
      <rPr>
        <i/>
        <sz val="11"/>
        <rFont val="Calibri"/>
        <family val="2"/>
        <scheme val="minor"/>
      </rPr>
      <t>Risk Based Audit</t>
    </r>
    <r>
      <rPr>
        <sz val="11"/>
        <rFont val="Calibri"/>
        <family val="2"/>
        <scheme val="minor"/>
      </rPr>
      <t>) atau inovasi lainnya.</t>
    </r>
  </si>
  <si>
    <t>versi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</si>
</sst>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
    <numFmt numFmtId="166" formatCode="0.0%"/>
    <numFmt numFmtId="167" formatCode="_(* #,##0_);_(* \(#,##0\);_(* &quot;-&quot;??_);_(@_)"/>
    <numFmt numFmtId="168" formatCode="[$-409]d\-mmm\-yyyy;@"/>
  </numFmts>
  <fonts count="44" x14ac:knownFonts="1">
    <font>
      <sz val="11"/>
      <color theme="1"/>
      <name val="Calibri"/>
      <family val="2"/>
      <scheme val="minor"/>
    </font>
    <font>
      <sz val="8"/>
      <name val="Calibri"/>
      <family val="2"/>
    </font>
    <font>
      <b/>
      <sz val="14"/>
      <color indexed="9"/>
      <name val="Calibri"/>
      <family val="2"/>
    </font>
    <font>
      <b/>
      <sz val="26"/>
      <color indexed="9"/>
      <name val="Calibri"/>
      <family val="2"/>
    </font>
    <font>
      <sz val="11"/>
      <color indexed="8"/>
      <name val="Calibri"/>
      <family val="2"/>
      <scheme val="minor"/>
    </font>
    <font>
      <b/>
      <sz val="16"/>
      <color theme="0"/>
      <name val="Calibri"/>
      <family val="2"/>
      <scheme val="minor"/>
    </font>
    <font>
      <sz val="12"/>
      <color theme="1"/>
      <name val="Calibri"/>
      <family val="2"/>
      <scheme val="minor"/>
    </font>
    <font>
      <b/>
      <sz val="12"/>
      <color indexed="8"/>
      <name val="Calibri"/>
      <family val="2"/>
      <scheme val="minor"/>
    </font>
    <font>
      <sz val="12"/>
      <color indexed="8"/>
      <name val="Calibri"/>
      <family val="2"/>
      <scheme val="minor"/>
    </font>
    <font>
      <b/>
      <sz val="18"/>
      <color theme="1"/>
      <name val="Calibri"/>
      <family val="2"/>
      <scheme val="minor"/>
    </font>
    <font>
      <b/>
      <u/>
      <sz val="12"/>
      <color indexed="8"/>
      <name val="Calibri"/>
      <family val="2"/>
      <scheme val="minor"/>
    </font>
    <font>
      <sz val="18"/>
      <color theme="1"/>
      <name val="Calibri"/>
      <family val="2"/>
      <scheme val="minor"/>
    </font>
    <font>
      <b/>
      <sz val="18"/>
      <color indexed="9"/>
      <name val="Calibri"/>
      <family val="2"/>
    </font>
    <font>
      <b/>
      <sz val="22"/>
      <color theme="1"/>
      <name val="Calibri"/>
      <family val="2"/>
      <scheme val="minor"/>
    </font>
    <font>
      <b/>
      <sz val="18"/>
      <color rgb="FFFFFF00"/>
      <name val="Calibri"/>
      <family val="2"/>
      <scheme val="minor"/>
    </font>
    <font>
      <sz val="11"/>
      <color rgb="FFFFFF00"/>
      <name val="Calibri"/>
      <family val="2"/>
      <scheme val="minor"/>
    </font>
    <font>
      <sz val="11"/>
      <color theme="1"/>
      <name val="Calibri"/>
      <family val="2"/>
      <scheme val="minor"/>
    </font>
    <font>
      <sz val="1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vertAlign val="subscript"/>
      <sz val="11"/>
      <color theme="1"/>
      <name val="Calibri"/>
      <family val="2"/>
      <scheme val="minor"/>
    </font>
    <font>
      <sz val="11"/>
      <color rgb="FFFF0000"/>
      <name val="Calibri"/>
      <family val="2"/>
      <scheme val="minor"/>
    </font>
    <font>
      <b/>
      <sz val="11"/>
      <color indexed="8"/>
      <name val="Calibri"/>
      <family val="2"/>
      <scheme val="minor"/>
    </font>
    <font>
      <u/>
      <sz val="11"/>
      <color indexed="8"/>
      <name val="Calibri"/>
      <family val="2"/>
      <scheme val="minor"/>
    </font>
    <font>
      <sz val="11"/>
      <color rgb="FF000000"/>
      <name val="Calibri"/>
      <family val="2"/>
      <scheme val="minor"/>
    </font>
    <font>
      <i/>
      <sz val="11"/>
      <color rgb="FF000000"/>
      <name val="Calibri"/>
      <family val="2"/>
      <scheme val="minor"/>
    </font>
    <font>
      <b/>
      <sz val="11"/>
      <color theme="0"/>
      <name val="Calibri"/>
      <family val="2"/>
      <scheme val="minor"/>
    </font>
    <font>
      <sz val="9"/>
      <color rgb="FF00B050"/>
      <name val="Arial"/>
      <family val="2"/>
    </font>
    <font>
      <sz val="10"/>
      <color rgb="FF000000"/>
      <name val="Calibri"/>
      <family val="2"/>
      <scheme val="minor"/>
    </font>
    <font>
      <i/>
      <sz val="10"/>
      <color rgb="FF000000"/>
      <name val="Calibri"/>
      <family val="2"/>
      <scheme val="minor"/>
    </font>
    <font>
      <b/>
      <sz val="11"/>
      <name val="Calibri"/>
      <family val="2"/>
      <scheme val="minor"/>
    </font>
    <font>
      <i/>
      <sz val="11"/>
      <name val="Calibri"/>
      <family val="2"/>
      <scheme val="minor"/>
    </font>
    <font>
      <vertAlign val="subscript"/>
      <sz val="11"/>
      <color rgb="FF000000"/>
      <name val="Calibri"/>
      <family val="2"/>
      <scheme val="minor"/>
    </font>
    <font>
      <sz val="11"/>
      <color indexed="8"/>
      <name val="Symbol"/>
      <family val="1"/>
      <charset val="2"/>
    </font>
    <font>
      <b/>
      <i/>
      <sz val="11"/>
      <color theme="0"/>
      <name val="Calibri"/>
      <family val="2"/>
      <scheme val="minor"/>
    </font>
    <font>
      <b/>
      <sz val="12"/>
      <color theme="1"/>
      <name val="Calibri"/>
      <family val="2"/>
      <scheme val="minor"/>
    </font>
    <font>
      <b/>
      <sz val="12"/>
      <color rgb="FFFFFF00"/>
      <name val="Calibri"/>
      <family val="2"/>
      <scheme val="minor"/>
    </font>
    <font>
      <sz val="10"/>
      <name val="Calibri"/>
      <family val="2"/>
      <scheme val="minor"/>
    </font>
    <font>
      <sz val="10"/>
      <color indexed="8"/>
      <name val="Calibri"/>
      <family val="2"/>
      <scheme val="minor"/>
    </font>
    <font>
      <sz val="10"/>
      <color rgb="FFFF0000"/>
      <name val="Calibri"/>
      <family val="2"/>
      <scheme val="minor"/>
    </font>
    <font>
      <b/>
      <sz val="10"/>
      <color rgb="FF000000"/>
      <name val="Calibri"/>
      <family val="2"/>
      <scheme val="minor"/>
    </font>
    <font>
      <sz val="12"/>
      <name val="Calibri"/>
      <family val="2"/>
      <scheme val="minor"/>
    </font>
    <font>
      <u/>
      <sz val="11"/>
      <color theme="10"/>
      <name val="Calibri"/>
      <family val="2"/>
    </font>
  </fonts>
  <fills count="19">
    <fill>
      <patternFill patternType="none"/>
    </fill>
    <fill>
      <patternFill patternType="gray125"/>
    </fill>
    <fill>
      <patternFill patternType="solid">
        <fgColor indexed="13"/>
        <bgColor indexed="64"/>
      </patternFill>
    </fill>
    <fill>
      <patternFill patternType="solid">
        <fgColor indexed="21"/>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
      <patternFill patternType="solid">
        <fgColor rgb="FF00FF00"/>
        <bgColor indexed="64"/>
      </patternFill>
    </fill>
    <fill>
      <patternFill patternType="solid">
        <fgColor rgb="FF00B050"/>
        <bgColor indexed="64"/>
      </patternFill>
    </fill>
    <fill>
      <patternFill patternType="solid">
        <fgColor theme="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FFFF"/>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66FF33"/>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medium">
        <color indexed="64"/>
      </right>
      <top/>
      <bottom/>
      <diagonal/>
    </border>
    <border>
      <left/>
      <right style="medium">
        <color indexed="64"/>
      </right>
      <top/>
      <bottom style="thin">
        <color indexed="64"/>
      </bottom>
      <diagonal/>
    </border>
    <border>
      <left style="medium">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double">
        <color rgb="FFFFFF00"/>
      </right>
      <top/>
      <bottom/>
      <diagonal/>
    </border>
    <border>
      <left/>
      <right style="thin">
        <color indexed="64"/>
      </right>
      <top style="medium">
        <color indexed="64"/>
      </top>
      <bottom/>
      <diagonal/>
    </border>
    <border>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right style="medium">
        <color indexed="64"/>
      </right>
      <top style="thin">
        <color indexed="64"/>
      </top>
      <bottom style="thin">
        <color indexed="64"/>
      </bottom>
      <diagonal/>
    </border>
    <border>
      <left style="medium">
        <color rgb="FF000000"/>
      </left>
      <right style="medium">
        <color rgb="FF000000"/>
      </right>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5">
    <xf numFmtId="0" fontId="0" fillId="0" borderId="0"/>
    <xf numFmtId="9" fontId="16" fillId="0" borderId="0" applyFont="0" applyFill="0" applyBorder="0" applyAlignment="0" applyProtection="0"/>
    <xf numFmtId="9" fontId="16" fillId="0" borderId="0" applyFont="0" applyFill="0" applyBorder="0" applyAlignment="0" applyProtection="0"/>
    <xf numFmtId="164" fontId="16" fillId="0" borderId="0" applyFont="0" applyFill="0" applyBorder="0" applyAlignment="0" applyProtection="0"/>
    <xf numFmtId="0" fontId="43" fillId="0" borderId="0" applyNumberFormat="0" applyFill="0" applyBorder="0" applyAlignment="0" applyProtection="0">
      <alignment vertical="top"/>
      <protection locked="0"/>
    </xf>
  </cellStyleXfs>
  <cellXfs count="369">
    <xf numFmtId="0" fontId="0" fillId="0" borderId="0" xfId="0"/>
    <xf numFmtId="0" fontId="6" fillId="0" borderId="0" xfId="0" applyFont="1"/>
    <xf numFmtId="0" fontId="6" fillId="0" borderId="0" xfId="0" applyFont="1" applyAlignment="1" applyProtection="1">
      <alignment horizontal="center"/>
    </xf>
    <xf numFmtId="0" fontId="6" fillId="0" borderId="0" xfId="0" applyFont="1" applyAlignment="1" applyProtection="1">
      <alignment wrapText="1"/>
    </xf>
    <xf numFmtId="0" fontId="6" fillId="0" borderId="0" xfId="0" applyFont="1" applyAlignment="1" applyProtection="1">
      <alignment wrapText="1"/>
      <protection locked="0"/>
    </xf>
    <xf numFmtId="0" fontId="6" fillId="0" borderId="0" xfId="0" applyFont="1" applyAlignment="1" applyProtection="1">
      <alignment horizontal="center" vertical="center"/>
      <protection locked="0"/>
    </xf>
    <xf numFmtId="0" fontId="6" fillId="0" borderId="0" xfId="0" applyFont="1" applyAlignment="1" applyProtection="1">
      <alignment horizontal="center"/>
      <protection locked="0"/>
    </xf>
    <xf numFmtId="0" fontId="6" fillId="0" borderId="0" xfId="0" applyFont="1" applyAlignment="1">
      <alignment horizontal="center"/>
    </xf>
    <xf numFmtId="0" fontId="6" fillId="0" borderId="0" xfId="0" applyFont="1" applyAlignment="1">
      <alignment wrapText="1"/>
    </xf>
    <xf numFmtId="0" fontId="6" fillId="0" borderId="0" xfId="0" applyFont="1" applyAlignment="1">
      <alignment horizontal="center" vertical="center"/>
    </xf>
    <xf numFmtId="0" fontId="0" fillId="0" borderId="0" xfId="0" applyFont="1" applyAlignment="1">
      <alignment horizontal="center" vertical="center"/>
    </xf>
    <xf numFmtId="0" fontId="0" fillId="0" borderId="0" xfId="0" applyFont="1"/>
    <xf numFmtId="0" fontId="8" fillId="0" borderId="0" xfId="0" applyFont="1" applyAlignment="1" applyProtection="1">
      <alignment horizontal="center" vertical="top" wrapText="1"/>
      <protection locked="0"/>
    </xf>
    <xf numFmtId="0" fontId="8" fillId="0" borderId="0" xfId="0" applyFont="1" applyAlignment="1" applyProtection="1">
      <alignment vertical="top"/>
      <protection locked="0"/>
    </xf>
    <xf numFmtId="0" fontId="8" fillId="0" borderId="0" xfId="0" applyFont="1" applyAlignment="1" applyProtection="1">
      <alignment horizontal="center"/>
    </xf>
    <xf numFmtId="0" fontId="8" fillId="0" borderId="0" xfId="0" applyFont="1" applyAlignment="1" applyProtection="1">
      <alignment vertical="top" wrapText="1"/>
      <protection locked="0"/>
    </xf>
    <xf numFmtId="0" fontId="5" fillId="3" borderId="0" xfId="0" applyFont="1" applyFill="1" applyAlignment="1">
      <alignment vertical="center"/>
    </xf>
    <xf numFmtId="0" fontId="0" fillId="3" borderId="0" xfId="0" applyFill="1" applyAlignment="1">
      <alignment vertical="center"/>
    </xf>
    <xf numFmtId="0" fontId="0" fillId="0" borderId="0" xfId="0" applyAlignment="1">
      <alignment vertical="center"/>
    </xf>
    <xf numFmtId="0" fontId="3" fillId="3" borderId="0" xfId="0" applyFont="1" applyFill="1" applyAlignment="1">
      <alignment vertical="center"/>
    </xf>
    <xf numFmtId="0" fontId="2" fillId="3" borderId="0" xfId="0" applyFont="1" applyFill="1" applyAlignment="1">
      <alignment vertical="center" wrapText="1"/>
    </xf>
    <xf numFmtId="0" fontId="0" fillId="3" borderId="0" xfId="0" applyFill="1" applyAlignment="1">
      <alignment horizontal="center" vertical="center"/>
    </xf>
    <xf numFmtId="0" fontId="11" fillId="0" borderId="0" xfId="0" applyFont="1" applyAlignment="1">
      <alignment vertical="center"/>
    </xf>
    <xf numFmtId="0" fontId="0" fillId="3" borderId="0" xfId="0" applyFill="1" applyAlignment="1">
      <alignment horizontal="right" vertical="center"/>
    </xf>
    <xf numFmtId="0" fontId="11" fillId="3" borderId="0" xfId="0" applyFont="1" applyFill="1" applyAlignment="1">
      <alignment vertical="center"/>
    </xf>
    <xf numFmtId="0" fontId="11" fillId="3" borderId="0" xfId="0" applyFont="1" applyFill="1" applyAlignment="1">
      <alignment horizontal="right" vertical="center"/>
    </xf>
    <xf numFmtId="0" fontId="12" fillId="3" borderId="0" xfId="0" applyFont="1" applyFill="1" applyAlignment="1">
      <alignment vertical="center" wrapText="1"/>
    </xf>
    <xf numFmtId="0" fontId="9" fillId="3" borderId="0" xfId="0" applyFont="1" applyFill="1" applyAlignment="1">
      <alignment horizontal="center" vertical="center"/>
    </xf>
    <xf numFmtId="0" fontId="9" fillId="3" borderId="0" xfId="0" applyFont="1" applyFill="1" applyAlignment="1">
      <alignment vertical="center"/>
    </xf>
    <xf numFmtId="0" fontId="14" fillId="3" borderId="36" xfId="0" applyFont="1" applyFill="1" applyBorder="1" applyAlignment="1">
      <alignment horizontal="center" vertical="center"/>
    </xf>
    <xf numFmtId="0" fontId="11" fillId="3" borderId="36" xfId="0" applyFont="1" applyFill="1" applyBorder="1" applyAlignment="1">
      <alignment horizontal="center" vertical="center"/>
    </xf>
    <xf numFmtId="0" fontId="0" fillId="3" borderId="36" xfId="0" applyFill="1" applyBorder="1" applyAlignment="1">
      <alignment vertical="center"/>
    </xf>
    <xf numFmtId="14" fontId="0" fillId="3" borderId="0" xfId="0" applyNumberFormat="1" applyFill="1" applyAlignment="1">
      <alignment vertical="center"/>
    </xf>
    <xf numFmtId="0" fontId="15" fillId="3" borderId="0" xfId="0" applyFont="1" applyFill="1" applyAlignment="1">
      <alignment vertical="center"/>
    </xf>
    <xf numFmtId="14" fontId="15" fillId="3" borderId="0" xfId="0" applyNumberFormat="1" applyFont="1" applyFill="1" applyAlignment="1">
      <alignment vertical="center"/>
    </xf>
    <xf numFmtId="2" fontId="6" fillId="0" borderId="0" xfId="0" applyNumberFormat="1" applyFont="1"/>
    <xf numFmtId="2" fontId="17" fillId="0" borderId="1" xfId="0" applyNumberFormat="1" applyFont="1" applyBorder="1" applyAlignment="1" applyProtection="1">
      <alignment horizontal="center" vertical="top" wrapText="1"/>
    </xf>
    <xf numFmtId="0" fontId="0" fillId="0" borderId="0" xfId="0" applyFont="1" applyAlignment="1">
      <alignment vertical="center"/>
    </xf>
    <xf numFmtId="0" fontId="20" fillId="0" borderId="1" xfId="0" applyFont="1" applyBorder="1" applyAlignment="1">
      <alignment horizontal="left" vertical="top" wrapText="1"/>
    </xf>
    <xf numFmtId="0" fontId="0" fillId="0" borderId="0" xfId="0" applyFont="1" applyBorder="1" applyAlignment="1">
      <alignment vertical="center"/>
    </xf>
    <xf numFmtId="0" fontId="18" fillId="4" borderId="0" xfId="0" applyFont="1" applyFill="1" applyBorder="1" applyAlignment="1" applyProtection="1">
      <alignment horizontal="center" vertical="center"/>
    </xf>
    <xf numFmtId="0" fontId="0" fillId="0" borderId="0" xfId="0" applyFont="1" applyAlignment="1" applyProtection="1">
      <alignment vertical="center"/>
    </xf>
    <xf numFmtId="0" fontId="18" fillId="0" borderId="33" xfId="0" applyFont="1" applyBorder="1" applyAlignment="1" applyProtection="1">
      <alignment horizontal="center" vertical="center" wrapText="1"/>
    </xf>
    <xf numFmtId="2" fontId="0" fillId="6" borderId="4" xfId="0" applyNumberFormat="1" applyFont="1" applyFill="1" applyBorder="1" applyAlignment="1" applyProtection="1">
      <alignment horizontal="center" vertical="center"/>
    </xf>
    <xf numFmtId="0" fontId="4" fillId="0" borderId="1" xfId="0" applyFont="1" applyFill="1" applyBorder="1" applyAlignment="1" applyProtection="1">
      <alignment horizontal="center" vertical="center" wrapText="1"/>
    </xf>
    <xf numFmtId="1" fontId="0" fillId="0" borderId="5" xfId="0" applyNumberFormat="1" applyFont="1" applyFill="1" applyBorder="1" applyAlignment="1" applyProtection="1">
      <alignment horizontal="center" vertical="center"/>
      <protection locked="0"/>
    </xf>
    <xf numFmtId="2" fontId="0" fillId="0" borderId="5" xfId="0" applyNumberFormat="1" applyFont="1" applyFill="1" applyBorder="1" applyAlignment="1" applyProtection="1">
      <alignment horizontal="center" vertical="center"/>
      <protection locked="0"/>
    </xf>
    <xf numFmtId="0" fontId="24" fillId="0" borderId="34" xfId="0" applyFont="1" applyBorder="1" applyAlignment="1" applyProtection="1">
      <alignment horizontal="center" vertical="center"/>
    </xf>
    <xf numFmtId="2" fontId="0" fillId="5" borderId="10" xfId="0" applyNumberFormat="1" applyFont="1" applyFill="1" applyBorder="1" applyAlignment="1" applyProtection="1">
      <alignment horizontal="center" vertical="center"/>
    </xf>
    <xf numFmtId="0" fontId="24" fillId="0" borderId="41" xfId="0" applyFont="1" applyFill="1" applyBorder="1" applyAlignment="1" applyProtection="1">
      <alignment horizontal="center" vertical="center"/>
    </xf>
    <xf numFmtId="0" fontId="4" fillId="0" borderId="41" xfId="0" applyFont="1" applyFill="1" applyBorder="1" applyAlignment="1" applyProtection="1">
      <alignment horizontal="left" vertical="center"/>
    </xf>
    <xf numFmtId="2" fontId="0" fillId="0" borderId="41" xfId="0" applyNumberFormat="1" applyFont="1" applyFill="1" applyBorder="1" applyAlignment="1" applyProtection="1">
      <alignment horizontal="center" vertical="center"/>
    </xf>
    <xf numFmtId="0" fontId="4" fillId="0" borderId="0" xfId="0" applyFont="1" applyFill="1" applyBorder="1" applyAlignment="1" applyProtection="1">
      <alignment horizontal="left" vertical="top" wrapText="1"/>
      <protection locked="0"/>
    </xf>
    <xf numFmtId="0" fontId="4" fillId="0" borderId="12" xfId="0" applyFont="1" applyFill="1" applyBorder="1" applyAlignment="1" applyProtection="1">
      <alignment horizontal="center" vertical="center" wrapText="1"/>
    </xf>
    <xf numFmtId="1" fontId="0" fillId="0" borderId="43" xfId="0" applyNumberFormat="1" applyFont="1" applyFill="1" applyBorder="1" applyAlignment="1" applyProtection="1">
      <alignment horizontal="center" vertical="center"/>
      <protection locked="0"/>
    </xf>
    <xf numFmtId="2" fontId="0" fillId="0" borderId="43" xfId="0" applyNumberFormat="1" applyFont="1" applyFill="1" applyBorder="1" applyAlignment="1" applyProtection="1">
      <alignment horizontal="center" vertical="center"/>
      <protection locked="0"/>
    </xf>
    <xf numFmtId="2" fontId="0" fillId="6" borderId="40" xfId="0" applyNumberFormat="1" applyFont="1" applyFill="1" applyBorder="1" applyAlignment="1" applyProtection="1">
      <alignment horizontal="center" vertical="center"/>
    </xf>
    <xf numFmtId="2" fontId="0" fillId="6" borderId="20" xfId="0" applyNumberFormat="1" applyFont="1" applyFill="1" applyBorder="1" applyAlignment="1" applyProtection="1">
      <alignment horizontal="center" vertical="center"/>
    </xf>
    <xf numFmtId="2" fontId="0" fillId="5" borderId="45" xfId="0" applyNumberFormat="1" applyFont="1" applyFill="1" applyBorder="1" applyAlignment="1" applyProtection="1">
      <alignment horizontal="center" vertical="center"/>
    </xf>
    <xf numFmtId="0" fontId="4" fillId="0" borderId="39" xfId="0" applyFont="1" applyFill="1" applyBorder="1" applyAlignment="1" applyProtection="1">
      <alignment horizontal="left" vertical="center"/>
    </xf>
    <xf numFmtId="1" fontId="0" fillId="0" borderId="47" xfId="0" applyNumberFormat="1" applyFont="1" applyFill="1" applyBorder="1" applyAlignment="1" applyProtection="1">
      <alignment vertical="center"/>
      <protection locked="0"/>
    </xf>
    <xf numFmtId="2" fontId="0" fillId="0" borderId="4" xfId="0" applyNumberFormat="1" applyFont="1" applyFill="1" applyBorder="1" applyAlignment="1" applyProtection="1">
      <alignment horizontal="center" vertical="center"/>
      <protection locked="0"/>
    </xf>
    <xf numFmtId="1" fontId="0" fillId="0" borderId="0" xfId="0" applyNumberFormat="1" applyFont="1" applyAlignment="1">
      <alignment vertical="center"/>
    </xf>
    <xf numFmtId="10" fontId="0" fillId="0" borderId="0" xfId="2" applyNumberFormat="1" applyFont="1" applyAlignment="1" applyProtection="1">
      <alignment vertical="center"/>
    </xf>
    <xf numFmtId="0" fontId="0" fillId="0" borderId="0" xfId="0" applyFont="1" applyAlignment="1" applyProtection="1">
      <alignment horizontal="center" vertical="center"/>
    </xf>
    <xf numFmtId="0" fontId="4" fillId="0" borderId="0" xfId="0" applyFont="1" applyFill="1" applyBorder="1" applyAlignment="1" applyProtection="1">
      <alignment horizontal="left" vertical="center"/>
    </xf>
    <xf numFmtId="0" fontId="4" fillId="0" borderId="0" xfId="0" applyFont="1" applyAlignment="1" applyProtection="1">
      <alignment horizontal="left" vertical="top"/>
    </xf>
    <xf numFmtId="0" fontId="0" fillId="0" borderId="33" xfId="0" applyFont="1" applyBorder="1" applyAlignment="1" applyProtection="1">
      <alignment horizontal="center" vertical="center"/>
    </xf>
    <xf numFmtId="0" fontId="0" fillId="0" borderId="24" xfId="0" applyFont="1" applyBorder="1" applyAlignment="1" applyProtection="1">
      <alignment horizontal="center" vertical="center"/>
    </xf>
    <xf numFmtId="0" fontId="0" fillId="0" borderId="12" xfId="0" applyFont="1" applyBorder="1"/>
    <xf numFmtId="0" fontId="0" fillId="0" borderId="0" xfId="0" applyFont="1" applyAlignment="1">
      <alignment horizontal="right" vertical="center"/>
    </xf>
    <xf numFmtId="2" fontId="0" fillId="0" borderId="0" xfId="0" applyNumberFormat="1" applyFont="1" applyAlignment="1">
      <alignment horizontal="center" vertical="center"/>
    </xf>
    <xf numFmtId="2" fontId="0" fillId="0" borderId="0" xfId="0" applyNumberFormat="1" applyFont="1" applyAlignment="1">
      <alignment horizontal="left" vertical="center"/>
    </xf>
    <xf numFmtId="2" fontId="0" fillId="0" borderId="0" xfId="0" applyNumberFormat="1" applyFont="1" applyAlignment="1" applyProtection="1">
      <alignment horizontal="center" vertical="center"/>
    </xf>
    <xf numFmtId="0" fontId="0" fillId="0" borderId="0" xfId="0" applyFont="1" applyBorder="1" applyAlignment="1" applyProtection="1">
      <alignment vertical="center"/>
    </xf>
    <xf numFmtId="0" fontId="0" fillId="0" borderId="0" xfId="0" applyFont="1" applyFill="1" applyBorder="1" applyAlignment="1" applyProtection="1">
      <alignment vertical="center"/>
    </xf>
    <xf numFmtId="0" fontId="0" fillId="0" borderId="0" xfId="0" applyFont="1" applyFill="1" applyBorder="1" applyAlignment="1">
      <alignment vertical="center"/>
    </xf>
    <xf numFmtId="2" fontId="0" fillId="0" borderId="0" xfId="0" applyNumberFormat="1" applyFont="1" applyAlignment="1">
      <alignment vertical="center"/>
    </xf>
    <xf numFmtId="2" fontId="0" fillId="0" borderId="0" xfId="2" applyNumberFormat="1" applyFont="1" applyAlignment="1" applyProtection="1">
      <alignment vertical="center"/>
    </xf>
    <xf numFmtId="2" fontId="0" fillId="0" borderId="0" xfId="0" applyNumberFormat="1" applyFont="1" applyAlignment="1" applyProtection="1">
      <alignment vertical="center"/>
    </xf>
    <xf numFmtId="1" fontId="0" fillId="0" borderId="0" xfId="0" applyNumberFormat="1" applyFont="1" applyAlignment="1">
      <alignment horizontal="right" vertical="center"/>
    </xf>
    <xf numFmtId="1" fontId="0" fillId="0" borderId="0" xfId="0" applyNumberFormat="1" applyFont="1" applyAlignment="1">
      <alignment horizontal="center" vertical="center"/>
    </xf>
    <xf numFmtId="2" fontId="0" fillId="0" borderId="0" xfId="2" applyNumberFormat="1" applyFont="1" applyAlignment="1" applyProtection="1">
      <alignment horizontal="right" vertical="center"/>
    </xf>
    <xf numFmtId="1" fontId="0" fillId="0" borderId="0" xfId="2" applyNumberFormat="1" applyFont="1" applyAlignment="1" applyProtection="1">
      <alignment horizontal="center" vertical="center"/>
    </xf>
    <xf numFmtId="0" fontId="0" fillId="0" borderId="0" xfId="0" applyFont="1" applyFill="1" applyAlignment="1" applyProtection="1">
      <alignment horizontal="center" vertical="center"/>
    </xf>
    <xf numFmtId="0" fontId="0" fillId="0" borderId="0" xfId="0" applyFont="1" applyFill="1" applyAlignment="1" applyProtection="1">
      <alignment vertical="center"/>
    </xf>
    <xf numFmtId="0" fontId="0" fillId="0" borderId="4" xfId="0" applyFont="1" applyFill="1" applyBorder="1" applyAlignment="1" applyProtection="1">
      <alignment horizontal="center" vertical="center"/>
    </xf>
    <xf numFmtId="0" fontId="0" fillId="0" borderId="0" xfId="0" applyFont="1" applyAlignment="1" applyProtection="1">
      <alignment horizontal="right" vertical="center"/>
    </xf>
    <xf numFmtId="0" fontId="4" fillId="0" borderId="0" xfId="0" applyFont="1" applyAlignment="1">
      <alignment horizontal="left" vertical="center"/>
    </xf>
    <xf numFmtId="2" fontId="0" fillId="7" borderId="5" xfId="0" applyNumberFormat="1" applyFont="1" applyFill="1" applyBorder="1" applyAlignment="1" applyProtection="1">
      <alignment horizontal="center" vertical="center"/>
      <protection locked="0"/>
    </xf>
    <xf numFmtId="0" fontId="24" fillId="0" borderId="0" xfId="0" applyFont="1" applyAlignment="1" applyProtection="1">
      <alignment horizontal="center" vertical="center"/>
    </xf>
    <xf numFmtId="0" fontId="4" fillId="0" borderId="0" xfId="0" applyFont="1" applyAlignment="1" applyProtection="1">
      <alignment horizontal="left" vertical="center"/>
    </xf>
    <xf numFmtId="1" fontId="0" fillId="5" borderId="5" xfId="0" applyNumberFormat="1" applyFont="1" applyFill="1" applyBorder="1" applyAlignment="1" applyProtection="1">
      <alignment horizontal="center" vertical="center"/>
      <protection locked="0"/>
    </xf>
    <xf numFmtId="166" fontId="0" fillId="0" borderId="0" xfId="2" applyNumberFormat="1" applyFont="1" applyAlignment="1" applyProtection="1">
      <alignment vertical="center"/>
    </xf>
    <xf numFmtId="2" fontId="0" fillId="5" borderId="5" xfId="0" applyNumberFormat="1" applyFont="1" applyFill="1" applyBorder="1" applyAlignment="1" applyProtection="1">
      <alignment horizontal="center" vertical="center"/>
    </xf>
    <xf numFmtId="0" fontId="0" fillId="0" borderId="35" xfId="0" applyFont="1" applyBorder="1" applyAlignment="1" applyProtection="1">
      <alignment horizontal="center" vertical="center"/>
    </xf>
    <xf numFmtId="0" fontId="0" fillId="0" borderId="0" xfId="0" applyFont="1" applyFill="1" applyBorder="1" applyAlignment="1">
      <alignment vertical="top"/>
    </xf>
    <xf numFmtId="0" fontId="27" fillId="8" borderId="8" xfId="0" applyFont="1" applyFill="1" applyBorder="1" applyAlignment="1" applyProtection="1">
      <alignment horizontal="center" vertical="center" wrapText="1"/>
    </xf>
    <xf numFmtId="0" fontId="27" fillId="8" borderId="9" xfId="0" applyFont="1" applyFill="1" applyBorder="1" applyAlignment="1" applyProtection="1">
      <alignment horizontal="center" vertical="center" wrapText="1"/>
    </xf>
    <xf numFmtId="0" fontId="27" fillId="8" borderId="15" xfId="0" applyFont="1" applyFill="1" applyBorder="1" applyAlignment="1" applyProtection="1">
      <alignment horizontal="center" vertical="center" wrapText="1"/>
    </xf>
    <xf numFmtId="0" fontId="27" fillId="8" borderId="14" xfId="0" applyFont="1" applyFill="1" applyBorder="1" applyAlignment="1" applyProtection="1">
      <alignment horizontal="center" vertical="center" wrapText="1"/>
    </xf>
    <xf numFmtId="0" fontId="22" fillId="13" borderId="44" xfId="0" applyFont="1" applyFill="1" applyBorder="1" applyAlignment="1">
      <alignment vertical="top" wrapText="1"/>
    </xf>
    <xf numFmtId="0" fontId="25" fillId="13" borderId="44" xfId="0" applyFont="1" applyFill="1" applyBorder="1" applyAlignment="1">
      <alignment vertical="top" wrapText="1"/>
    </xf>
    <xf numFmtId="10" fontId="0" fillId="7" borderId="20" xfId="2" applyNumberFormat="1" applyFont="1" applyFill="1" applyBorder="1" applyAlignment="1" applyProtection="1">
      <alignment horizontal="center" vertical="center"/>
    </xf>
    <xf numFmtId="1" fontId="0" fillId="7" borderId="20" xfId="2" applyNumberFormat="1" applyFont="1" applyFill="1" applyBorder="1" applyAlignment="1" applyProtection="1">
      <alignment horizontal="center" vertical="center"/>
    </xf>
    <xf numFmtId="2" fontId="0" fillId="7" borderId="20" xfId="2" applyNumberFormat="1" applyFont="1" applyFill="1" applyBorder="1" applyAlignment="1" applyProtection="1">
      <alignment horizontal="center" vertical="center"/>
    </xf>
    <xf numFmtId="0" fontId="25" fillId="0" borderId="0" xfId="0" applyFont="1" applyFill="1" applyBorder="1" applyAlignment="1">
      <alignment vertical="top" wrapText="1"/>
    </xf>
    <xf numFmtId="0" fontId="22" fillId="0" borderId="0" xfId="0" applyFont="1" applyFill="1" applyBorder="1" applyAlignment="1">
      <alignment vertical="top" wrapText="1"/>
    </xf>
    <xf numFmtId="166" fontId="0" fillId="7" borderId="20" xfId="2" applyNumberFormat="1" applyFont="1" applyFill="1" applyBorder="1" applyAlignment="1" applyProtection="1">
      <alignment horizontal="center" vertical="center"/>
    </xf>
    <xf numFmtId="0" fontId="25" fillId="0" borderId="0" xfId="0" applyFont="1" applyFill="1" applyBorder="1" applyAlignment="1">
      <alignment vertical="top"/>
    </xf>
    <xf numFmtId="1" fontId="0" fillId="5" borderId="20" xfId="2" applyNumberFormat="1" applyFont="1" applyFill="1" applyBorder="1" applyAlignment="1" applyProtection="1">
      <alignment horizontal="center" vertical="center"/>
    </xf>
    <xf numFmtId="0" fontId="22" fillId="0" borderId="0" xfId="0" applyFont="1" applyFill="1" applyBorder="1" applyAlignment="1">
      <alignment vertical="top"/>
    </xf>
    <xf numFmtId="1" fontId="0" fillId="7" borderId="10" xfId="2" applyNumberFormat="1" applyFont="1" applyFill="1" applyBorder="1" applyAlignment="1" applyProtection="1">
      <alignment horizontal="center" vertical="center"/>
    </xf>
    <xf numFmtId="165" fontId="0" fillId="7" borderId="20" xfId="0" applyNumberFormat="1" applyFont="1" applyFill="1" applyBorder="1" applyAlignment="1" applyProtection="1">
      <alignment horizontal="center" vertical="center"/>
    </xf>
    <xf numFmtId="0" fontId="0" fillId="5" borderId="20" xfId="0" applyFont="1" applyFill="1" applyBorder="1" applyAlignment="1" applyProtection="1">
      <alignment horizontal="center" vertical="center"/>
    </xf>
    <xf numFmtId="2" fontId="0" fillId="7" borderId="20" xfId="0" applyNumberFormat="1" applyFont="1" applyFill="1" applyBorder="1" applyAlignment="1" applyProtection="1">
      <alignment horizontal="center" vertical="center"/>
    </xf>
    <xf numFmtId="0" fontId="17" fillId="0" borderId="1" xfId="0" applyFont="1" applyBorder="1" applyAlignment="1">
      <alignment vertical="center" wrapText="1"/>
    </xf>
    <xf numFmtId="10" fontId="0" fillId="0" borderId="0" xfId="2" applyNumberFormat="1" applyFont="1" applyAlignment="1">
      <alignment horizontal="center" vertical="center"/>
    </xf>
    <xf numFmtId="10" fontId="0" fillId="0" borderId="0" xfId="2" applyNumberFormat="1" applyFont="1" applyAlignment="1" applyProtection="1">
      <alignment horizontal="center" vertical="center"/>
    </xf>
    <xf numFmtId="1" fontId="0" fillId="0" borderId="0" xfId="0" applyNumberFormat="1" applyAlignment="1">
      <alignment vertical="center"/>
    </xf>
    <xf numFmtId="0" fontId="4" fillId="2" borderId="0" xfId="0" applyFont="1" applyFill="1" applyBorder="1" applyAlignment="1" applyProtection="1">
      <alignment horizontal="left" vertical="top" wrapText="1"/>
      <protection locked="0"/>
    </xf>
    <xf numFmtId="0" fontId="7" fillId="0" borderId="0" xfId="0" applyFont="1" applyAlignment="1" applyProtection="1">
      <alignment horizontal="center" vertical="center"/>
    </xf>
    <xf numFmtId="1" fontId="0" fillId="7" borderId="5" xfId="2" applyNumberFormat="1" applyFont="1" applyFill="1" applyBorder="1" applyAlignment="1" applyProtection="1">
      <alignment horizontal="center" vertical="center"/>
    </xf>
    <xf numFmtId="166" fontId="0" fillId="7" borderId="48" xfId="2" applyNumberFormat="1" applyFont="1" applyFill="1" applyBorder="1" applyAlignment="1" applyProtection="1">
      <alignment horizontal="center" vertical="center"/>
    </xf>
    <xf numFmtId="2" fontId="0" fillId="7" borderId="5" xfId="2" applyNumberFormat="1" applyFont="1" applyFill="1" applyBorder="1" applyAlignment="1" applyProtection="1">
      <alignment horizontal="center" vertical="center"/>
    </xf>
    <xf numFmtId="0" fontId="0" fillId="0" borderId="0" xfId="0" applyFont="1" applyAlignment="1">
      <alignment horizontal="left" vertical="top" wrapText="1"/>
    </xf>
    <xf numFmtId="0" fontId="28" fillId="0" borderId="0" xfId="0" applyFont="1" applyFill="1" applyBorder="1" applyAlignment="1">
      <alignment vertical="top" wrapText="1"/>
    </xf>
    <xf numFmtId="2" fontId="0" fillId="6" borderId="20" xfId="0" applyNumberFormat="1" applyFont="1" applyFill="1" applyBorder="1" applyAlignment="1" applyProtection="1">
      <alignment horizontal="center" vertical="center"/>
      <protection locked="0"/>
    </xf>
    <xf numFmtId="9" fontId="0" fillId="0" borderId="0" xfId="2" applyFont="1" applyAlignment="1">
      <alignment horizontal="center" vertical="center"/>
    </xf>
    <xf numFmtId="9" fontId="0" fillId="0" borderId="0" xfId="2" applyFont="1" applyAlignment="1" applyProtection="1">
      <alignment horizontal="center" vertical="center"/>
    </xf>
    <xf numFmtId="2" fontId="0" fillId="0" borderId="0" xfId="2" applyNumberFormat="1" applyFont="1" applyAlignment="1">
      <alignment horizontal="center" vertical="center"/>
    </xf>
    <xf numFmtId="2" fontId="0" fillId="0" borderId="0" xfId="2" applyNumberFormat="1" applyFont="1" applyAlignment="1" applyProtection="1">
      <alignment horizontal="center" vertical="center"/>
    </xf>
    <xf numFmtId="0" fontId="8" fillId="0" borderId="0" xfId="0" applyFont="1" applyAlignment="1" applyProtection="1">
      <alignment vertical="top"/>
    </xf>
    <xf numFmtId="0" fontId="20" fillId="0" borderId="1" xfId="0" applyFont="1" applyFill="1" applyBorder="1" applyAlignment="1">
      <alignment vertical="top" wrapText="1"/>
    </xf>
    <xf numFmtId="0" fontId="29" fillId="0" borderId="1" xfId="0" applyFont="1" applyFill="1" applyBorder="1" applyAlignment="1">
      <alignment vertical="top" wrapText="1"/>
    </xf>
    <xf numFmtId="2" fontId="4" fillId="0" borderId="1" xfId="0" applyNumberFormat="1" applyFont="1" applyBorder="1" applyAlignment="1" applyProtection="1">
      <alignment horizontal="center" vertical="top" wrapText="1"/>
    </xf>
    <xf numFmtId="2" fontId="0" fillId="0" borderId="1" xfId="0" applyNumberFormat="1" applyFont="1" applyBorder="1" applyAlignment="1" applyProtection="1">
      <alignment horizontal="center" vertical="top"/>
      <protection locked="0"/>
    </xf>
    <xf numFmtId="2" fontId="0" fillId="0" borderId="1" xfId="0" applyNumberFormat="1" applyFont="1" applyBorder="1" applyAlignment="1">
      <alignment horizontal="center" vertical="top"/>
    </xf>
    <xf numFmtId="2" fontId="4" fillId="0" borderId="1" xfId="0" applyNumberFormat="1" applyFont="1" applyBorder="1" applyAlignment="1" applyProtection="1">
      <alignment horizontal="center" vertical="top" wrapText="1"/>
      <protection locked="0"/>
    </xf>
    <xf numFmtId="0" fontId="23" fillId="11" borderId="1" xfId="0" applyFont="1" applyFill="1" applyBorder="1" applyAlignment="1" applyProtection="1">
      <alignment horizontal="center" vertical="center" wrapText="1"/>
    </xf>
    <xf numFmtId="0" fontId="20" fillId="0" borderId="1" xfId="0" applyFont="1" applyFill="1" applyBorder="1" applyAlignment="1">
      <alignment horizontal="left" vertical="top" wrapText="1"/>
    </xf>
    <xf numFmtId="0" fontId="29" fillId="13" borderId="1" xfId="0" applyFont="1" applyFill="1" applyBorder="1" applyAlignment="1">
      <alignment vertical="top" wrapText="1"/>
    </xf>
    <xf numFmtId="0" fontId="20" fillId="13" borderId="1" xfId="0" applyFont="1" applyFill="1" applyBorder="1" applyAlignment="1">
      <alignment vertical="top" wrapText="1"/>
    </xf>
    <xf numFmtId="0" fontId="6" fillId="0" borderId="0" xfId="0" applyFont="1" applyAlignment="1" applyProtection="1">
      <alignment horizontal="left" vertical="top" wrapText="1"/>
      <protection locked="0"/>
    </xf>
    <xf numFmtId="0" fontId="6" fillId="0" borderId="0" xfId="0" applyFont="1" applyAlignment="1">
      <alignment horizontal="left" vertical="top" wrapText="1"/>
    </xf>
    <xf numFmtId="0" fontId="8" fillId="0" borderId="0" xfId="0" applyFont="1" applyAlignment="1" applyProtection="1">
      <alignment horizontal="left" vertical="top" wrapText="1"/>
      <protection locked="0"/>
    </xf>
    <xf numFmtId="0" fontId="6" fillId="0" borderId="0" xfId="0" applyFont="1" applyAlignment="1">
      <alignment horizontal="center" vertical="top" wrapText="1"/>
    </xf>
    <xf numFmtId="0" fontId="31" fillId="4" borderId="0" xfId="0" applyFont="1" applyFill="1" applyBorder="1" applyAlignment="1" applyProtection="1">
      <alignment horizontal="center" vertical="center"/>
    </xf>
    <xf numFmtId="0" fontId="17" fillId="0" borderId="1" xfId="0" applyFont="1" applyBorder="1" applyAlignment="1">
      <alignment vertical="top" wrapText="1"/>
    </xf>
    <xf numFmtId="0" fontId="17" fillId="0" borderId="41" xfId="0" applyFont="1" applyFill="1" applyBorder="1" applyAlignment="1" applyProtection="1">
      <alignment horizontal="left" vertical="center"/>
    </xf>
    <xf numFmtId="0" fontId="17" fillId="0" borderId="0" xfId="0" applyFont="1" applyAlignment="1">
      <alignment wrapText="1"/>
    </xf>
    <xf numFmtId="0" fontId="17" fillId="0" borderId="1" xfId="0" applyFont="1" applyBorder="1" applyAlignment="1">
      <alignment wrapText="1"/>
    </xf>
    <xf numFmtId="0" fontId="17" fillId="0" borderId="0" xfId="0" applyFont="1" applyAlignment="1">
      <alignment vertical="center" wrapText="1"/>
    </xf>
    <xf numFmtId="0" fontId="17" fillId="13" borderId="1" xfId="0" applyFont="1" applyFill="1" applyBorder="1" applyAlignment="1">
      <alignment vertical="top" wrapText="1"/>
    </xf>
    <xf numFmtId="0" fontId="17" fillId="0" borderId="39" xfId="0" applyFont="1" applyFill="1" applyBorder="1" applyAlignment="1" applyProtection="1">
      <alignment horizontal="left" vertical="center"/>
    </xf>
    <xf numFmtId="0" fontId="17" fillId="0" borderId="0" xfId="0" applyFont="1" applyFill="1" applyBorder="1" applyAlignment="1" applyProtection="1">
      <alignment horizontal="left" vertical="center"/>
    </xf>
    <xf numFmtId="0" fontId="17" fillId="12" borderId="0" xfId="0" applyFont="1" applyFill="1" applyAlignment="1">
      <alignment horizontal="left" vertical="top" wrapText="1"/>
    </xf>
    <xf numFmtId="0" fontId="17" fillId="12" borderId="1" xfId="0" applyFont="1" applyFill="1" applyBorder="1" applyAlignment="1">
      <alignment horizontal="left" vertical="top" wrapText="1"/>
    </xf>
    <xf numFmtId="0" fontId="17" fillId="0" borderId="16" xfId="0" applyFont="1" applyBorder="1"/>
    <xf numFmtId="0" fontId="17" fillId="13" borderId="1" xfId="0" applyFont="1" applyFill="1" applyBorder="1" applyAlignment="1">
      <alignment wrapText="1"/>
    </xf>
    <xf numFmtId="0" fontId="17" fillId="13" borderId="1" xfId="0" applyFont="1" applyFill="1" applyBorder="1" applyAlignment="1">
      <alignment vertical="center" wrapText="1"/>
    </xf>
    <xf numFmtId="0" fontId="17" fillId="0" borderId="1" xfId="0" applyFont="1" applyBorder="1" applyAlignment="1">
      <alignment horizontal="left" vertical="center" wrapText="1"/>
    </xf>
    <xf numFmtId="0" fontId="17" fillId="0" borderId="1" xfId="0" applyFont="1" applyBorder="1" applyAlignment="1">
      <alignment horizontal="right" vertical="top" wrapText="1"/>
    </xf>
    <xf numFmtId="0" fontId="17" fillId="0" borderId="0" xfId="0" applyFont="1" applyAlignment="1" applyProtection="1">
      <alignment horizontal="left" vertical="center"/>
    </xf>
    <xf numFmtId="0" fontId="17" fillId="0" borderId="16" xfId="0" applyFont="1" applyFill="1" applyBorder="1" applyAlignment="1" applyProtection="1">
      <alignment horizontal="left" vertical="center"/>
    </xf>
    <xf numFmtId="0" fontId="17" fillId="0" borderId="16" xfId="0" applyFont="1" applyFill="1" applyBorder="1" applyAlignment="1" applyProtection="1">
      <alignment horizontal="right" vertical="center"/>
    </xf>
    <xf numFmtId="0" fontId="17" fillId="0" borderId="0" xfId="0" applyFont="1" applyAlignment="1">
      <alignment vertical="center"/>
    </xf>
    <xf numFmtId="0" fontId="17" fillId="0" borderId="0" xfId="0" applyFont="1" applyFill="1" applyAlignment="1">
      <alignment wrapText="1"/>
    </xf>
    <xf numFmtId="0" fontId="17" fillId="0" borderId="1" xfId="0" applyFont="1" applyFill="1" applyBorder="1" applyAlignment="1">
      <alignment wrapText="1"/>
    </xf>
    <xf numFmtId="0" fontId="17" fillId="14" borderId="0" xfId="0" applyFont="1" applyFill="1" applyAlignment="1">
      <alignment horizontal="left" vertical="top" wrapText="1"/>
    </xf>
    <xf numFmtId="0" fontId="17" fillId="14" borderId="1" xfId="0" applyFont="1" applyFill="1" applyBorder="1" applyAlignment="1">
      <alignment horizontal="left" vertical="top" wrapText="1"/>
    </xf>
    <xf numFmtId="0" fontId="17" fillId="15" borderId="0" xfId="0" applyFont="1" applyFill="1" applyAlignment="1">
      <alignment wrapText="1"/>
    </xf>
    <xf numFmtId="0" fontId="17" fillId="15" borderId="1" xfId="0" applyFont="1" applyFill="1" applyBorder="1" applyAlignment="1">
      <alignment wrapText="1"/>
    </xf>
    <xf numFmtId="167" fontId="0" fillId="6" borderId="20" xfId="3" applyNumberFormat="1" applyFont="1" applyFill="1" applyBorder="1" applyAlignment="1" applyProtection="1">
      <alignment horizontal="center" vertical="center" wrapText="1"/>
    </xf>
    <xf numFmtId="167" fontId="0" fillId="5" borderId="20" xfId="3" applyNumberFormat="1" applyFont="1" applyFill="1" applyBorder="1" applyAlignment="1" applyProtection="1">
      <alignment horizontal="center" vertical="center"/>
    </xf>
    <xf numFmtId="167" fontId="0" fillId="7" borderId="20" xfId="3" applyNumberFormat="1" applyFont="1" applyFill="1" applyBorder="1" applyAlignment="1" applyProtection="1">
      <alignment horizontal="center" vertical="center"/>
    </xf>
    <xf numFmtId="167" fontId="0" fillId="0" borderId="4" xfId="3" applyNumberFormat="1" applyFont="1" applyFill="1" applyBorder="1" applyAlignment="1" applyProtection="1">
      <alignment horizontal="center" vertical="center"/>
    </xf>
    <xf numFmtId="2" fontId="0" fillId="5" borderId="5" xfId="0" applyNumberFormat="1" applyFont="1" applyFill="1" applyBorder="1" applyAlignment="1" applyProtection="1">
      <alignment horizontal="center" vertical="center"/>
      <protection locked="0"/>
    </xf>
    <xf numFmtId="166" fontId="0" fillId="7" borderId="5" xfId="2" applyNumberFormat="1" applyFont="1" applyFill="1" applyBorder="1" applyAlignment="1" applyProtection="1">
      <alignment horizontal="center" vertical="center"/>
    </xf>
    <xf numFmtId="165" fontId="0" fillId="5" borderId="20" xfId="0" applyNumberFormat="1" applyFont="1" applyFill="1" applyBorder="1" applyAlignment="1" applyProtection="1">
      <alignment horizontal="center" vertical="center"/>
    </xf>
    <xf numFmtId="166" fontId="0" fillId="5" borderId="20" xfId="2" applyNumberFormat="1" applyFont="1" applyFill="1" applyBorder="1" applyAlignment="1" applyProtection="1">
      <alignment horizontal="center" vertical="center"/>
    </xf>
    <xf numFmtId="0" fontId="38" fillId="0" borderId="1" xfId="0" applyFont="1" applyBorder="1" applyAlignment="1" applyProtection="1">
      <alignment horizontal="center" vertical="top" wrapText="1"/>
    </xf>
    <xf numFmtId="0" fontId="19" fillId="0" borderId="1" xfId="0" applyFont="1" applyFill="1" applyBorder="1" applyAlignment="1">
      <alignment vertical="top" wrapText="1"/>
    </xf>
    <xf numFmtId="0" fontId="39" fillId="0" borderId="1" xfId="0" applyFont="1" applyBorder="1" applyAlignment="1" applyProtection="1">
      <alignment horizontal="left" vertical="top" wrapText="1"/>
    </xf>
    <xf numFmtId="0" fontId="38" fillId="0" borderId="1" xfId="0" applyFont="1" applyBorder="1" applyAlignment="1" applyProtection="1">
      <alignment horizontal="left" vertical="top" wrapText="1"/>
    </xf>
    <xf numFmtId="0" fontId="20" fillId="0" borderId="1" xfId="0" applyFont="1" applyBorder="1" applyAlignment="1" applyProtection="1">
      <alignment horizontal="left" vertical="top" wrapText="1"/>
    </xf>
    <xf numFmtId="0" fontId="40" fillId="0" borderId="1" xfId="0" applyFont="1" applyFill="1" applyBorder="1" applyAlignment="1">
      <alignment vertical="top" wrapText="1"/>
    </xf>
    <xf numFmtId="0" fontId="19" fillId="0" borderId="1" xfId="0" applyFont="1" applyFill="1" applyBorder="1" applyAlignment="1">
      <alignment horizontal="left" vertical="top" wrapText="1"/>
    </xf>
    <xf numFmtId="0" fontId="20" fillId="0" borderId="1" xfId="0" applyFont="1" applyBorder="1" applyAlignment="1" applyProtection="1">
      <alignment horizontal="center" vertical="top"/>
      <protection locked="0"/>
    </xf>
    <xf numFmtId="0" fontId="20" fillId="0" borderId="1" xfId="0" applyFont="1" applyBorder="1" applyAlignment="1">
      <alignment horizontal="left" vertical="top"/>
    </xf>
    <xf numFmtId="0" fontId="39" fillId="0" borderId="1" xfId="0" applyFont="1" applyBorder="1" applyAlignment="1" applyProtection="1">
      <alignment horizontal="center" vertical="top"/>
      <protection locked="0"/>
    </xf>
    <xf numFmtId="0" fontId="39" fillId="0" borderId="1" xfId="0" applyFont="1" applyBorder="1" applyAlignment="1" applyProtection="1">
      <alignment horizontal="center" vertical="top" wrapText="1"/>
      <protection locked="0"/>
    </xf>
    <xf numFmtId="0" fontId="20" fillId="0" borderId="1" xfId="0" applyFont="1" applyBorder="1" applyAlignment="1" applyProtection="1">
      <alignment horizontal="left" vertical="top" wrapText="1"/>
      <protection locked="0"/>
    </xf>
    <xf numFmtId="0" fontId="39" fillId="0" borderId="1" xfId="0" applyFont="1" applyBorder="1" applyAlignment="1" applyProtection="1">
      <alignment horizontal="left" vertical="top" wrapText="1"/>
      <protection locked="0"/>
    </xf>
    <xf numFmtId="0" fontId="20" fillId="0" borderId="1" xfId="0" applyFont="1" applyBorder="1" applyAlignment="1">
      <alignment horizontal="center" vertical="top"/>
    </xf>
    <xf numFmtId="0" fontId="19" fillId="13" borderId="1" xfId="0" applyFont="1" applyFill="1" applyBorder="1" applyAlignment="1">
      <alignment horizontal="left" vertical="top" wrapText="1"/>
    </xf>
    <xf numFmtId="0" fontId="19" fillId="13" borderId="1" xfId="0" applyFont="1" applyFill="1" applyBorder="1" applyAlignment="1">
      <alignment vertical="top" wrapText="1"/>
    </xf>
    <xf numFmtId="0" fontId="41" fillId="13" borderId="1" xfId="0" applyFont="1" applyFill="1" applyBorder="1" applyAlignment="1">
      <alignment vertical="top" wrapText="1"/>
    </xf>
    <xf numFmtId="0" fontId="0" fillId="4" borderId="0" xfId="0" applyFont="1" applyFill="1" applyBorder="1" applyAlignment="1" applyProtection="1">
      <alignment horizontal="left" vertical="center"/>
    </xf>
    <xf numFmtId="0" fontId="6" fillId="0" borderId="0" xfId="0" applyFont="1" applyAlignment="1">
      <alignment horizontal="center" vertical="top"/>
    </xf>
    <xf numFmtId="0" fontId="6" fillId="0" borderId="0" xfId="0" applyFont="1" applyAlignment="1">
      <alignment vertical="top"/>
    </xf>
    <xf numFmtId="2" fontId="6" fillId="0" borderId="0" xfId="0" applyNumberFormat="1" applyFont="1" applyAlignment="1">
      <alignment vertical="top"/>
    </xf>
    <xf numFmtId="0" fontId="7" fillId="11" borderId="1" xfId="0" applyFont="1" applyFill="1" applyBorder="1" applyAlignment="1" applyProtection="1">
      <alignment horizontal="center" vertical="center" wrapText="1"/>
    </xf>
    <xf numFmtId="0" fontId="42" fillId="0" borderId="1" xfId="0" applyFont="1" applyBorder="1" applyAlignment="1" applyProtection="1">
      <alignment horizontal="center" vertical="top" wrapText="1"/>
    </xf>
    <xf numFmtId="2" fontId="8" fillId="0" borderId="1" xfId="0" applyNumberFormat="1" applyFont="1" applyBorder="1" applyAlignment="1" applyProtection="1">
      <alignment horizontal="center" vertical="top" wrapText="1"/>
    </xf>
    <xf numFmtId="0" fontId="6" fillId="0" borderId="1" xfId="0" applyFont="1" applyBorder="1" applyAlignment="1">
      <alignment horizontal="center" vertical="top"/>
    </xf>
    <xf numFmtId="2" fontId="6" fillId="0" borderId="1" xfId="0" applyNumberFormat="1" applyFont="1" applyBorder="1" applyAlignment="1">
      <alignment horizontal="center" vertical="top"/>
    </xf>
    <xf numFmtId="2" fontId="42" fillId="0" borderId="1" xfId="0" applyNumberFormat="1" applyFont="1" applyBorder="1" applyAlignment="1" applyProtection="1">
      <alignment horizontal="center" vertical="top" wrapText="1"/>
    </xf>
    <xf numFmtId="2" fontId="6" fillId="0" borderId="1" xfId="0" applyNumberFormat="1" applyFont="1" applyBorder="1" applyAlignment="1" applyProtection="1">
      <alignment horizontal="center" vertical="top" wrapText="1"/>
    </xf>
    <xf numFmtId="0" fontId="6" fillId="0" borderId="1" xfId="0" applyFont="1" applyBorder="1" applyAlignment="1" applyProtection="1">
      <alignment horizontal="center" vertical="top"/>
      <protection locked="0"/>
    </xf>
    <xf numFmtId="2" fontId="6" fillId="0" borderId="1" xfId="0" applyNumberFormat="1" applyFont="1" applyBorder="1" applyAlignment="1" applyProtection="1">
      <alignment horizontal="center" vertical="top"/>
      <protection locked="0"/>
    </xf>
    <xf numFmtId="0" fontId="8" fillId="0" borderId="1" xfId="0" applyFont="1" applyBorder="1" applyAlignment="1" applyProtection="1">
      <alignment horizontal="center" vertical="top"/>
      <protection locked="0"/>
    </xf>
    <xf numFmtId="2" fontId="8" fillId="0" borderId="1" xfId="0" applyNumberFormat="1" applyFont="1" applyBorder="1" applyAlignment="1" applyProtection="1">
      <alignment horizontal="center" vertical="top" wrapText="1"/>
      <protection locked="0"/>
    </xf>
    <xf numFmtId="0" fontId="8" fillId="0" borderId="1" xfId="0" applyFont="1" applyBorder="1" applyAlignment="1" applyProtection="1">
      <alignment horizontal="center" vertical="top" wrapText="1"/>
      <protection locked="0"/>
    </xf>
    <xf numFmtId="0" fontId="7" fillId="0" borderId="0" xfId="0" applyFont="1" applyAlignment="1" applyProtection="1">
      <alignment horizontal="center" vertical="top"/>
    </xf>
    <xf numFmtId="0" fontId="8" fillId="0" borderId="0" xfId="0" applyFont="1" applyAlignment="1" applyProtection="1">
      <alignment horizontal="center" vertical="top"/>
    </xf>
    <xf numFmtId="0" fontId="6" fillId="0" borderId="0" xfId="0" applyFont="1" applyAlignment="1" applyProtection="1">
      <alignment horizontal="center" vertical="top"/>
    </xf>
    <xf numFmtId="0" fontId="6" fillId="0" borderId="0" xfId="0" applyFont="1" applyAlignment="1" applyProtection="1">
      <alignment vertical="top" wrapText="1"/>
    </xf>
    <xf numFmtId="0" fontId="6" fillId="0" borderId="0" xfId="0" applyFont="1" applyAlignment="1" applyProtection="1">
      <alignment vertical="top" wrapText="1"/>
      <protection locked="0"/>
    </xf>
    <xf numFmtId="0" fontId="6" fillId="0" borderId="0" xfId="0" applyFont="1" applyAlignment="1" applyProtection="1">
      <alignment horizontal="center" vertical="top"/>
      <protection locked="0"/>
    </xf>
    <xf numFmtId="2" fontId="6" fillId="0" borderId="1" xfId="0" applyNumberFormat="1" applyFont="1" applyBorder="1" applyAlignment="1">
      <alignment horizontal="center" vertical="top" wrapText="1"/>
    </xf>
    <xf numFmtId="2" fontId="36" fillId="0" borderId="1" xfId="0" applyNumberFormat="1" applyFont="1" applyBorder="1" applyAlignment="1">
      <alignment horizontal="center" vertical="top"/>
    </xf>
    <xf numFmtId="0" fontId="6" fillId="0" borderId="0" xfId="0" applyFont="1" applyAlignment="1">
      <alignment vertical="top" wrapText="1"/>
    </xf>
    <xf numFmtId="0" fontId="11" fillId="3" borderId="0" xfId="0" applyFont="1" applyFill="1" applyAlignment="1">
      <alignment horizontal="center" vertical="center"/>
    </xf>
    <xf numFmtId="0" fontId="11" fillId="3" borderId="0" xfId="0" applyFont="1" applyFill="1" applyAlignment="1">
      <alignment horizontal="left" vertical="center"/>
    </xf>
    <xf numFmtId="0" fontId="17" fillId="16" borderId="26" xfId="0" applyFont="1" applyFill="1" applyBorder="1" applyAlignment="1" applyProtection="1">
      <alignment horizontal="left" vertical="center" wrapText="1"/>
    </xf>
    <xf numFmtId="0" fontId="4" fillId="16" borderId="55" xfId="0" applyFont="1" applyFill="1" applyBorder="1" applyAlignment="1" applyProtection="1">
      <alignment horizontal="left" vertical="center"/>
    </xf>
    <xf numFmtId="166" fontId="0" fillId="18" borderId="20" xfId="2" applyNumberFormat="1" applyFont="1" applyFill="1" applyBorder="1" applyAlignment="1" applyProtection="1">
      <alignment horizontal="center" vertical="center"/>
    </xf>
    <xf numFmtId="1" fontId="0" fillId="18" borderId="10" xfId="2" applyNumberFormat="1" applyFont="1" applyFill="1" applyBorder="1" applyAlignment="1" applyProtection="1">
      <alignment horizontal="center" vertical="center"/>
    </xf>
    <xf numFmtId="0" fontId="14" fillId="3" borderId="0" xfId="0" applyFont="1" applyFill="1" applyAlignment="1">
      <alignment vertical="center"/>
    </xf>
    <xf numFmtId="168" fontId="8" fillId="0" borderId="0" xfId="0" applyNumberFormat="1" applyFont="1" applyAlignment="1" applyProtection="1">
      <alignment horizontal="left" vertical="top" wrapText="1"/>
      <protection locked="0"/>
    </xf>
    <xf numFmtId="0" fontId="17" fillId="0" borderId="1" xfId="0" applyFont="1" applyFill="1" applyBorder="1" applyAlignment="1">
      <alignment vertical="top" wrapText="1"/>
    </xf>
    <xf numFmtId="0" fontId="11" fillId="3" borderId="0" xfId="0" applyFont="1" applyFill="1" applyAlignment="1">
      <alignment horizontal="center" vertical="center"/>
    </xf>
    <xf numFmtId="0" fontId="14" fillId="3" borderId="0" xfId="0" applyFont="1" applyFill="1" applyAlignment="1">
      <alignment horizontal="center" vertical="center"/>
    </xf>
    <xf numFmtId="0" fontId="11" fillId="4" borderId="0" xfId="0" applyFont="1" applyFill="1" applyAlignment="1">
      <alignment horizontal="left" vertical="center"/>
    </xf>
    <xf numFmtId="168" fontId="11" fillId="4" borderId="0" xfId="0" applyNumberFormat="1" applyFont="1" applyFill="1" applyAlignment="1">
      <alignment horizontal="left" vertical="center"/>
    </xf>
    <xf numFmtId="0" fontId="13" fillId="9" borderId="0" xfId="0" applyFont="1" applyFill="1" applyBorder="1" applyAlignment="1" applyProtection="1">
      <alignment horizontal="center" vertical="center"/>
    </xf>
    <xf numFmtId="0" fontId="13" fillId="10" borderId="0" xfId="0" applyFont="1" applyFill="1" applyBorder="1" applyAlignment="1" applyProtection="1">
      <alignment horizontal="center" vertical="center"/>
    </xf>
    <xf numFmtId="0" fontId="11" fillId="4" borderId="0" xfId="0" applyFont="1" applyFill="1" applyAlignment="1">
      <alignment horizontal="left" vertical="center" wrapText="1"/>
    </xf>
    <xf numFmtId="0" fontId="13" fillId="17" borderId="0" xfId="0" applyFont="1" applyFill="1" applyBorder="1" applyAlignment="1" applyProtection="1">
      <alignment horizontal="center" vertical="center"/>
    </xf>
    <xf numFmtId="0" fontId="4" fillId="2" borderId="7" xfId="0" applyFont="1" applyFill="1" applyBorder="1" applyAlignment="1" applyProtection="1">
      <alignment horizontal="left" vertical="top" wrapText="1"/>
      <protection locked="0"/>
    </xf>
    <xf numFmtId="0" fontId="4" fillId="2" borderId="0" xfId="0" applyFont="1" applyFill="1" applyBorder="1" applyAlignment="1" applyProtection="1">
      <alignment horizontal="left" vertical="top" wrapText="1"/>
      <protection locked="0"/>
    </xf>
    <xf numFmtId="0" fontId="0" fillId="0" borderId="31" xfId="0" applyFont="1" applyBorder="1" applyAlignment="1" applyProtection="1">
      <alignment horizontal="center" vertical="top"/>
    </xf>
    <xf numFmtId="0" fontId="0" fillId="0" borderId="21" xfId="0" applyFont="1" applyBorder="1" applyAlignment="1" applyProtection="1">
      <alignment horizontal="center" vertical="top"/>
    </xf>
    <xf numFmtId="0" fontId="0" fillId="0" borderId="32" xfId="0" applyFont="1" applyBorder="1" applyAlignment="1" applyProtection="1">
      <alignment horizontal="center" vertical="top"/>
    </xf>
    <xf numFmtId="0" fontId="0" fillId="0" borderId="42" xfId="0" applyBorder="1" applyAlignment="1" applyProtection="1">
      <alignment horizontal="center" vertical="top" wrapText="1"/>
    </xf>
    <xf numFmtId="0" fontId="0" fillId="0" borderId="2" xfId="0" applyBorder="1" applyAlignment="1" applyProtection="1">
      <alignment horizontal="center" vertical="top" wrapText="1"/>
    </xf>
    <xf numFmtId="0" fontId="0" fillId="0" borderId="35" xfId="0" applyBorder="1" applyAlignment="1" applyProtection="1">
      <alignment horizontal="center" vertical="top" wrapText="1"/>
    </xf>
    <xf numFmtId="0" fontId="0" fillId="0" borderId="42" xfId="0" applyFont="1" applyBorder="1" applyAlignment="1" applyProtection="1">
      <alignment horizontal="center" vertical="top" wrapText="1"/>
    </xf>
    <xf numFmtId="0" fontId="0" fillId="0" borderId="2" xfId="0" applyFont="1" applyBorder="1" applyAlignment="1" applyProtection="1">
      <alignment horizontal="center" vertical="top" wrapText="1"/>
    </xf>
    <xf numFmtId="0" fontId="0" fillId="0" borderId="35" xfId="0" applyFont="1" applyBorder="1" applyAlignment="1" applyProtection="1">
      <alignment horizontal="center" vertical="top" wrapText="1"/>
    </xf>
    <xf numFmtId="0" fontId="0" fillId="0" borderId="31" xfId="0" applyFont="1" applyFill="1" applyBorder="1" applyAlignment="1" applyProtection="1">
      <alignment horizontal="center" vertical="top"/>
    </xf>
    <xf numFmtId="0" fontId="0" fillId="0" borderId="21" xfId="0" applyFont="1" applyFill="1" applyBorder="1" applyAlignment="1" applyProtection="1">
      <alignment horizontal="center" vertical="top"/>
    </xf>
    <xf numFmtId="0" fontId="0" fillId="0" borderId="32" xfId="0" applyFont="1" applyFill="1" applyBorder="1" applyAlignment="1" applyProtection="1">
      <alignment horizontal="center" vertical="top"/>
    </xf>
    <xf numFmtId="0" fontId="0" fillId="0" borderId="33" xfId="0" applyBorder="1" applyAlignment="1" applyProtection="1">
      <alignment horizontal="center" vertical="top" wrapText="1"/>
    </xf>
    <xf numFmtId="0" fontId="0" fillId="0" borderId="24" xfId="0" applyBorder="1" applyAlignment="1" applyProtection="1">
      <alignment horizontal="center" vertical="top" wrapText="1"/>
    </xf>
    <xf numFmtId="0" fontId="4" fillId="0" borderId="29" xfId="0" applyFont="1" applyBorder="1" applyAlignment="1" applyProtection="1">
      <alignment horizontal="left" vertical="center" wrapText="1"/>
    </xf>
    <xf numFmtId="0" fontId="4" fillId="0" borderId="25" xfId="0" applyFont="1" applyBorder="1" applyAlignment="1" applyProtection="1">
      <alignment horizontal="left" vertical="center" wrapText="1"/>
    </xf>
    <xf numFmtId="0" fontId="4" fillId="0" borderId="1" xfId="0" applyFont="1" applyFill="1" applyBorder="1" applyAlignment="1" applyProtection="1">
      <alignment horizontal="center" vertical="center" textRotation="90" wrapText="1"/>
    </xf>
    <xf numFmtId="0" fontId="4" fillId="0" borderId="13" xfId="0" applyFont="1" applyFill="1" applyBorder="1" applyAlignment="1" applyProtection="1">
      <alignment horizontal="left" vertical="center"/>
    </xf>
    <xf numFmtId="0" fontId="4" fillId="0" borderId="38" xfId="0" applyFont="1" applyFill="1" applyBorder="1" applyAlignment="1" applyProtection="1">
      <alignment horizontal="left" vertical="center"/>
    </xf>
    <xf numFmtId="0" fontId="0" fillId="0" borderId="42" xfId="0" applyFill="1" applyBorder="1" applyAlignment="1" applyProtection="1">
      <alignment horizontal="center" vertical="top" wrapText="1"/>
    </xf>
    <xf numFmtId="0" fontId="0" fillId="0" borderId="2" xfId="0" applyFont="1" applyFill="1" applyBorder="1" applyAlignment="1" applyProtection="1">
      <alignment horizontal="center" vertical="top" wrapText="1"/>
    </xf>
    <xf numFmtId="0" fontId="0" fillId="0" borderId="35" xfId="0" applyFont="1" applyFill="1" applyBorder="1" applyAlignment="1" applyProtection="1">
      <alignment horizontal="center" vertical="top" wrapText="1"/>
    </xf>
    <xf numFmtId="0" fontId="18" fillId="0" borderId="42" xfId="0" applyFont="1" applyBorder="1" applyAlignment="1" applyProtection="1">
      <alignment horizontal="center" vertical="top" wrapText="1"/>
    </xf>
    <xf numFmtId="0" fontId="18" fillId="0" borderId="2" xfId="0" applyFont="1" applyBorder="1" applyAlignment="1" applyProtection="1">
      <alignment horizontal="center" vertical="top" wrapText="1"/>
    </xf>
    <xf numFmtId="0" fontId="18" fillId="0" borderId="35" xfId="0" applyFont="1" applyBorder="1" applyAlignment="1" applyProtection="1">
      <alignment horizontal="center" vertical="top" wrapText="1"/>
    </xf>
    <xf numFmtId="0" fontId="0" fillId="0" borderId="42" xfId="0" applyFont="1" applyBorder="1" applyAlignment="1" applyProtection="1">
      <alignment horizontal="center" vertical="top"/>
    </xf>
    <xf numFmtId="0" fontId="0" fillId="0" borderId="2" xfId="0" applyFont="1" applyBorder="1" applyAlignment="1" applyProtection="1">
      <alignment horizontal="center" vertical="top"/>
    </xf>
    <xf numFmtId="0" fontId="0" fillId="0" borderId="35" xfId="0" applyFont="1" applyBorder="1" applyAlignment="1" applyProtection="1">
      <alignment horizontal="center" vertical="top"/>
    </xf>
    <xf numFmtId="0" fontId="4" fillId="0" borderId="12" xfId="0" applyFont="1" applyBorder="1" applyAlignment="1" applyProtection="1">
      <alignment horizontal="left" vertical="center" wrapText="1"/>
    </xf>
    <xf numFmtId="0" fontId="4" fillId="0" borderId="16" xfId="0" applyFont="1" applyBorder="1" applyAlignment="1" applyProtection="1">
      <alignment horizontal="left" vertical="center" wrapText="1"/>
    </xf>
    <xf numFmtId="0" fontId="4" fillId="0" borderId="27" xfId="0" applyFont="1" applyBorder="1" applyAlignment="1" applyProtection="1">
      <alignment horizontal="left" vertical="center" wrapText="1"/>
    </xf>
    <xf numFmtId="0" fontId="4" fillId="0" borderId="18" xfId="0" applyFont="1" applyBorder="1" applyAlignment="1" applyProtection="1">
      <alignment horizontal="left" vertical="center" wrapText="1"/>
    </xf>
    <xf numFmtId="0" fontId="4" fillId="0" borderId="13" xfId="0" applyFont="1" applyBorder="1" applyAlignment="1" applyProtection="1">
      <alignment horizontal="left" vertical="center"/>
    </xf>
    <xf numFmtId="0" fontId="4" fillId="0" borderId="38" xfId="0" applyFont="1" applyBorder="1" applyAlignment="1" applyProtection="1">
      <alignment horizontal="left" vertical="center"/>
    </xf>
    <xf numFmtId="0" fontId="4" fillId="0" borderId="26" xfId="0" applyFont="1" applyBorder="1" applyAlignment="1" applyProtection="1">
      <alignment horizontal="left" vertical="center"/>
    </xf>
    <xf numFmtId="0" fontId="4" fillId="0" borderId="37" xfId="0" applyFont="1" applyBorder="1" applyAlignment="1" applyProtection="1">
      <alignment horizontal="left" vertical="center" wrapText="1"/>
    </xf>
    <xf numFmtId="0" fontId="4" fillId="0" borderId="13" xfId="0" applyFont="1" applyFill="1" applyBorder="1" applyAlignment="1" applyProtection="1">
      <alignment horizontal="left" vertical="center" wrapText="1"/>
    </xf>
    <xf numFmtId="0" fontId="4" fillId="0" borderId="26" xfId="0" applyFont="1" applyFill="1" applyBorder="1" applyAlignment="1" applyProtection="1">
      <alignment horizontal="left" vertical="center" wrapText="1"/>
    </xf>
    <xf numFmtId="0" fontId="4" fillId="0" borderId="12" xfId="0" applyFont="1" applyFill="1" applyBorder="1" applyAlignment="1" applyProtection="1">
      <alignment horizontal="left" vertical="center" wrapText="1"/>
    </xf>
    <xf numFmtId="0" fontId="4" fillId="0" borderId="16" xfId="0" applyFont="1" applyFill="1" applyBorder="1" applyAlignment="1" applyProtection="1">
      <alignment horizontal="left" vertical="center" wrapText="1"/>
    </xf>
    <xf numFmtId="0" fontId="4" fillId="0" borderId="6" xfId="0" applyFont="1" applyFill="1" applyBorder="1" applyAlignment="1" applyProtection="1">
      <alignment horizontal="left" vertical="center" wrapText="1"/>
    </xf>
    <xf numFmtId="0" fontId="4" fillId="0" borderId="16" xfId="0" applyFont="1" applyFill="1" applyBorder="1" applyAlignment="1" applyProtection="1">
      <alignment horizontal="left" vertical="center"/>
    </xf>
    <xf numFmtId="0" fontId="4" fillId="0" borderId="33" xfId="0" applyFont="1" applyBorder="1" applyAlignment="1" applyProtection="1">
      <alignment horizontal="left" vertical="center" wrapText="1"/>
    </xf>
    <xf numFmtId="0" fontId="4" fillId="0" borderId="1" xfId="0" applyFont="1" applyBorder="1" applyAlignment="1" applyProtection="1">
      <alignment horizontal="left" vertical="center" wrapText="1"/>
    </xf>
    <xf numFmtId="0" fontId="4" fillId="0" borderId="11" xfId="0" applyFont="1" applyBorder="1" applyAlignment="1" applyProtection="1">
      <alignment horizontal="left" vertical="center" wrapText="1"/>
    </xf>
    <xf numFmtId="0" fontId="4" fillId="0" borderId="46" xfId="0" applyFont="1" applyBorder="1" applyAlignment="1" applyProtection="1">
      <alignment horizontal="left" vertical="center"/>
    </xf>
    <xf numFmtId="1" fontId="0" fillId="0" borderId="19" xfId="0" applyNumberFormat="1" applyFont="1" applyFill="1" applyBorder="1" applyAlignment="1" applyProtection="1">
      <alignment horizontal="center" vertical="center"/>
      <protection locked="0"/>
    </xf>
    <xf numFmtId="1" fontId="0" fillId="0" borderId="40" xfId="0" applyNumberFormat="1" applyFont="1" applyFill="1" applyBorder="1" applyAlignment="1" applyProtection="1">
      <alignment horizontal="center" vertical="center"/>
      <protection locked="0"/>
    </xf>
    <xf numFmtId="0" fontId="17" fillId="13" borderId="2" xfId="0" applyFont="1" applyFill="1" applyBorder="1" applyAlignment="1">
      <alignment horizontal="left" vertical="center" wrapText="1"/>
    </xf>
    <xf numFmtId="0" fontId="17" fillId="13" borderId="3" xfId="0" applyFont="1" applyFill="1" applyBorder="1" applyAlignment="1">
      <alignment horizontal="left" vertical="center" wrapText="1"/>
    </xf>
    <xf numFmtId="0" fontId="4" fillId="0" borderId="23" xfId="0" applyFont="1" applyBorder="1" applyAlignment="1" applyProtection="1">
      <alignment horizontal="left" vertical="center" wrapText="1"/>
    </xf>
    <xf numFmtId="0" fontId="17" fillId="0" borderId="1" xfId="0" applyFont="1" applyBorder="1" applyAlignment="1">
      <alignment horizontal="left" vertical="center" wrapText="1"/>
    </xf>
    <xf numFmtId="0" fontId="4" fillId="0" borderId="17" xfId="0" applyFont="1" applyFill="1" applyBorder="1" applyAlignment="1" applyProtection="1">
      <alignment horizontal="left" vertical="center" wrapText="1"/>
    </xf>
    <xf numFmtId="0" fontId="4" fillId="0" borderId="52" xfId="0" applyFont="1" applyFill="1" applyBorder="1" applyAlignment="1" applyProtection="1">
      <alignment horizontal="left" vertical="center" wrapText="1"/>
    </xf>
    <xf numFmtId="0" fontId="4" fillId="0" borderId="23" xfId="0" applyFont="1" applyFill="1" applyBorder="1" applyAlignment="1" applyProtection="1">
      <alignment horizontal="left" vertical="center" wrapText="1"/>
    </xf>
    <xf numFmtId="0" fontId="4" fillId="16" borderId="54" xfId="0" applyFont="1" applyFill="1" applyBorder="1" applyAlignment="1" applyProtection="1">
      <alignment horizontal="left" vertical="center" wrapText="1"/>
    </xf>
    <xf numFmtId="0" fontId="4" fillId="16" borderId="16" xfId="0" applyFont="1" applyFill="1" applyBorder="1" applyAlignment="1" applyProtection="1">
      <alignment horizontal="left" vertical="center" wrapText="1"/>
    </xf>
    <xf numFmtId="0" fontId="4" fillId="0" borderId="25" xfId="0" applyFont="1" applyFill="1" applyBorder="1" applyAlignment="1" applyProtection="1">
      <alignment horizontal="left" vertical="center" wrapText="1"/>
    </xf>
    <xf numFmtId="0" fontId="4" fillId="0" borderId="22" xfId="0" applyFont="1" applyFill="1" applyBorder="1" applyAlignment="1" applyProtection="1">
      <alignment horizontal="center" vertical="center" textRotation="90"/>
    </xf>
    <xf numFmtId="0" fontId="4" fillId="0" borderId="24" xfId="0" applyFont="1" applyFill="1" applyBorder="1" applyAlignment="1" applyProtection="1">
      <alignment horizontal="center" vertical="center" textRotation="90"/>
    </xf>
    <xf numFmtId="0" fontId="4" fillId="0" borderId="27" xfId="0" applyFont="1" applyFill="1" applyBorder="1" applyAlignment="1" applyProtection="1">
      <alignment horizontal="center" vertical="center" textRotation="90"/>
    </xf>
    <xf numFmtId="0" fontId="4" fillId="0" borderId="22" xfId="0" applyFont="1" applyFill="1" applyBorder="1" applyAlignment="1" applyProtection="1">
      <alignment horizontal="center" vertical="center" textRotation="90" wrapText="1"/>
    </xf>
    <xf numFmtId="0" fontId="4" fillId="0" borderId="24" xfId="0" applyFont="1" applyFill="1" applyBorder="1" applyAlignment="1" applyProtection="1">
      <alignment horizontal="center" vertical="center" textRotation="90" wrapText="1"/>
    </xf>
    <xf numFmtId="0" fontId="4" fillId="0" borderId="27" xfId="0" applyFont="1" applyFill="1" applyBorder="1" applyAlignment="1" applyProtection="1">
      <alignment horizontal="center" vertical="center" textRotation="90" wrapText="1"/>
    </xf>
    <xf numFmtId="0" fontId="23" fillId="16" borderId="53" xfId="0" applyFont="1" applyFill="1" applyBorder="1" applyAlignment="1" applyProtection="1">
      <alignment horizontal="left" vertical="center" wrapText="1"/>
    </xf>
    <xf numFmtId="0" fontId="23" fillId="16" borderId="6" xfId="0" applyFont="1" applyFill="1" applyBorder="1" applyAlignment="1" applyProtection="1">
      <alignment horizontal="left" vertical="center" wrapText="1"/>
    </xf>
    <xf numFmtId="0" fontId="36" fillId="9" borderId="0" xfId="0" applyFont="1" applyFill="1" applyBorder="1" applyAlignment="1" applyProtection="1">
      <alignment horizontal="center" vertical="center"/>
    </xf>
    <xf numFmtId="0" fontId="27" fillId="8" borderId="30" xfId="0" applyFont="1" applyFill="1" applyBorder="1" applyAlignment="1" applyProtection="1">
      <alignment horizontal="center" vertical="center" wrapText="1"/>
    </xf>
    <xf numFmtId="0" fontId="27" fillId="8" borderId="28" xfId="0" applyFont="1" applyFill="1" applyBorder="1" applyAlignment="1" applyProtection="1">
      <alignment horizontal="center" vertical="center" wrapText="1"/>
    </xf>
    <xf numFmtId="0" fontId="17" fillId="0" borderId="12" xfId="0" applyFont="1" applyFill="1" applyBorder="1" applyAlignment="1" applyProtection="1">
      <alignment horizontal="left" vertical="center" wrapText="1"/>
    </xf>
    <xf numFmtId="0" fontId="17" fillId="0" borderId="16" xfId="0" applyFont="1" applyFill="1" applyBorder="1" applyAlignment="1" applyProtection="1">
      <alignment horizontal="left" vertical="center" wrapText="1"/>
    </xf>
    <xf numFmtId="0" fontId="0" fillId="0" borderId="2" xfId="0" applyFont="1" applyFill="1" applyBorder="1" applyAlignment="1" applyProtection="1">
      <alignment horizontal="center" vertical="center" wrapText="1"/>
    </xf>
    <xf numFmtId="0" fontId="17" fillId="15" borderId="2" xfId="0" applyFont="1" applyFill="1" applyBorder="1" applyAlignment="1" applyProtection="1">
      <alignment horizontal="center" vertical="center" wrapText="1"/>
    </xf>
    <xf numFmtId="0" fontId="0" fillId="12" borderId="2" xfId="0" applyFont="1" applyFill="1" applyBorder="1" applyAlignment="1" applyProtection="1">
      <alignment horizontal="center" vertical="center" wrapText="1"/>
    </xf>
    <xf numFmtId="0" fontId="0" fillId="14" borderId="2" xfId="0" applyFont="1" applyFill="1" applyBorder="1" applyAlignment="1" applyProtection="1">
      <alignment horizontal="center" vertical="center" wrapText="1"/>
    </xf>
    <xf numFmtId="0" fontId="4" fillId="0" borderId="1" xfId="0" applyFont="1" applyFill="1" applyBorder="1" applyAlignment="1" applyProtection="1">
      <alignment horizontal="left" vertical="center" wrapText="1"/>
    </xf>
    <xf numFmtId="0" fontId="4" fillId="0" borderId="2" xfId="0" applyFont="1" applyBorder="1" applyAlignment="1" applyProtection="1">
      <alignment horizontal="left" vertical="center" wrapText="1"/>
    </xf>
    <xf numFmtId="0" fontId="0" fillId="0" borderId="12" xfId="0" applyFont="1" applyBorder="1" applyAlignment="1">
      <alignment horizontal="left" vertical="center" wrapText="1"/>
    </xf>
    <xf numFmtId="0" fontId="0" fillId="0" borderId="16" xfId="0" applyFont="1" applyBorder="1" applyAlignment="1">
      <alignment horizontal="left" vertical="center" wrapText="1"/>
    </xf>
    <xf numFmtId="0" fontId="0" fillId="0" borderId="12" xfId="0" applyFont="1" applyFill="1" applyBorder="1" applyAlignment="1" applyProtection="1">
      <alignment horizontal="left" vertical="center" wrapText="1"/>
    </xf>
    <xf numFmtId="0" fontId="4" fillId="0" borderId="22" xfId="0" applyFont="1" applyFill="1" applyBorder="1" applyAlignment="1" applyProtection="1">
      <alignment horizontal="left" vertical="center" wrapText="1"/>
    </xf>
    <xf numFmtId="0" fontId="4" fillId="0" borderId="12" xfId="0" applyFont="1" applyFill="1" applyBorder="1" applyAlignment="1" applyProtection="1">
      <alignment horizontal="left" vertical="top" wrapText="1"/>
    </xf>
    <xf numFmtId="0" fontId="4" fillId="0" borderId="16" xfId="0" applyFont="1" applyFill="1" applyBorder="1" applyAlignment="1" applyProtection="1">
      <alignment horizontal="left" vertical="top" wrapText="1"/>
    </xf>
    <xf numFmtId="0" fontId="0" fillId="0" borderId="42" xfId="0" applyFont="1" applyBorder="1" applyAlignment="1" applyProtection="1">
      <alignment horizontal="center" vertical="center" wrapText="1"/>
    </xf>
    <xf numFmtId="0" fontId="0" fillId="0" borderId="2" xfId="0" applyFont="1" applyBorder="1" applyAlignment="1" applyProtection="1">
      <alignment horizontal="center" vertical="center"/>
    </xf>
    <xf numFmtId="0" fontId="0" fillId="0" borderId="35" xfId="0" applyFont="1" applyBorder="1" applyAlignment="1" applyProtection="1">
      <alignment horizontal="center" vertical="center"/>
    </xf>
    <xf numFmtId="0" fontId="4" fillId="0" borderId="35" xfId="0" applyFont="1" applyBorder="1" applyAlignment="1" applyProtection="1">
      <alignment horizontal="left" vertical="center"/>
    </xf>
    <xf numFmtId="0" fontId="0" fillId="0" borderId="1" xfId="0" applyFont="1" applyBorder="1" applyAlignment="1">
      <alignment horizontal="left"/>
    </xf>
    <xf numFmtId="0" fontId="0" fillId="0" borderId="1" xfId="0" applyFont="1" applyBorder="1" applyAlignment="1">
      <alignment horizontal="left" wrapText="1"/>
    </xf>
    <xf numFmtId="0" fontId="0" fillId="0" borderId="49" xfId="0" applyFont="1" applyFill="1" applyBorder="1" applyAlignment="1" applyProtection="1">
      <alignment horizontal="center" vertical="top"/>
    </xf>
    <xf numFmtId="0" fontId="0" fillId="0" borderId="50" xfId="0" applyFont="1" applyFill="1" applyBorder="1" applyAlignment="1" applyProtection="1">
      <alignment horizontal="center" vertical="top"/>
    </xf>
    <xf numFmtId="0" fontId="0" fillId="0" borderId="51" xfId="0" applyFont="1" applyFill="1" applyBorder="1" applyAlignment="1" applyProtection="1">
      <alignment horizontal="center" vertical="top"/>
    </xf>
    <xf numFmtId="0" fontId="0" fillId="0" borderId="42" xfId="0" applyFont="1" applyFill="1" applyBorder="1" applyAlignment="1" applyProtection="1">
      <alignment horizontal="center" vertical="top" wrapText="1"/>
    </xf>
    <xf numFmtId="0" fontId="4" fillId="0" borderId="26" xfId="0" applyFont="1" applyFill="1" applyBorder="1" applyAlignment="1" applyProtection="1">
      <alignment horizontal="left" vertical="center"/>
    </xf>
    <xf numFmtId="0" fontId="10" fillId="0" borderId="0" xfId="0" applyFont="1" applyAlignment="1" applyProtection="1">
      <alignment horizontal="center"/>
    </xf>
    <xf numFmtId="0" fontId="7" fillId="0" borderId="0" xfId="0" applyFont="1" applyAlignment="1" applyProtection="1">
      <alignment horizontal="center" vertical="center"/>
    </xf>
    <xf numFmtId="0" fontId="20" fillId="0" borderId="1" xfId="0" applyFont="1" applyBorder="1" applyAlignment="1">
      <alignment horizontal="center" vertical="top"/>
    </xf>
    <xf numFmtId="0" fontId="20" fillId="0" borderId="1" xfId="0" applyFont="1" applyFill="1" applyBorder="1" applyAlignment="1">
      <alignment horizontal="left" vertical="top" wrapText="1"/>
    </xf>
    <xf numFmtId="0" fontId="19" fillId="0" borderId="1" xfId="0" applyFont="1" applyFill="1" applyBorder="1" applyAlignment="1">
      <alignment horizontal="left" vertical="top" wrapText="1"/>
    </xf>
    <xf numFmtId="0" fontId="38" fillId="0" borderId="1" xfId="0" applyFont="1" applyBorder="1" applyAlignment="1" applyProtection="1">
      <alignment horizontal="center" vertical="top" wrapText="1"/>
    </xf>
    <xf numFmtId="0" fontId="20" fillId="0" borderId="11" xfId="0" applyFont="1" applyBorder="1" applyAlignment="1" applyProtection="1">
      <alignment horizontal="left" vertical="top" wrapText="1"/>
    </xf>
    <xf numFmtId="0" fontId="20" fillId="0" borderId="3" xfId="0" applyFont="1" applyBorder="1" applyAlignment="1" applyProtection="1">
      <alignment horizontal="left" vertical="top" wrapText="1"/>
    </xf>
    <xf numFmtId="2" fontId="17" fillId="0" borderId="1" xfId="0" applyNumberFormat="1" applyFont="1" applyBorder="1" applyAlignment="1" applyProtection="1">
      <alignment horizontal="center" vertical="top" wrapText="1"/>
    </xf>
    <xf numFmtId="2" fontId="0" fillId="0" borderId="1" xfId="0" applyNumberFormat="1" applyFont="1" applyBorder="1" applyAlignment="1" applyProtection="1">
      <alignment horizontal="center" vertical="top" wrapText="1"/>
    </xf>
    <xf numFmtId="0" fontId="20" fillId="0" borderId="2" xfId="0" applyFont="1" applyBorder="1" applyAlignment="1" applyProtection="1">
      <alignment horizontal="left" vertical="top" wrapText="1"/>
    </xf>
    <xf numFmtId="0" fontId="20" fillId="0" borderId="1" xfId="0" applyFont="1" applyBorder="1" applyAlignment="1" applyProtection="1">
      <alignment horizontal="center" vertical="top"/>
      <protection locked="0"/>
    </xf>
    <xf numFmtId="0" fontId="20" fillId="0" borderId="11" xfId="0" applyFont="1" applyBorder="1" applyAlignment="1" applyProtection="1">
      <alignment horizontal="left" vertical="top" wrapText="1"/>
      <protection locked="0"/>
    </xf>
    <xf numFmtId="0" fontId="20" fillId="0" borderId="2" xfId="0" applyFont="1" applyBorder="1" applyAlignment="1" applyProtection="1">
      <alignment horizontal="left" vertical="top" wrapText="1"/>
      <protection locked="0"/>
    </xf>
    <xf numFmtId="0" fontId="20" fillId="0" borderId="3" xfId="0" applyFont="1" applyBorder="1" applyAlignment="1" applyProtection="1">
      <alignment horizontal="left" vertical="top" wrapText="1"/>
      <protection locked="0"/>
    </xf>
    <xf numFmtId="2" fontId="0" fillId="0" borderId="1" xfId="0" applyNumberFormat="1" applyFont="1" applyBorder="1" applyAlignment="1" applyProtection="1">
      <alignment horizontal="center" vertical="top"/>
      <protection locked="0"/>
    </xf>
    <xf numFmtId="0" fontId="20" fillId="0" borderId="11" xfId="0" applyFont="1" applyBorder="1" applyAlignment="1">
      <alignment horizontal="left" vertical="top" wrapText="1"/>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2" fontId="0" fillId="0" borderId="1" xfId="0" applyNumberFormat="1" applyFont="1" applyBorder="1" applyAlignment="1">
      <alignment horizontal="center" vertical="top"/>
    </xf>
    <xf numFmtId="0" fontId="38" fillId="0" borderId="11" xfId="0" applyFont="1" applyBorder="1" applyAlignment="1" applyProtection="1">
      <alignment horizontal="left" vertical="top" wrapText="1"/>
    </xf>
    <xf numFmtId="0" fontId="38" fillId="0" borderId="2" xfId="0" applyFont="1" applyBorder="1" applyAlignment="1" applyProtection="1">
      <alignment horizontal="left" vertical="top" wrapText="1"/>
    </xf>
    <xf numFmtId="0" fontId="38" fillId="0" borderId="3" xfId="0" applyFont="1" applyBorder="1" applyAlignment="1" applyProtection="1">
      <alignment horizontal="left" vertical="top" wrapText="1"/>
    </xf>
    <xf numFmtId="0" fontId="8" fillId="0" borderId="0" xfId="0" applyFont="1" applyAlignment="1" applyProtection="1">
      <alignment horizontal="left" vertical="top"/>
      <protection locked="0"/>
    </xf>
    <xf numFmtId="0" fontId="6" fillId="0" borderId="0" xfId="0" applyFont="1" applyAlignment="1" applyProtection="1">
      <alignment horizontal="center" vertical="top" wrapText="1"/>
      <protection locked="0"/>
    </xf>
    <xf numFmtId="0" fontId="8" fillId="0" borderId="0" xfId="0" applyFont="1" applyAlignment="1" applyProtection="1">
      <alignment horizontal="center" vertical="top" wrapText="1"/>
      <protection locked="0"/>
    </xf>
    <xf numFmtId="0" fontId="7" fillId="0" borderId="0" xfId="0" applyFont="1" applyAlignment="1" applyProtection="1">
      <alignment horizontal="center" vertical="top"/>
    </xf>
    <xf numFmtId="0" fontId="10" fillId="0" borderId="0" xfId="0" applyFont="1" applyAlignment="1" applyProtection="1">
      <alignment horizontal="center" vertical="top"/>
    </xf>
    <xf numFmtId="0" fontId="36" fillId="0" borderId="12" xfId="0" applyFont="1" applyBorder="1" applyAlignment="1">
      <alignment horizontal="center" vertical="top"/>
    </xf>
    <xf numFmtId="0" fontId="6" fillId="0" borderId="17" xfId="0" applyFont="1" applyBorder="1" applyAlignment="1">
      <alignment horizontal="center" vertical="top"/>
    </xf>
    <xf numFmtId="0" fontId="6" fillId="0" borderId="16" xfId="0" applyFont="1" applyBorder="1" applyAlignment="1">
      <alignment horizontal="center" vertical="top"/>
    </xf>
    <xf numFmtId="1" fontId="22" fillId="0" borderId="0" xfId="0" applyNumberFormat="1" applyFont="1" applyAlignment="1">
      <alignment vertical="center"/>
    </xf>
    <xf numFmtId="0" fontId="22" fillId="0" borderId="0" xfId="0" applyFont="1" applyAlignment="1" applyProtection="1">
      <alignment vertical="center"/>
    </xf>
  </cellXfs>
  <cellStyles count="5">
    <cellStyle name="Comma" xfId="3" builtinId="3"/>
    <cellStyle name="Hyperlink 2" xfId="4" xr:uid="{828CFEFC-25EC-4E84-9201-29645AEE4D8C}"/>
    <cellStyle name="Normal" xfId="0" builtinId="0"/>
    <cellStyle name="Percent" xfId="2" builtinId="5"/>
    <cellStyle name="Percent 2" xfId="1" xr:uid="{00000000-0005-0000-0000-000002000000}"/>
  </cellStyles>
  <dxfs count="0"/>
  <tableStyles count="0" defaultTableStyle="TableStyleMedium9" defaultPivotStyle="PivotStyleLight16"/>
  <colors>
    <mruColors>
      <color rgb="FF66FF33"/>
      <color rgb="FF00FF00"/>
      <color rgb="FFFF66FF"/>
      <color rgb="FFD48B6A"/>
      <color rgb="FFCD79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4"/>
  <dimension ref="A1:X33"/>
  <sheetViews>
    <sheetView zoomScale="70" zoomScaleNormal="70" workbookViewId="0">
      <selection activeCell="H9" sqref="H9:M9"/>
    </sheetView>
  </sheetViews>
  <sheetFormatPr defaultColWidth="8.7109375" defaultRowHeight="15" customHeight="1" x14ac:dyDescent="0.25"/>
  <cols>
    <col min="1" max="1" width="3.7109375" style="18" customWidth="1"/>
    <col min="2" max="11" width="8.7109375" style="18" customWidth="1"/>
    <col min="12" max="13" width="3.28515625" style="18" customWidth="1"/>
    <col min="14" max="23" width="8.7109375" style="18" customWidth="1"/>
    <col min="24" max="24" width="2.7109375" style="18" customWidth="1"/>
    <col min="25" max="16384" width="8.7109375" style="18"/>
  </cols>
  <sheetData>
    <row r="1" spans="1:24" ht="15" customHeight="1" x14ac:dyDescent="0.25">
      <c r="A1" s="16"/>
      <c r="B1" s="16"/>
      <c r="C1" s="16"/>
      <c r="D1" s="17"/>
      <c r="E1" s="17"/>
      <c r="F1" s="17"/>
      <c r="G1" s="17"/>
      <c r="H1" s="21"/>
      <c r="I1" s="17"/>
      <c r="J1" s="17"/>
      <c r="K1" s="17"/>
      <c r="L1" s="17"/>
      <c r="M1" s="17"/>
      <c r="N1" s="17"/>
      <c r="O1" s="17"/>
      <c r="P1" s="17"/>
      <c r="Q1" s="17"/>
      <c r="R1" s="17"/>
      <c r="S1" s="17"/>
      <c r="T1" s="17"/>
      <c r="U1" s="17"/>
      <c r="V1" s="17"/>
      <c r="W1" s="17"/>
      <c r="X1" s="17"/>
    </row>
    <row r="2" spans="1:24" ht="27" customHeight="1" x14ac:dyDescent="0.25">
      <c r="A2" s="236" t="s">
        <v>43</v>
      </c>
      <c r="B2" s="236"/>
      <c r="C2" s="236"/>
      <c r="D2" s="236"/>
      <c r="E2" s="236"/>
      <c r="F2" s="236"/>
      <c r="G2" s="236"/>
      <c r="H2" s="236"/>
      <c r="I2" s="236"/>
      <c r="J2" s="236"/>
      <c r="K2" s="236"/>
      <c r="L2" s="236"/>
      <c r="M2" s="236"/>
      <c r="N2" s="236"/>
      <c r="O2" s="236"/>
      <c r="P2" s="236"/>
      <c r="Q2" s="236"/>
      <c r="R2" s="236"/>
      <c r="S2" s="236"/>
      <c r="T2" s="236"/>
      <c r="U2" s="236"/>
      <c r="V2" s="236"/>
      <c r="W2" s="236"/>
      <c r="X2" s="236"/>
    </row>
    <row r="3" spans="1:24" ht="27" customHeight="1" x14ac:dyDescent="0.25">
      <c r="A3" s="237" t="s">
        <v>44</v>
      </c>
      <c r="B3" s="237"/>
      <c r="C3" s="237"/>
      <c r="D3" s="237"/>
      <c r="E3" s="237"/>
      <c r="F3" s="237"/>
      <c r="G3" s="237"/>
      <c r="H3" s="237"/>
      <c r="I3" s="237"/>
      <c r="J3" s="237"/>
      <c r="K3" s="237"/>
      <c r="L3" s="237"/>
      <c r="M3" s="237"/>
      <c r="N3" s="237"/>
      <c r="O3" s="237"/>
      <c r="P3" s="237"/>
      <c r="Q3" s="237"/>
      <c r="R3" s="237"/>
      <c r="S3" s="237"/>
      <c r="T3" s="237"/>
      <c r="U3" s="237"/>
      <c r="V3" s="237"/>
      <c r="W3" s="237"/>
      <c r="X3" s="237"/>
    </row>
    <row r="4" spans="1:24" ht="15" customHeight="1" x14ac:dyDescent="0.25">
      <c r="A4" s="17"/>
      <c r="B4" s="17"/>
      <c r="C4" s="17"/>
      <c r="D4" s="17"/>
      <c r="E4" s="17"/>
      <c r="F4" s="17"/>
      <c r="G4" s="19"/>
      <c r="H4" s="19"/>
      <c r="I4" s="19"/>
      <c r="J4" s="19"/>
      <c r="K4" s="19"/>
      <c r="L4" s="19"/>
      <c r="M4" s="19"/>
      <c r="N4" s="19"/>
      <c r="O4" s="19"/>
      <c r="P4" s="19"/>
      <c r="Q4" s="19"/>
      <c r="R4" s="19"/>
      <c r="S4" s="17"/>
      <c r="T4" s="17"/>
      <c r="U4" s="17"/>
      <c r="V4" s="17"/>
      <c r="W4" s="17"/>
      <c r="X4" s="17"/>
    </row>
    <row r="5" spans="1:24" ht="27" customHeight="1" x14ac:dyDescent="0.25">
      <c r="A5" s="239" t="s">
        <v>876</v>
      </c>
      <c r="B5" s="239"/>
      <c r="C5" s="239"/>
      <c r="D5" s="239"/>
      <c r="E5" s="239"/>
      <c r="F5" s="239"/>
      <c r="G5" s="239"/>
      <c r="H5" s="239"/>
      <c r="I5" s="239"/>
      <c r="J5" s="239"/>
      <c r="K5" s="239"/>
      <c r="L5" s="239"/>
      <c r="M5" s="239"/>
      <c r="N5" s="239"/>
      <c r="O5" s="239"/>
      <c r="P5" s="239"/>
      <c r="Q5" s="239"/>
      <c r="R5" s="239"/>
      <c r="S5" s="239"/>
      <c r="T5" s="239"/>
      <c r="U5" s="239"/>
      <c r="V5" s="239"/>
      <c r="W5" s="239"/>
      <c r="X5" s="239"/>
    </row>
    <row r="6" spans="1:24" ht="15" customHeight="1" x14ac:dyDescent="0.25">
      <c r="A6" s="17"/>
      <c r="B6" s="17"/>
      <c r="C6" s="17"/>
      <c r="D6" s="17"/>
      <c r="E6" s="17"/>
      <c r="F6" s="17"/>
      <c r="G6" s="19"/>
      <c r="H6" s="19"/>
      <c r="I6" s="19"/>
      <c r="J6" s="19"/>
      <c r="K6" s="19"/>
      <c r="L6" s="19"/>
      <c r="M6" s="19"/>
      <c r="N6" s="19"/>
      <c r="O6" s="19"/>
      <c r="P6" s="19"/>
      <c r="Q6" s="19"/>
      <c r="R6" s="19"/>
      <c r="S6" s="17"/>
      <c r="T6" s="17"/>
      <c r="U6" s="17"/>
      <c r="V6" s="17"/>
      <c r="W6" s="17"/>
      <c r="X6" s="17"/>
    </row>
    <row r="7" spans="1:24" s="22" customFormat="1" ht="24" customHeight="1" x14ac:dyDescent="0.25">
      <c r="A7" s="17"/>
      <c r="B7" s="24"/>
      <c r="C7" s="28" t="s">
        <v>32</v>
      </c>
      <c r="D7" s="25"/>
      <c r="E7" s="24"/>
      <c r="F7" s="25"/>
      <c r="G7" s="25" t="s">
        <v>33</v>
      </c>
      <c r="H7" s="238" t="s">
        <v>42</v>
      </c>
      <c r="I7" s="238"/>
      <c r="J7" s="238"/>
      <c r="K7" s="238"/>
      <c r="L7" s="238"/>
      <c r="M7" s="238"/>
      <c r="N7" s="238"/>
      <c r="O7" s="238"/>
      <c r="P7" s="238"/>
      <c r="Q7" s="238"/>
      <c r="R7" s="238"/>
      <c r="S7" s="238"/>
      <c r="T7" s="238"/>
      <c r="U7" s="238"/>
      <c r="V7" s="238"/>
      <c r="W7" s="238"/>
      <c r="X7" s="24"/>
    </row>
    <row r="8" spans="1:24" s="22" customFormat="1" ht="5.65" customHeight="1" x14ac:dyDescent="0.25">
      <c r="A8" s="17"/>
      <c r="B8" s="24"/>
      <c r="C8" s="24"/>
      <c r="D8" s="25"/>
      <c r="E8" s="24"/>
      <c r="F8" s="25"/>
      <c r="G8" s="25"/>
      <c r="H8" s="25"/>
      <c r="I8" s="25"/>
      <c r="J8" s="25"/>
      <c r="K8" s="25"/>
      <c r="L8" s="25"/>
      <c r="M8" s="25"/>
      <c r="N8" s="25"/>
      <c r="O8" s="25"/>
      <c r="P8" s="25"/>
      <c r="Q8" s="25"/>
      <c r="R8" s="25"/>
      <c r="S8" s="25"/>
      <c r="T8" s="25"/>
      <c r="U8" s="25"/>
      <c r="V8" s="25"/>
      <c r="W8" s="25"/>
      <c r="X8" s="24"/>
    </row>
    <row r="9" spans="1:24" s="22" customFormat="1" ht="24" customHeight="1" x14ac:dyDescent="0.25">
      <c r="A9" s="17"/>
      <c r="B9" s="24"/>
      <c r="C9" s="28" t="s">
        <v>45</v>
      </c>
      <c r="D9" s="25"/>
      <c r="E9" s="24"/>
      <c r="F9" s="25"/>
      <c r="G9" s="25" t="s">
        <v>33</v>
      </c>
      <c r="H9" s="234" t="s">
        <v>7</v>
      </c>
      <c r="I9" s="234"/>
      <c r="J9" s="234"/>
      <c r="K9" s="234"/>
      <c r="L9" s="234"/>
      <c r="M9" s="234"/>
      <c r="N9" s="26"/>
      <c r="O9" s="26"/>
      <c r="P9" s="26"/>
      <c r="Q9" s="26"/>
      <c r="R9" s="26"/>
      <c r="S9" s="26"/>
      <c r="T9" s="24"/>
      <c r="U9" s="24"/>
      <c r="V9" s="24"/>
      <c r="W9" s="24"/>
      <c r="X9" s="24"/>
    </row>
    <row r="10" spans="1:24" s="22" customFormat="1" ht="5.65" customHeight="1" x14ac:dyDescent="0.25">
      <c r="A10" s="17"/>
      <c r="B10" s="24"/>
      <c r="C10" s="24"/>
      <c r="D10" s="25"/>
      <c r="E10" s="24"/>
      <c r="F10" s="25"/>
      <c r="G10" s="25"/>
      <c r="H10" s="25"/>
      <c r="I10" s="25"/>
      <c r="J10" s="25"/>
      <c r="K10" s="25"/>
      <c r="L10" s="25"/>
      <c r="M10" s="25"/>
      <c r="N10" s="25"/>
      <c r="O10" s="25"/>
      <c r="P10" s="25"/>
      <c r="Q10" s="25"/>
      <c r="R10" s="25"/>
      <c r="S10" s="25"/>
      <c r="T10" s="25"/>
      <c r="U10" s="25"/>
      <c r="V10" s="25"/>
      <c r="W10" s="25"/>
      <c r="X10" s="24"/>
    </row>
    <row r="11" spans="1:24" s="22" customFormat="1" ht="24" hidden="1" customHeight="1" x14ac:dyDescent="0.25">
      <c r="A11" s="17"/>
      <c r="B11" s="24"/>
      <c r="C11" s="24"/>
      <c r="D11" s="25"/>
      <c r="E11" s="24"/>
      <c r="F11" s="25"/>
      <c r="G11" s="25"/>
      <c r="H11" s="224"/>
      <c r="I11" s="25"/>
      <c r="J11" s="25"/>
      <c r="K11" s="25"/>
      <c r="L11" s="25"/>
      <c r="M11" s="25"/>
      <c r="N11" s="25"/>
      <c r="O11" s="25"/>
      <c r="P11" s="25"/>
      <c r="Q11" s="25"/>
      <c r="R11" s="25"/>
      <c r="S11" s="25"/>
      <c r="T11" s="25"/>
      <c r="U11" s="25"/>
      <c r="V11" s="25"/>
      <c r="W11" s="25"/>
      <c r="X11" s="24"/>
    </row>
    <row r="12" spans="1:24" s="22" customFormat="1" ht="24" hidden="1" customHeight="1" x14ac:dyDescent="0.25">
      <c r="A12" s="17"/>
      <c r="B12" s="24"/>
      <c r="C12" s="24"/>
      <c r="D12" s="25"/>
      <c r="E12" s="24"/>
      <c r="F12" s="25"/>
      <c r="G12" s="25"/>
      <c r="H12" s="224" t="s">
        <v>7</v>
      </c>
      <c r="I12" s="25"/>
      <c r="J12" s="25"/>
      <c r="K12" s="25"/>
      <c r="L12" s="25"/>
      <c r="M12" s="25"/>
      <c r="N12" s="25"/>
      <c r="O12" s="25"/>
      <c r="P12" s="25"/>
      <c r="Q12" s="25"/>
      <c r="R12" s="25"/>
      <c r="S12" s="25"/>
      <c r="T12" s="25"/>
      <c r="U12" s="25"/>
      <c r="V12" s="25"/>
      <c r="W12" s="25"/>
      <c r="X12" s="24"/>
    </row>
    <row r="13" spans="1:24" s="22" customFormat="1" ht="24" hidden="1" customHeight="1" x14ac:dyDescent="0.25">
      <c r="A13" s="17"/>
      <c r="B13" s="24"/>
      <c r="C13" s="24"/>
      <c r="D13" s="25"/>
      <c r="E13" s="24"/>
      <c r="F13" s="25"/>
      <c r="G13" s="25"/>
      <c r="H13" s="224" t="s">
        <v>8</v>
      </c>
      <c r="I13" s="25"/>
      <c r="J13" s="25"/>
      <c r="K13" s="25"/>
      <c r="L13" s="25"/>
      <c r="M13" s="25"/>
      <c r="N13" s="25"/>
      <c r="O13" s="25"/>
      <c r="P13" s="25"/>
      <c r="Q13" s="25"/>
      <c r="R13" s="25"/>
      <c r="S13" s="25"/>
      <c r="T13" s="25"/>
      <c r="U13" s="25"/>
      <c r="V13" s="25"/>
      <c r="W13" s="25"/>
      <c r="X13" s="24"/>
    </row>
    <row r="14" spans="1:24" s="22" customFormat="1" ht="24" hidden="1" customHeight="1" x14ac:dyDescent="0.25">
      <c r="A14" s="17"/>
      <c r="B14" s="24"/>
      <c r="C14" s="24"/>
      <c r="D14" s="25"/>
      <c r="E14" s="24"/>
      <c r="F14" s="25"/>
      <c r="G14" s="25"/>
      <c r="H14" s="224" t="s">
        <v>9</v>
      </c>
      <c r="I14" s="25"/>
      <c r="J14" s="25"/>
      <c r="K14" s="25"/>
      <c r="L14" s="25"/>
      <c r="M14" s="25"/>
      <c r="N14" s="25"/>
      <c r="O14" s="25"/>
      <c r="P14" s="25"/>
      <c r="Q14" s="25"/>
      <c r="R14" s="25"/>
      <c r="S14" s="25"/>
      <c r="T14" s="25"/>
      <c r="U14" s="25"/>
      <c r="V14" s="25"/>
      <c r="W14" s="25"/>
      <c r="X14" s="24"/>
    </row>
    <row r="15" spans="1:24" s="22" customFormat="1" ht="24" hidden="1" customHeight="1" x14ac:dyDescent="0.25">
      <c r="A15" s="17"/>
      <c r="B15" s="24"/>
      <c r="C15" s="24"/>
      <c r="D15" s="25"/>
      <c r="E15" s="24"/>
      <c r="F15" s="25"/>
      <c r="G15" s="25"/>
      <c r="H15" s="25"/>
      <c r="I15" s="25"/>
      <c r="J15" s="25"/>
      <c r="K15" s="25"/>
      <c r="L15" s="25"/>
      <c r="M15" s="25"/>
      <c r="N15" s="25"/>
      <c r="O15" s="25"/>
      <c r="P15" s="25"/>
      <c r="Q15" s="25"/>
      <c r="R15" s="25"/>
      <c r="S15" s="25"/>
      <c r="T15" s="25"/>
      <c r="U15" s="25"/>
      <c r="V15" s="25"/>
      <c r="W15" s="25"/>
      <c r="X15" s="24"/>
    </row>
    <row r="16" spans="1:24" s="22" customFormat="1" ht="24" customHeight="1" x14ac:dyDescent="0.25">
      <c r="A16" s="17"/>
      <c r="B16" s="24"/>
      <c r="C16" s="28" t="s">
        <v>46</v>
      </c>
      <c r="D16" s="25"/>
      <c r="E16" s="24"/>
      <c r="F16" s="25"/>
      <c r="G16" s="25" t="s">
        <v>33</v>
      </c>
      <c r="H16" s="234" t="s">
        <v>151</v>
      </c>
      <c r="I16" s="234"/>
      <c r="J16" s="234"/>
      <c r="K16" s="26"/>
      <c r="L16" s="26"/>
      <c r="M16" s="26"/>
      <c r="N16" s="26"/>
      <c r="O16" s="26"/>
      <c r="P16" s="26"/>
      <c r="Q16" s="26"/>
      <c r="R16" s="26"/>
      <c r="S16" s="26"/>
      <c r="T16" s="24"/>
      <c r="U16" s="24"/>
      <c r="V16" s="24"/>
      <c r="W16" s="24"/>
      <c r="X16" s="24"/>
    </row>
    <row r="17" spans="1:24" s="22" customFormat="1" ht="24" hidden="1" customHeight="1" x14ac:dyDescent="0.25">
      <c r="A17" s="17"/>
      <c r="B17" s="24"/>
      <c r="C17" s="28"/>
      <c r="D17" s="25"/>
      <c r="E17" s="24"/>
      <c r="F17" s="25"/>
      <c r="G17" s="25"/>
      <c r="H17" s="26"/>
      <c r="I17" s="26"/>
      <c r="J17" s="26"/>
      <c r="K17" s="26"/>
      <c r="L17" s="26"/>
      <c r="M17" s="26"/>
      <c r="N17" s="26"/>
      <c r="O17" s="26"/>
      <c r="P17" s="26"/>
      <c r="Q17" s="26"/>
      <c r="R17" s="26"/>
      <c r="S17" s="26"/>
      <c r="T17" s="24"/>
      <c r="U17" s="24"/>
      <c r="V17" s="24"/>
      <c r="W17" s="24"/>
      <c r="X17" s="24"/>
    </row>
    <row r="18" spans="1:24" s="22" customFormat="1" ht="24" hidden="1" customHeight="1" x14ac:dyDescent="0.25">
      <c r="A18" s="17"/>
      <c r="B18" s="24"/>
      <c r="C18" s="24"/>
      <c r="D18" s="25"/>
      <c r="E18" s="24"/>
      <c r="F18" s="25"/>
      <c r="G18" s="25"/>
      <c r="H18" s="224" t="s">
        <v>151</v>
      </c>
      <c r="I18" s="25"/>
      <c r="J18" s="25"/>
      <c r="K18" s="25"/>
      <c r="L18" s="25"/>
      <c r="M18" s="25"/>
      <c r="N18" s="25"/>
      <c r="O18" s="25"/>
      <c r="P18" s="25"/>
      <c r="Q18" s="25"/>
      <c r="R18" s="25"/>
      <c r="S18" s="25"/>
      <c r="T18" s="25"/>
      <c r="U18" s="25"/>
      <c r="V18" s="25"/>
      <c r="W18" s="25"/>
      <c r="X18" s="24"/>
    </row>
    <row r="19" spans="1:24" s="22" customFormat="1" ht="24" hidden="1" customHeight="1" x14ac:dyDescent="0.25">
      <c r="A19" s="17"/>
      <c r="B19" s="24"/>
      <c r="C19" s="24"/>
      <c r="D19" s="25"/>
      <c r="E19" s="24"/>
      <c r="F19" s="25"/>
      <c r="G19" s="25"/>
      <c r="H19" s="224" t="s">
        <v>153</v>
      </c>
      <c r="I19" s="25"/>
      <c r="J19" s="25"/>
      <c r="K19" s="25"/>
      <c r="L19" s="25"/>
      <c r="M19" s="25"/>
      <c r="N19" s="25"/>
      <c r="O19" s="25"/>
      <c r="P19" s="25"/>
      <c r="Q19" s="25"/>
      <c r="R19" s="25"/>
      <c r="S19" s="25"/>
      <c r="T19" s="25"/>
      <c r="U19" s="25"/>
      <c r="V19" s="25"/>
      <c r="W19" s="25"/>
      <c r="X19" s="24"/>
    </row>
    <row r="20" spans="1:24" s="22" customFormat="1" ht="24" hidden="1" customHeight="1" x14ac:dyDescent="0.25">
      <c r="A20" s="17"/>
      <c r="B20" s="24"/>
      <c r="C20" s="24"/>
      <c r="D20" s="25"/>
      <c r="E20" s="24"/>
      <c r="F20" s="25"/>
      <c r="G20" s="25"/>
      <c r="H20" s="224" t="s">
        <v>154</v>
      </c>
      <c r="I20" s="25"/>
      <c r="J20" s="25"/>
      <c r="K20" s="25"/>
      <c r="L20" s="25"/>
      <c r="M20" s="25"/>
      <c r="N20" s="25"/>
      <c r="O20" s="25"/>
      <c r="P20" s="25"/>
      <c r="Q20" s="25"/>
      <c r="R20" s="25"/>
      <c r="S20" s="25"/>
      <c r="T20" s="25"/>
      <c r="U20" s="25"/>
      <c r="V20" s="25"/>
      <c r="W20" s="25"/>
      <c r="X20" s="24"/>
    </row>
    <row r="21" spans="1:24" s="22" customFormat="1" ht="24" hidden="1" customHeight="1" x14ac:dyDescent="0.25">
      <c r="A21" s="17"/>
      <c r="B21" s="24"/>
      <c r="C21" s="24"/>
      <c r="D21" s="25"/>
      <c r="E21" s="24"/>
      <c r="F21" s="25"/>
      <c r="G21" s="25"/>
      <c r="H21" s="224" t="s">
        <v>155</v>
      </c>
      <c r="I21" s="25"/>
      <c r="J21" s="25"/>
      <c r="K21" s="25"/>
      <c r="L21" s="25"/>
      <c r="M21" s="25"/>
      <c r="N21" s="25"/>
      <c r="O21" s="25"/>
      <c r="P21" s="25"/>
      <c r="Q21" s="25"/>
      <c r="R21" s="25"/>
      <c r="S21" s="25"/>
      <c r="T21" s="25"/>
      <c r="U21" s="25"/>
      <c r="V21" s="25"/>
      <c r="W21" s="25"/>
      <c r="X21" s="24"/>
    </row>
    <row r="22" spans="1:24" s="22" customFormat="1" ht="5.65" customHeight="1" x14ac:dyDescent="0.25">
      <c r="A22" s="17"/>
      <c r="B22" s="24"/>
      <c r="C22" s="24"/>
      <c r="D22" s="25"/>
      <c r="E22" s="24"/>
      <c r="F22" s="25"/>
      <c r="G22" s="25"/>
      <c r="H22" s="224"/>
      <c r="I22" s="25"/>
      <c r="J22" s="25"/>
      <c r="K22" s="25"/>
      <c r="L22" s="25"/>
      <c r="M22" s="25"/>
      <c r="N22" s="25"/>
      <c r="O22" s="25"/>
      <c r="P22" s="25"/>
      <c r="Q22" s="25"/>
      <c r="R22" s="25"/>
      <c r="S22" s="25"/>
      <c r="T22" s="25"/>
      <c r="U22" s="25"/>
      <c r="V22" s="25"/>
      <c r="W22" s="25"/>
      <c r="X22" s="24"/>
    </row>
    <row r="23" spans="1:24" s="22" customFormat="1" ht="26.65" customHeight="1" x14ac:dyDescent="0.25">
      <c r="A23" s="17"/>
      <c r="B23" s="24"/>
      <c r="C23" s="28" t="s">
        <v>5</v>
      </c>
      <c r="D23" s="25"/>
      <c r="E23" s="24"/>
      <c r="F23" s="25"/>
      <c r="G23" s="25" t="s">
        <v>33</v>
      </c>
      <c r="H23" s="234" t="s">
        <v>30</v>
      </c>
      <c r="I23" s="234"/>
      <c r="J23" s="234"/>
      <c r="K23" s="234"/>
      <c r="L23" s="26"/>
      <c r="M23" s="26"/>
      <c r="N23" s="26"/>
      <c r="O23" s="26"/>
      <c r="P23" s="26"/>
      <c r="Q23" s="26"/>
      <c r="R23" s="26"/>
      <c r="S23" s="26"/>
      <c r="T23" s="24"/>
      <c r="U23" s="24"/>
      <c r="V23" s="24"/>
      <c r="W23" s="24"/>
      <c r="X23" s="24"/>
    </row>
    <row r="24" spans="1:24" ht="5.65" customHeight="1" x14ac:dyDescent="0.25">
      <c r="A24" s="17"/>
      <c r="B24" s="17"/>
      <c r="C24" s="17"/>
      <c r="D24" s="23"/>
      <c r="E24" s="17"/>
      <c r="F24" s="17"/>
      <c r="G24" s="17"/>
      <c r="H24" s="17"/>
      <c r="I24" s="17"/>
      <c r="J24" s="17"/>
      <c r="K24" s="17"/>
      <c r="L24" s="17"/>
      <c r="M24" s="17"/>
      <c r="N24" s="20"/>
      <c r="O24" s="20"/>
      <c r="P24" s="20"/>
      <c r="Q24" s="20"/>
      <c r="R24" s="20"/>
      <c r="S24" s="20"/>
      <c r="T24" s="17"/>
      <c r="U24" s="17"/>
      <c r="V24" s="17"/>
      <c r="W24" s="17"/>
      <c r="X24" s="17"/>
    </row>
    <row r="25" spans="1:24" s="22" customFormat="1" ht="24.4" customHeight="1" x14ac:dyDescent="0.25">
      <c r="A25" s="17"/>
      <c r="B25" s="17"/>
      <c r="C25" s="17"/>
      <c r="D25" s="23"/>
      <c r="E25" s="17"/>
      <c r="F25" s="17"/>
      <c r="G25" s="17"/>
      <c r="H25" s="17"/>
      <c r="I25" s="17"/>
      <c r="J25" s="17"/>
      <c r="K25" s="17"/>
      <c r="L25" s="29"/>
      <c r="M25" s="27"/>
      <c r="N25" s="233" t="s">
        <v>31</v>
      </c>
      <c r="O25" s="233"/>
      <c r="P25" s="233"/>
      <c r="Q25" s="233"/>
      <c r="R25" s="233"/>
      <c r="S25" s="233"/>
      <c r="T25" s="233"/>
      <c r="U25" s="233"/>
      <c r="V25" s="233"/>
      <c r="W25" s="233"/>
      <c r="X25" s="229"/>
    </row>
    <row r="26" spans="1:24" s="22" customFormat="1" ht="20.100000000000001" customHeight="1" x14ac:dyDescent="0.25">
      <c r="A26" s="17"/>
      <c r="B26" s="17"/>
      <c r="C26" s="17"/>
      <c r="D26" s="23"/>
      <c r="E26" s="17"/>
      <c r="F26" s="17"/>
      <c r="G26" s="17"/>
      <c r="H26" s="17"/>
      <c r="I26" s="17"/>
      <c r="J26" s="17"/>
      <c r="K26" s="17"/>
      <c r="L26" s="30"/>
      <c r="M26" s="223"/>
      <c r="N26" s="232" t="s">
        <v>806</v>
      </c>
      <c r="O26" s="232"/>
      <c r="P26" s="232"/>
      <c r="Q26" s="232"/>
      <c r="R26" s="232"/>
      <c r="S26" s="232"/>
      <c r="T26" s="232"/>
      <c r="U26" s="232"/>
      <c r="V26" s="232"/>
      <c r="W26" s="232"/>
      <c r="X26" s="223"/>
    </row>
    <row r="27" spans="1:24" ht="15" customHeight="1" x14ac:dyDescent="0.25">
      <c r="A27" s="17"/>
      <c r="B27" s="17"/>
      <c r="C27" s="17"/>
      <c r="D27" s="23"/>
      <c r="E27" s="17"/>
      <c r="F27" s="17"/>
      <c r="G27" s="17"/>
      <c r="H27" s="17"/>
      <c r="I27" s="17"/>
      <c r="J27" s="17"/>
      <c r="K27" s="17"/>
      <c r="L27" s="31"/>
      <c r="M27" s="17"/>
      <c r="N27" s="17"/>
      <c r="O27" s="17"/>
      <c r="P27" s="17"/>
      <c r="Q27" s="17"/>
      <c r="R27" s="17"/>
      <c r="S27" s="17"/>
      <c r="T27" s="17"/>
      <c r="U27" s="17"/>
      <c r="V27" s="17"/>
      <c r="W27" s="17"/>
      <c r="X27" s="17"/>
    </row>
    <row r="28" spans="1:24" s="22" customFormat="1" ht="24" customHeight="1" x14ac:dyDescent="0.25">
      <c r="A28" s="17"/>
      <c r="B28" s="17"/>
      <c r="C28" s="17"/>
      <c r="D28" s="23"/>
      <c r="E28" s="17"/>
      <c r="F28" s="17"/>
      <c r="G28" s="17"/>
      <c r="H28" s="17"/>
      <c r="I28" s="17"/>
      <c r="J28" s="17"/>
      <c r="K28" s="17"/>
      <c r="L28" s="31"/>
      <c r="M28" s="26"/>
      <c r="N28" s="28" t="s">
        <v>34</v>
      </c>
      <c r="O28" s="25"/>
      <c r="P28" s="24"/>
      <c r="Q28" s="25" t="s">
        <v>33</v>
      </c>
      <c r="R28" s="234" t="s">
        <v>37</v>
      </c>
      <c r="S28" s="234"/>
      <c r="T28" s="234"/>
      <c r="U28" s="234"/>
      <c r="V28" s="234"/>
      <c r="W28" s="234"/>
      <c r="X28" s="24"/>
    </row>
    <row r="29" spans="1:24" s="22" customFormat="1" ht="4.5" customHeight="1" x14ac:dyDescent="0.25">
      <c r="A29" s="17"/>
      <c r="B29" s="17"/>
      <c r="C29" s="17"/>
      <c r="D29" s="23"/>
      <c r="E29" s="17"/>
      <c r="F29" s="17"/>
      <c r="G29" s="17"/>
      <c r="H29" s="17"/>
      <c r="I29" s="17"/>
      <c r="J29" s="17"/>
      <c r="K29" s="17"/>
      <c r="L29" s="31"/>
      <c r="M29" s="26"/>
      <c r="N29" s="24"/>
      <c r="O29" s="25"/>
      <c r="P29" s="24"/>
      <c r="Q29" s="25"/>
      <c r="R29" s="25"/>
      <c r="S29" s="25"/>
      <c r="T29" s="25"/>
      <c r="U29" s="25"/>
      <c r="V29" s="25"/>
      <c r="W29" s="17"/>
      <c r="X29" s="24"/>
    </row>
    <row r="30" spans="1:24" s="22" customFormat="1" ht="24" customHeight="1" x14ac:dyDescent="0.25">
      <c r="A30" s="17"/>
      <c r="B30" s="17"/>
      <c r="C30" s="17"/>
      <c r="D30" s="23"/>
      <c r="E30" s="17"/>
      <c r="F30" s="17"/>
      <c r="G30" s="17"/>
      <c r="H30" s="17"/>
      <c r="I30" s="17"/>
      <c r="J30" s="17"/>
      <c r="K30" s="17"/>
      <c r="L30" s="31"/>
      <c r="M30" s="26"/>
      <c r="N30" s="28" t="s">
        <v>35</v>
      </c>
      <c r="O30" s="25"/>
      <c r="P30" s="24"/>
      <c r="Q30" s="25" t="s">
        <v>33</v>
      </c>
      <c r="R30" s="234" t="s">
        <v>879</v>
      </c>
      <c r="S30" s="234"/>
      <c r="T30" s="234"/>
      <c r="U30" s="234"/>
      <c r="V30" s="17"/>
      <c r="W30" s="17"/>
      <c r="X30" s="24"/>
    </row>
    <row r="31" spans="1:24" ht="4.5" customHeight="1" x14ac:dyDescent="0.25">
      <c r="A31" s="17"/>
      <c r="B31" s="17"/>
      <c r="C31" s="17"/>
      <c r="D31" s="23"/>
      <c r="E31" s="17"/>
      <c r="F31" s="17"/>
      <c r="G31" s="17"/>
      <c r="H31" s="17"/>
      <c r="I31" s="17"/>
      <c r="J31" s="17"/>
      <c r="K31" s="17"/>
      <c r="L31" s="31"/>
      <c r="M31" s="17"/>
      <c r="N31" s="24"/>
      <c r="O31" s="25"/>
      <c r="P31" s="24"/>
      <c r="Q31" s="25"/>
      <c r="R31" s="25"/>
      <c r="S31" s="25"/>
      <c r="T31" s="25"/>
      <c r="U31" s="25"/>
      <c r="V31" s="17"/>
      <c r="W31" s="17"/>
      <c r="X31" s="17"/>
    </row>
    <row r="32" spans="1:24" ht="24" customHeight="1" x14ac:dyDescent="0.25">
      <c r="A32" s="17"/>
      <c r="B32" s="33" t="s">
        <v>36</v>
      </c>
      <c r="C32" s="34" t="s">
        <v>899</v>
      </c>
      <c r="D32" s="23"/>
      <c r="E32" s="17"/>
      <c r="F32" s="17"/>
      <c r="G32" s="17"/>
      <c r="H32" s="17"/>
      <c r="I32" s="17"/>
      <c r="J32" s="17"/>
      <c r="K32" s="17"/>
      <c r="L32" s="31"/>
      <c r="M32" s="17"/>
      <c r="N32" s="28" t="s">
        <v>1</v>
      </c>
      <c r="O32" s="25"/>
      <c r="P32" s="24"/>
      <c r="Q32" s="25" t="s">
        <v>33</v>
      </c>
      <c r="R32" s="235">
        <v>43329</v>
      </c>
      <c r="S32" s="235"/>
      <c r="T32" s="235"/>
      <c r="U32" s="17"/>
      <c r="V32" s="17"/>
      <c r="W32" s="17"/>
      <c r="X32" s="17"/>
    </row>
    <row r="33" spans="1:24" ht="15" customHeight="1" x14ac:dyDescent="0.25">
      <c r="A33" s="17"/>
      <c r="B33" s="32"/>
      <c r="C33" s="17"/>
      <c r="D33" s="17"/>
      <c r="E33" s="17"/>
      <c r="F33" s="17"/>
      <c r="G33" s="17"/>
      <c r="H33" s="17"/>
      <c r="I33" s="17"/>
      <c r="J33" s="17"/>
      <c r="K33" s="17"/>
      <c r="L33" s="17"/>
      <c r="M33" s="17"/>
      <c r="N33" s="17"/>
      <c r="O33" s="17"/>
      <c r="P33" s="17"/>
      <c r="Q33" s="17"/>
      <c r="R33" s="17"/>
      <c r="S33" s="17"/>
      <c r="T33" s="17"/>
      <c r="U33" s="17"/>
      <c r="V33" s="17"/>
      <c r="W33" s="17"/>
      <c r="X33" s="17"/>
    </row>
  </sheetData>
  <protectedRanges>
    <protectedRange sqref="R32" name="Tanggal Penilaian"/>
    <protectedRange sqref="R30" name="Kota Penilaian"/>
    <protectedRange sqref="R28" name="Nama Asesor"/>
    <protectedRange sqref="H23" name="Kode Panel"/>
    <protectedRange sqref="H7" name="Nama PT"/>
    <protectedRange sqref="H16 H9" name="Nama Program Studi_2"/>
  </protectedRanges>
  <mergeCells count="12">
    <mergeCell ref="N26:W26"/>
    <mergeCell ref="N25:W25"/>
    <mergeCell ref="R30:U30"/>
    <mergeCell ref="R32:T32"/>
    <mergeCell ref="A2:X2"/>
    <mergeCell ref="A3:X3"/>
    <mergeCell ref="H23:K23"/>
    <mergeCell ref="R28:W28"/>
    <mergeCell ref="H7:W7"/>
    <mergeCell ref="A5:X5"/>
    <mergeCell ref="H9:M9"/>
    <mergeCell ref="H16:J16"/>
  </mergeCells>
  <dataValidations count="3">
    <dataValidation type="list" allowBlank="1" showInputMessage="1" showErrorMessage="1" sqref="H10:M14" xr:uid="{39D8B781-7E00-4CB9-865A-0371F63C21A7}">
      <formula1>#REF!</formula1>
    </dataValidation>
    <dataValidation type="list" allowBlank="1" showInputMessage="1" showErrorMessage="1" sqref="H9:M9" xr:uid="{6E3968A3-2FCE-43F9-BA08-C17D19165D09}">
      <formula1>$H$11:$H$14</formula1>
    </dataValidation>
    <dataValidation type="list" allowBlank="1" showInputMessage="1" showErrorMessage="1" sqref="H16:J16" xr:uid="{48132B27-E209-43CF-BF66-CE34B00CFF32}">
      <formula1>$H$17:$H$21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948"/>
  <sheetViews>
    <sheetView tabSelected="1" zoomScaleNormal="100" workbookViewId="0">
      <pane xSplit="2" ySplit="4" topLeftCell="C278" activePane="bottomRight" state="frozen"/>
      <selection pane="topRight" activeCell="C1" sqref="C1"/>
      <selection pane="bottomLeft" activeCell="A5" sqref="A5"/>
      <selection pane="bottomRight" activeCell="C295" sqref="C295:D295"/>
    </sheetView>
  </sheetViews>
  <sheetFormatPr defaultColWidth="9.28515625" defaultRowHeight="15" x14ac:dyDescent="0.25"/>
  <cols>
    <col min="1" max="1" width="6.5703125" style="10" customWidth="1"/>
    <col min="2" max="2" width="12.5703125" style="10" customWidth="1"/>
    <col min="3" max="3" width="5.28515625" style="37" customWidth="1"/>
    <col min="4" max="4" width="58.7109375" style="166" customWidth="1"/>
    <col min="5" max="5" width="15.7109375" style="37" bestFit="1" customWidth="1"/>
    <col min="6" max="8" width="8.42578125" style="37" customWidth="1"/>
    <col min="9" max="9" width="13" style="37" customWidth="1"/>
    <col min="10" max="13" width="8.42578125" style="37" customWidth="1"/>
    <col min="14" max="14" width="60.7109375" style="10" customWidth="1"/>
    <col min="15" max="15" width="9.28515625" style="39"/>
    <col min="16" max="16384" width="9.28515625" style="37"/>
  </cols>
  <sheetData>
    <row r="1" spans="1:14" ht="15.75" x14ac:dyDescent="0.25">
      <c r="A1" s="308" t="s">
        <v>47</v>
      </c>
      <c r="B1" s="308"/>
      <c r="C1" s="308"/>
      <c r="D1" s="308"/>
      <c r="E1" s="308"/>
      <c r="F1" s="308"/>
      <c r="G1" s="308"/>
      <c r="H1" s="308"/>
      <c r="I1" s="308"/>
      <c r="J1" s="308"/>
      <c r="K1" s="308"/>
      <c r="L1" s="308"/>
      <c r="M1" s="308"/>
      <c r="N1" s="308"/>
    </row>
    <row r="2" spans="1:14" ht="15.75" x14ac:dyDescent="0.25">
      <c r="A2" s="308" t="s">
        <v>805</v>
      </c>
      <c r="B2" s="308"/>
      <c r="C2" s="308"/>
      <c r="D2" s="308"/>
      <c r="E2" s="308"/>
      <c r="F2" s="308"/>
      <c r="G2" s="308"/>
      <c r="H2" s="308"/>
      <c r="I2" s="308"/>
      <c r="J2" s="308"/>
      <c r="K2" s="308"/>
      <c r="L2" s="308"/>
      <c r="M2" s="308"/>
      <c r="N2" s="308"/>
    </row>
    <row r="3" spans="1:14" ht="15.75" thickBot="1" x14ac:dyDescent="0.3">
      <c r="A3" s="198"/>
      <c r="B3" s="40"/>
      <c r="C3" s="40"/>
      <c r="D3" s="147"/>
      <c r="E3" s="40"/>
      <c r="F3" s="40"/>
      <c r="G3" s="40"/>
      <c r="H3" s="40"/>
      <c r="I3" s="40"/>
      <c r="J3" s="40"/>
      <c r="K3" s="40"/>
      <c r="L3" s="40"/>
      <c r="M3" s="40"/>
      <c r="N3" s="40"/>
    </row>
    <row r="4" spans="1:14" ht="33" customHeight="1" thickBot="1" x14ac:dyDescent="0.3">
      <c r="A4" s="97" t="s">
        <v>2</v>
      </c>
      <c r="B4" s="98" t="s">
        <v>779</v>
      </c>
      <c r="C4" s="309" t="s">
        <v>804</v>
      </c>
      <c r="D4" s="310"/>
      <c r="E4" s="99" t="s">
        <v>6</v>
      </c>
      <c r="F4" s="41"/>
      <c r="G4" s="41"/>
      <c r="H4" s="41"/>
      <c r="I4" s="41"/>
      <c r="J4" s="41"/>
      <c r="K4" s="41"/>
      <c r="L4" s="41"/>
      <c r="M4" s="41"/>
      <c r="N4" s="100" t="s">
        <v>803</v>
      </c>
    </row>
    <row r="5" spans="1:14" ht="48" customHeight="1" x14ac:dyDescent="0.25">
      <c r="A5" s="242">
        <v>1</v>
      </c>
      <c r="B5" s="264" t="s">
        <v>120</v>
      </c>
      <c r="C5" s="256" t="s">
        <v>252</v>
      </c>
      <c r="D5" s="257"/>
      <c r="E5" s="43">
        <v>3</v>
      </c>
      <c r="F5" s="41" t="s">
        <v>717</v>
      </c>
      <c r="G5" s="41"/>
      <c r="H5" s="41"/>
      <c r="I5" s="41"/>
      <c r="J5" s="41"/>
      <c r="K5" s="41"/>
      <c r="L5" s="41"/>
      <c r="M5" s="41"/>
      <c r="N5" s="240" t="s">
        <v>10</v>
      </c>
    </row>
    <row r="6" spans="1:14" ht="135" x14ac:dyDescent="0.25">
      <c r="A6" s="243"/>
      <c r="B6" s="265"/>
      <c r="C6" s="44">
        <v>4</v>
      </c>
      <c r="D6" s="148" t="s">
        <v>521</v>
      </c>
      <c r="E6" s="45"/>
      <c r="F6" s="41"/>
      <c r="G6" s="41"/>
      <c r="H6" s="41"/>
      <c r="I6" s="41"/>
      <c r="J6" s="41"/>
      <c r="K6" s="41"/>
      <c r="L6" s="41"/>
      <c r="M6" s="41"/>
      <c r="N6" s="241"/>
    </row>
    <row r="7" spans="1:14" ht="135" x14ac:dyDescent="0.25">
      <c r="A7" s="243"/>
      <c r="B7" s="265"/>
      <c r="C7" s="44">
        <v>3</v>
      </c>
      <c r="D7" s="148" t="s">
        <v>522</v>
      </c>
      <c r="E7" s="45"/>
      <c r="F7" s="41"/>
      <c r="G7" s="41"/>
      <c r="H7" s="41"/>
      <c r="I7" s="41"/>
      <c r="J7" s="41"/>
      <c r="K7" s="41"/>
      <c r="L7" s="41"/>
      <c r="M7" s="41"/>
      <c r="N7" s="241"/>
    </row>
    <row r="8" spans="1:14" ht="120" x14ac:dyDescent="0.25">
      <c r="A8" s="243"/>
      <c r="B8" s="265"/>
      <c r="C8" s="44">
        <v>2</v>
      </c>
      <c r="D8" s="148" t="s">
        <v>121</v>
      </c>
      <c r="E8" s="45"/>
      <c r="F8" s="41"/>
      <c r="G8" s="41"/>
      <c r="H8" s="41"/>
      <c r="I8" s="41"/>
      <c r="J8" s="41"/>
      <c r="K8" s="41"/>
      <c r="L8" s="41"/>
      <c r="M8" s="41"/>
      <c r="N8" s="241"/>
    </row>
    <row r="9" spans="1:14" ht="135" x14ac:dyDescent="0.25">
      <c r="A9" s="243"/>
      <c r="B9" s="265"/>
      <c r="C9" s="44">
        <v>1</v>
      </c>
      <c r="D9" s="148" t="s">
        <v>523</v>
      </c>
      <c r="E9" s="45"/>
      <c r="F9" s="41"/>
      <c r="G9" s="41"/>
      <c r="H9" s="41"/>
      <c r="I9" s="41"/>
      <c r="J9" s="41"/>
      <c r="K9" s="41"/>
      <c r="L9" s="41"/>
      <c r="M9" s="41"/>
      <c r="N9" s="241"/>
    </row>
    <row r="10" spans="1:14" ht="30" x14ac:dyDescent="0.25">
      <c r="A10" s="243"/>
      <c r="B10" s="265"/>
      <c r="C10" s="44">
        <v>0</v>
      </c>
      <c r="D10" s="148" t="s">
        <v>524</v>
      </c>
      <c r="E10" s="46"/>
      <c r="F10" s="41"/>
      <c r="G10" s="41"/>
      <c r="H10" s="41"/>
      <c r="I10" s="41"/>
      <c r="J10" s="41"/>
      <c r="K10" s="41"/>
      <c r="L10" s="41"/>
      <c r="M10" s="41"/>
      <c r="N10" s="241"/>
    </row>
    <row r="11" spans="1:14" ht="15" customHeight="1" thickBot="1" x14ac:dyDescent="0.3">
      <c r="A11" s="244"/>
      <c r="B11" s="266"/>
      <c r="C11" s="274" t="s">
        <v>0</v>
      </c>
      <c r="D11" s="276"/>
      <c r="E11" s="48">
        <f>E5</f>
        <v>3</v>
      </c>
      <c r="F11" s="41"/>
      <c r="G11" s="41"/>
      <c r="H11" s="41"/>
      <c r="I11" s="41"/>
      <c r="J11" s="41"/>
      <c r="K11" s="41"/>
      <c r="L11" s="41"/>
      <c r="M11" s="41"/>
      <c r="N11" s="241"/>
    </row>
    <row r="12" spans="1:14" ht="15" customHeight="1" thickBot="1" x14ac:dyDescent="0.3">
      <c r="A12" s="49"/>
      <c r="B12" s="49"/>
      <c r="C12" s="50"/>
      <c r="D12" s="149"/>
      <c r="E12" s="51"/>
      <c r="F12" s="41"/>
      <c r="G12" s="41"/>
      <c r="H12" s="41"/>
      <c r="I12" s="41"/>
      <c r="J12" s="41"/>
      <c r="K12" s="41"/>
      <c r="L12" s="41"/>
      <c r="M12" s="41"/>
      <c r="N12" s="52"/>
    </row>
    <row r="13" spans="1:14" ht="48" customHeight="1" x14ac:dyDescent="0.25">
      <c r="A13" s="242">
        <v>2</v>
      </c>
      <c r="B13" s="264" t="s">
        <v>122</v>
      </c>
      <c r="C13" s="256" t="s">
        <v>253</v>
      </c>
      <c r="D13" s="257"/>
      <c r="E13" s="43">
        <v>3</v>
      </c>
      <c r="F13" s="41" t="s">
        <v>717</v>
      </c>
      <c r="G13" s="41"/>
      <c r="H13" s="41"/>
      <c r="I13" s="41"/>
      <c r="J13" s="41"/>
      <c r="K13" s="41"/>
      <c r="L13" s="41"/>
      <c r="M13" s="41"/>
      <c r="N13" s="240" t="s">
        <v>11</v>
      </c>
    </row>
    <row r="14" spans="1:14" ht="60" x14ac:dyDescent="0.25">
      <c r="A14" s="243"/>
      <c r="B14" s="265"/>
      <c r="C14" s="44">
        <v>4</v>
      </c>
      <c r="D14" s="150" t="s">
        <v>525</v>
      </c>
      <c r="E14" s="45"/>
      <c r="F14" s="41"/>
      <c r="G14" s="41"/>
      <c r="H14" s="41"/>
      <c r="I14" s="41"/>
      <c r="J14" s="41"/>
      <c r="K14" s="41"/>
      <c r="L14" s="41"/>
      <c r="M14" s="41"/>
      <c r="N14" s="241"/>
    </row>
    <row r="15" spans="1:14" ht="60" x14ac:dyDescent="0.25">
      <c r="A15" s="243"/>
      <c r="B15" s="265"/>
      <c r="C15" s="44">
        <v>3</v>
      </c>
      <c r="D15" s="151" t="s">
        <v>526</v>
      </c>
      <c r="E15" s="45"/>
      <c r="F15" s="41"/>
      <c r="G15" s="41"/>
      <c r="H15" s="41"/>
      <c r="I15" s="41"/>
      <c r="J15" s="41"/>
      <c r="K15" s="41"/>
      <c r="L15" s="41"/>
      <c r="M15" s="41"/>
      <c r="N15" s="241"/>
    </row>
    <row r="16" spans="1:14" ht="45" x14ac:dyDescent="0.25">
      <c r="A16" s="243"/>
      <c r="B16" s="265"/>
      <c r="C16" s="44">
        <v>2</v>
      </c>
      <c r="D16" s="151" t="s">
        <v>123</v>
      </c>
      <c r="E16" s="45"/>
      <c r="F16" s="41"/>
      <c r="G16" s="41"/>
      <c r="H16" s="41"/>
      <c r="I16" s="41"/>
      <c r="J16" s="41"/>
      <c r="K16" s="41"/>
      <c r="L16" s="41"/>
      <c r="M16" s="41"/>
      <c r="N16" s="241"/>
    </row>
    <row r="17" spans="1:14" ht="45" x14ac:dyDescent="0.25">
      <c r="A17" s="243"/>
      <c r="B17" s="265"/>
      <c r="C17" s="44">
        <v>1</v>
      </c>
      <c r="D17" s="151" t="s">
        <v>527</v>
      </c>
      <c r="E17" s="45"/>
      <c r="F17" s="41"/>
      <c r="G17" s="41"/>
      <c r="H17" s="41"/>
      <c r="I17" s="41"/>
      <c r="J17" s="41"/>
      <c r="K17" s="41"/>
      <c r="L17" s="41"/>
      <c r="M17" s="41"/>
      <c r="N17" s="241"/>
    </row>
    <row r="18" spans="1:14" ht="45" x14ac:dyDescent="0.25">
      <c r="A18" s="243"/>
      <c r="B18" s="265"/>
      <c r="C18" s="44">
        <v>0</v>
      </c>
      <c r="D18" s="151" t="s">
        <v>528</v>
      </c>
      <c r="E18" s="46"/>
      <c r="F18" s="41"/>
      <c r="G18" s="41"/>
      <c r="H18" s="41"/>
      <c r="I18" s="41"/>
      <c r="J18" s="41"/>
      <c r="K18" s="41"/>
      <c r="L18" s="41"/>
      <c r="M18" s="41"/>
      <c r="N18" s="241"/>
    </row>
    <row r="19" spans="1:14" ht="15" customHeight="1" thickBot="1" x14ac:dyDescent="0.3">
      <c r="A19" s="244"/>
      <c r="B19" s="266"/>
      <c r="C19" s="274" t="s">
        <v>0</v>
      </c>
      <c r="D19" s="276"/>
      <c r="E19" s="48">
        <f>E13</f>
        <v>3</v>
      </c>
      <c r="F19" s="41"/>
      <c r="G19" s="41"/>
      <c r="H19" s="41"/>
      <c r="I19" s="41"/>
      <c r="J19" s="41"/>
      <c r="K19" s="41"/>
      <c r="L19" s="41"/>
      <c r="M19" s="41"/>
      <c r="N19" s="241"/>
    </row>
    <row r="20" spans="1:14" ht="15" customHeight="1" thickBot="1" x14ac:dyDescent="0.3">
      <c r="A20" s="49"/>
      <c r="B20" s="49"/>
      <c r="C20" s="50"/>
      <c r="D20" s="149"/>
      <c r="E20" s="51"/>
      <c r="F20" s="41"/>
      <c r="G20" s="41"/>
      <c r="H20" s="41"/>
      <c r="I20" s="41"/>
      <c r="J20" s="41"/>
      <c r="K20" s="41"/>
      <c r="L20" s="41"/>
      <c r="M20" s="41"/>
      <c r="N20" s="52"/>
    </row>
    <row r="21" spans="1:14" ht="49.9" customHeight="1" x14ac:dyDescent="0.25">
      <c r="A21" s="242">
        <v>3</v>
      </c>
      <c r="B21" s="248" t="s">
        <v>254</v>
      </c>
      <c r="C21" s="256" t="s">
        <v>124</v>
      </c>
      <c r="D21" s="257"/>
      <c r="E21" s="43">
        <v>3</v>
      </c>
      <c r="F21" s="41" t="s">
        <v>717</v>
      </c>
      <c r="G21" s="41"/>
      <c r="H21" s="41"/>
      <c r="I21" s="41"/>
      <c r="J21" s="41"/>
      <c r="K21" s="41"/>
      <c r="L21" s="41"/>
      <c r="M21" s="41"/>
      <c r="N21" s="240" t="s">
        <v>12</v>
      </c>
    </row>
    <row r="22" spans="1:14" ht="90" x14ac:dyDescent="0.25">
      <c r="A22" s="243"/>
      <c r="B22" s="249"/>
      <c r="C22" s="44">
        <v>4</v>
      </c>
      <c r="D22" s="152" t="s">
        <v>529</v>
      </c>
      <c r="E22" s="45"/>
      <c r="F22" s="41"/>
      <c r="G22" s="41"/>
      <c r="H22" s="41"/>
      <c r="I22" s="41"/>
      <c r="J22" s="41"/>
      <c r="K22" s="41"/>
      <c r="L22" s="41"/>
      <c r="M22" s="41"/>
      <c r="N22" s="241"/>
    </row>
    <row r="23" spans="1:14" ht="90" x14ac:dyDescent="0.25">
      <c r="A23" s="243"/>
      <c r="B23" s="249"/>
      <c r="C23" s="44">
        <v>3</v>
      </c>
      <c r="D23" s="116" t="s">
        <v>530</v>
      </c>
      <c r="E23" s="45"/>
      <c r="F23" s="41"/>
      <c r="G23" s="41"/>
      <c r="H23" s="41"/>
      <c r="I23" s="41"/>
      <c r="J23" s="41"/>
      <c r="K23" s="41"/>
      <c r="L23" s="41"/>
      <c r="M23" s="41"/>
      <c r="N23" s="241"/>
    </row>
    <row r="24" spans="1:14" ht="90" x14ac:dyDescent="0.25">
      <c r="A24" s="243"/>
      <c r="B24" s="249"/>
      <c r="C24" s="44">
        <v>2</v>
      </c>
      <c r="D24" s="116" t="s">
        <v>125</v>
      </c>
      <c r="E24" s="45"/>
      <c r="F24" s="41"/>
      <c r="G24" s="41"/>
      <c r="H24" s="41"/>
      <c r="I24" s="41"/>
      <c r="J24" s="41"/>
      <c r="K24" s="41"/>
      <c r="L24" s="41"/>
      <c r="M24" s="41"/>
      <c r="N24" s="241"/>
    </row>
    <row r="25" spans="1:14" ht="60" x14ac:dyDescent="0.25">
      <c r="A25" s="243"/>
      <c r="B25" s="249"/>
      <c r="C25" s="44">
        <v>1</v>
      </c>
      <c r="D25" s="116" t="s">
        <v>531</v>
      </c>
      <c r="E25" s="45"/>
      <c r="F25" s="41"/>
      <c r="G25" s="41"/>
      <c r="H25" s="41"/>
      <c r="I25" s="41"/>
      <c r="J25" s="41"/>
      <c r="K25" s="41"/>
      <c r="L25" s="41"/>
      <c r="M25" s="41"/>
      <c r="N25" s="241"/>
    </row>
    <row r="26" spans="1:14" x14ac:dyDescent="0.25">
      <c r="A26" s="243"/>
      <c r="B26" s="249"/>
      <c r="C26" s="44">
        <v>0</v>
      </c>
      <c r="D26" s="116" t="s">
        <v>532</v>
      </c>
      <c r="E26" s="46"/>
      <c r="F26" s="41"/>
      <c r="G26" s="41"/>
      <c r="H26" s="41"/>
      <c r="I26" s="41"/>
      <c r="J26" s="41"/>
      <c r="K26" s="41"/>
      <c r="L26" s="41"/>
      <c r="M26" s="41"/>
      <c r="N26" s="241"/>
    </row>
    <row r="27" spans="1:14" ht="15" customHeight="1" thickBot="1" x14ac:dyDescent="0.3">
      <c r="A27" s="244"/>
      <c r="B27" s="250"/>
      <c r="C27" s="274" t="s">
        <v>0</v>
      </c>
      <c r="D27" s="276"/>
      <c r="E27" s="48">
        <f>E21</f>
        <v>3</v>
      </c>
      <c r="F27" s="41"/>
      <c r="G27" s="41"/>
      <c r="H27" s="41"/>
      <c r="I27" s="41"/>
      <c r="J27" s="41"/>
      <c r="K27" s="41"/>
      <c r="L27" s="41"/>
      <c r="M27" s="41"/>
      <c r="N27" s="241"/>
    </row>
    <row r="28" spans="1:14" ht="15" customHeight="1" thickBot="1" x14ac:dyDescent="0.3">
      <c r="A28" s="49"/>
      <c r="B28" s="49"/>
      <c r="C28" s="50"/>
      <c r="D28" s="149"/>
      <c r="E28" s="51"/>
      <c r="F28" s="41"/>
      <c r="G28" s="41"/>
      <c r="H28" s="41"/>
      <c r="I28" s="41"/>
      <c r="J28" s="41"/>
      <c r="K28" s="41"/>
      <c r="L28" s="41"/>
      <c r="M28" s="41"/>
      <c r="N28" s="52"/>
    </row>
    <row r="29" spans="1:14" ht="49.9" customHeight="1" x14ac:dyDescent="0.25">
      <c r="A29" s="242">
        <v>4</v>
      </c>
      <c r="B29" s="248" t="s">
        <v>126</v>
      </c>
      <c r="C29" s="256" t="s">
        <v>127</v>
      </c>
      <c r="D29" s="277"/>
      <c r="E29" s="43">
        <v>3</v>
      </c>
      <c r="F29" s="41" t="s">
        <v>717</v>
      </c>
      <c r="G29" s="41"/>
      <c r="H29" s="41"/>
      <c r="I29" s="41"/>
      <c r="J29" s="41"/>
      <c r="K29" s="41"/>
      <c r="L29" s="41"/>
      <c r="M29" s="41"/>
      <c r="N29" s="240" t="s">
        <v>13</v>
      </c>
    </row>
    <row r="30" spans="1:14" ht="75" x14ac:dyDescent="0.25">
      <c r="A30" s="243"/>
      <c r="B30" s="249"/>
      <c r="C30" s="53">
        <v>4</v>
      </c>
      <c r="D30" s="153" t="s">
        <v>840</v>
      </c>
      <c r="E30" s="54"/>
      <c r="F30" s="41"/>
      <c r="G30" s="41"/>
      <c r="H30" s="41"/>
      <c r="I30" s="41"/>
      <c r="J30" s="41"/>
      <c r="K30" s="41"/>
      <c r="L30" s="41"/>
      <c r="M30" s="41"/>
      <c r="N30" s="241"/>
    </row>
    <row r="31" spans="1:14" ht="75" x14ac:dyDescent="0.25">
      <c r="A31" s="243"/>
      <c r="B31" s="249"/>
      <c r="C31" s="53">
        <v>3</v>
      </c>
      <c r="D31" s="153" t="s">
        <v>841</v>
      </c>
      <c r="E31" s="54"/>
      <c r="F31" s="41"/>
      <c r="G31" s="41"/>
      <c r="H31" s="41"/>
      <c r="I31" s="41"/>
      <c r="J31" s="41"/>
      <c r="K31" s="41"/>
      <c r="L31" s="41"/>
      <c r="M31" s="41"/>
      <c r="N31" s="241"/>
    </row>
    <row r="32" spans="1:14" ht="60" x14ac:dyDescent="0.25">
      <c r="A32" s="243"/>
      <c r="B32" s="249"/>
      <c r="C32" s="53">
        <v>2</v>
      </c>
      <c r="D32" s="153" t="s">
        <v>842</v>
      </c>
      <c r="E32" s="54"/>
      <c r="F32" s="41"/>
      <c r="G32" s="41"/>
      <c r="H32" s="41"/>
      <c r="I32" s="41"/>
      <c r="J32" s="41"/>
      <c r="K32" s="41"/>
      <c r="L32" s="41"/>
      <c r="M32" s="41"/>
      <c r="N32" s="241"/>
    </row>
    <row r="33" spans="1:14" ht="45" x14ac:dyDescent="0.25">
      <c r="A33" s="243"/>
      <c r="B33" s="249"/>
      <c r="C33" s="53">
        <v>1</v>
      </c>
      <c r="D33" s="153" t="s">
        <v>843</v>
      </c>
      <c r="E33" s="54"/>
      <c r="F33" s="41"/>
      <c r="G33" s="41"/>
      <c r="H33" s="41"/>
      <c r="I33" s="41"/>
      <c r="J33" s="41"/>
      <c r="K33" s="41"/>
      <c r="L33" s="41"/>
      <c r="M33" s="41"/>
      <c r="N33" s="241"/>
    </row>
    <row r="34" spans="1:14" ht="30" x14ac:dyDescent="0.25">
      <c r="A34" s="243"/>
      <c r="B34" s="249"/>
      <c r="C34" s="53">
        <v>0</v>
      </c>
      <c r="D34" s="153" t="s">
        <v>844</v>
      </c>
      <c r="E34" s="55"/>
      <c r="F34" s="41"/>
      <c r="G34" s="41"/>
      <c r="H34" s="41"/>
      <c r="I34" s="41"/>
      <c r="J34" s="41"/>
      <c r="K34" s="41"/>
      <c r="L34" s="41"/>
      <c r="M34" s="41"/>
      <c r="N34" s="241"/>
    </row>
    <row r="35" spans="1:14" ht="49.9" customHeight="1" x14ac:dyDescent="0.25">
      <c r="A35" s="243"/>
      <c r="B35" s="249"/>
      <c r="C35" s="272" t="s">
        <v>128</v>
      </c>
      <c r="D35" s="273"/>
      <c r="E35" s="56">
        <v>3</v>
      </c>
      <c r="F35" s="41" t="s">
        <v>717</v>
      </c>
      <c r="G35" s="41"/>
      <c r="H35" s="41"/>
      <c r="I35" s="41"/>
      <c r="J35" s="41"/>
      <c r="K35" s="41"/>
      <c r="L35" s="41"/>
      <c r="M35" s="41"/>
      <c r="N35" s="241"/>
    </row>
    <row r="36" spans="1:14" ht="60" x14ac:dyDescent="0.25">
      <c r="A36" s="243"/>
      <c r="B36" s="249"/>
      <c r="C36" s="53">
        <v>4</v>
      </c>
      <c r="D36" s="153" t="s">
        <v>835</v>
      </c>
      <c r="E36" s="54"/>
      <c r="F36" s="41"/>
      <c r="G36" s="41"/>
      <c r="H36" s="41"/>
      <c r="I36" s="41"/>
      <c r="J36" s="41"/>
      <c r="K36" s="41"/>
      <c r="L36" s="41"/>
      <c r="M36" s="41"/>
      <c r="N36" s="241"/>
    </row>
    <row r="37" spans="1:14" ht="45" x14ac:dyDescent="0.25">
      <c r="A37" s="243"/>
      <c r="B37" s="249"/>
      <c r="C37" s="53">
        <v>3</v>
      </c>
      <c r="D37" s="153" t="s">
        <v>836</v>
      </c>
      <c r="E37" s="54"/>
      <c r="F37" s="41"/>
      <c r="G37" s="41"/>
      <c r="H37" s="41"/>
      <c r="I37" s="41"/>
      <c r="J37" s="41"/>
      <c r="K37" s="41"/>
      <c r="L37" s="41"/>
      <c r="M37" s="41"/>
      <c r="N37" s="241"/>
    </row>
    <row r="38" spans="1:14" ht="45" x14ac:dyDescent="0.25">
      <c r="A38" s="243"/>
      <c r="B38" s="249"/>
      <c r="C38" s="53">
        <v>2</v>
      </c>
      <c r="D38" s="153" t="s">
        <v>837</v>
      </c>
      <c r="E38" s="54"/>
      <c r="F38" s="41"/>
      <c r="G38" s="41"/>
      <c r="H38" s="41"/>
      <c r="I38" s="41"/>
      <c r="J38" s="41"/>
      <c r="K38" s="41"/>
      <c r="L38" s="41"/>
      <c r="M38" s="41"/>
      <c r="N38" s="241"/>
    </row>
    <row r="39" spans="1:14" ht="45" x14ac:dyDescent="0.25">
      <c r="A39" s="243"/>
      <c r="B39" s="249"/>
      <c r="C39" s="53">
        <v>1</v>
      </c>
      <c r="D39" s="153" t="s">
        <v>838</v>
      </c>
      <c r="E39" s="54"/>
      <c r="F39" s="41"/>
      <c r="G39" s="41"/>
      <c r="H39" s="41"/>
      <c r="I39" s="41"/>
      <c r="J39" s="41"/>
      <c r="K39" s="41"/>
      <c r="L39" s="41"/>
      <c r="M39" s="41"/>
      <c r="N39" s="241"/>
    </row>
    <row r="40" spans="1:14" ht="30" x14ac:dyDescent="0.25">
      <c r="A40" s="243"/>
      <c r="B40" s="249"/>
      <c r="C40" s="53">
        <v>0</v>
      </c>
      <c r="D40" s="153" t="s">
        <v>834</v>
      </c>
      <c r="E40" s="55"/>
      <c r="F40" s="41"/>
      <c r="G40" s="41"/>
      <c r="H40" s="41"/>
      <c r="I40" s="41"/>
      <c r="J40" s="41"/>
      <c r="K40" s="41"/>
      <c r="L40" s="41"/>
      <c r="M40" s="41"/>
      <c r="N40" s="241"/>
    </row>
    <row r="41" spans="1:14" ht="49.9" customHeight="1" x14ac:dyDescent="0.25">
      <c r="A41" s="243"/>
      <c r="B41" s="249"/>
      <c r="C41" s="272" t="s">
        <v>129</v>
      </c>
      <c r="D41" s="273"/>
      <c r="E41" s="56">
        <v>2</v>
      </c>
      <c r="F41" s="41" t="s">
        <v>717</v>
      </c>
      <c r="G41" s="41"/>
      <c r="H41" s="41"/>
      <c r="I41" s="41"/>
      <c r="J41" s="41"/>
      <c r="K41" s="41"/>
      <c r="L41" s="41"/>
      <c r="M41" s="41"/>
      <c r="N41" s="241"/>
    </row>
    <row r="42" spans="1:14" ht="60" x14ac:dyDescent="0.25">
      <c r="A42" s="243"/>
      <c r="B42" s="249"/>
      <c r="C42" s="53">
        <v>4</v>
      </c>
      <c r="D42" s="153" t="s">
        <v>829</v>
      </c>
      <c r="E42" s="54"/>
      <c r="F42" s="41"/>
      <c r="G42" s="41"/>
      <c r="H42" s="41"/>
      <c r="I42" s="41"/>
      <c r="J42" s="41"/>
      <c r="K42" s="41"/>
      <c r="L42" s="41"/>
      <c r="M42" s="41"/>
      <c r="N42" s="241"/>
    </row>
    <row r="43" spans="1:14" ht="60" x14ac:dyDescent="0.25">
      <c r="A43" s="243"/>
      <c r="B43" s="249"/>
      <c r="C43" s="53">
        <v>3</v>
      </c>
      <c r="D43" s="153" t="s">
        <v>830</v>
      </c>
      <c r="E43" s="54"/>
      <c r="F43" s="41"/>
      <c r="G43" s="41"/>
      <c r="H43" s="41"/>
      <c r="I43" s="41"/>
      <c r="J43" s="41"/>
      <c r="K43" s="41"/>
      <c r="L43" s="41"/>
      <c r="M43" s="41"/>
      <c r="N43" s="241"/>
    </row>
    <row r="44" spans="1:14" ht="45" x14ac:dyDescent="0.25">
      <c r="A44" s="243"/>
      <c r="B44" s="249"/>
      <c r="C44" s="53">
        <v>2</v>
      </c>
      <c r="D44" s="153" t="s">
        <v>831</v>
      </c>
      <c r="E44" s="54"/>
      <c r="F44" s="41"/>
      <c r="G44" s="41"/>
      <c r="H44" s="41"/>
      <c r="I44" s="41"/>
      <c r="J44" s="41"/>
      <c r="K44" s="41"/>
      <c r="L44" s="41"/>
      <c r="M44" s="41"/>
      <c r="N44" s="241"/>
    </row>
    <row r="45" spans="1:14" ht="45" x14ac:dyDescent="0.25">
      <c r="A45" s="243"/>
      <c r="B45" s="249"/>
      <c r="C45" s="53">
        <v>1</v>
      </c>
      <c r="D45" s="153" t="s">
        <v>832</v>
      </c>
      <c r="E45" s="54"/>
      <c r="F45" s="41"/>
      <c r="G45" s="41"/>
      <c r="H45" s="41"/>
      <c r="I45" s="41"/>
      <c r="J45" s="41"/>
      <c r="K45" s="41"/>
      <c r="L45" s="41"/>
      <c r="M45" s="41"/>
      <c r="N45" s="241"/>
    </row>
    <row r="46" spans="1:14" ht="30" x14ac:dyDescent="0.25">
      <c r="A46" s="243"/>
      <c r="B46" s="249"/>
      <c r="C46" s="53">
        <v>0</v>
      </c>
      <c r="D46" s="153" t="s">
        <v>833</v>
      </c>
      <c r="E46" s="55"/>
      <c r="F46" s="41"/>
      <c r="G46" s="41"/>
      <c r="H46" s="41"/>
      <c r="I46" s="41"/>
      <c r="J46" s="41"/>
      <c r="K46" s="41"/>
      <c r="L46" s="41"/>
      <c r="M46" s="41"/>
      <c r="N46" s="241"/>
    </row>
    <row r="47" spans="1:14" ht="78" customHeight="1" x14ac:dyDescent="0.25">
      <c r="A47" s="243"/>
      <c r="B47" s="249"/>
      <c r="C47" s="270" t="s">
        <v>880</v>
      </c>
      <c r="D47" s="292"/>
      <c r="E47" s="56">
        <v>4</v>
      </c>
      <c r="F47" s="41" t="s">
        <v>717</v>
      </c>
      <c r="G47" s="41"/>
      <c r="H47" s="41"/>
      <c r="I47" s="41"/>
      <c r="J47" s="41"/>
      <c r="K47" s="41"/>
      <c r="L47" s="41"/>
      <c r="M47" s="41"/>
      <c r="N47" s="241"/>
    </row>
    <row r="48" spans="1:14" ht="75" x14ac:dyDescent="0.25">
      <c r="A48" s="243"/>
      <c r="B48" s="249"/>
      <c r="C48" s="53">
        <v>4</v>
      </c>
      <c r="D48" s="231" t="s">
        <v>882</v>
      </c>
      <c r="E48" s="54"/>
      <c r="F48" s="41"/>
      <c r="G48" s="41"/>
      <c r="H48" s="41"/>
      <c r="I48" s="41"/>
      <c r="J48" s="41"/>
      <c r="K48" s="41"/>
      <c r="L48" s="41"/>
      <c r="M48" s="41"/>
      <c r="N48" s="241"/>
    </row>
    <row r="49" spans="1:14" ht="75" x14ac:dyDescent="0.25">
      <c r="A49" s="243"/>
      <c r="B49" s="249"/>
      <c r="C49" s="53">
        <v>3</v>
      </c>
      <c r="D49" s="231" t="s">
        <v>883</v>
      </c>
      <c r="E49" s="54"/>
      <c r="F49" s="41"/>
      <c r="G49" s="41"/>
      <c r="H49" s="41"/>
      <c r="I49" s="41"/>
      <c r="J49" s="41"/>
      <c r="K49" s="41"/>
      <c r="L49" s="41"/>
      <c r="M49" s="41"/>
      <c r="N49" s="241"/>
    </row>
    <row r="50" spans="1:14" ht="75" x14ac:dyDescent="0.25">
      <c r="A50" s="243"/>
      <c r="B50" s="249"/>
      <c r="C50" s="53">
        <v>2</v>
      </c>
      <c r="D50" s="231" t="s">
        <v>881</v>
      </c>
      <c r="E50" s="54"/>
      <c r="F50" s="41"/>
      <c r="G50" s="41"/>
      <c r="H50" s="41"/>
      <c r="I50" s="41"/>
      <c r="J50" s="41"/>
      <c r="K50" s="41"/>
      <c r="L50" s="41"/>
      <c r="M50" s="41"/>
      <c r="N50" s="241"/>
    </row>
    <row r="51" spans="1:14" ht="60" x14ac:dyDescent="0.25">
      <c r="A51" s="243"/>
      <c r="B51" s="249"/>
      <c r="C51" s="53">
        <v>1</v>
      </c>
      <c r="D51" s="153" t="s">
        <v>533</v>
      </c>
      <c r="E51" s="54"/>
      <c r="F51" s="41"/>
      <c r="G51" s="41"/>
      <c r="H51" s="41"/>
      <c r="I51" s="41"/>
      <c r="J51" s="41"/>
      <c r="K51" s="41"/>
      <c r="L51" s="41"/>
      <c r="M51" s="41"/>
      <c r="N51" s="241"/>
    </row>
    <row r="52" spans="1:14" ht="60" x14ac:dyDescent="0.25">
      <c r="A52" s="243"/>
      <c r="B52" s="249"/>
      <c r="C52" s="53">
        <v>0</v>
      </c>
      <c r="D52" s="153" t="s">
        <v>534</v>
      </c>
      <c r="E52" s="55"/>
      <c r="F52" s="41"/>
      <c r="G52" s="41"/>
      <c r="H52" s="41"/>
      <c r="I52" s="41"/>
      <c r="J52" s="41"/>
      <c r="K52" s="41"/>
      <c r="L52" s="41"/>
      <c r="M52" s="41"/>
      <c r="N52" s="241"/>
    </row>
    <row r="53" spans="1:14" ht="34.9" customHeight="1" x14ac:dyDescent="0.25">
      <c r="A53" s="243"/>
      <c r="B53" s="249"/>
      <c r="C53" s="270" t="s">
        <v>130</v>
      </c>
      <c r="D53" s="273"/>
      <c r="E53" s="56">
        <v>4</v>
      </c>
      <c r="F53" s="41" t="s">
        <v>717</v>
      </c>
      <c r="G53" s="41"/>
      <c r="H53" s="41"/>
      <c r="I53" s="41"/>
      <c r="J53" s="41"/>
      <c r="K53" s="41"/>
      <c r="L53" s="41"/>
      <c r="M53" s="41"/>
      <c r="N53" s="241"/>
    </row>
    <row r="54" spans="1:14" ht="60" x14ac:dyDescent="0.25">
      <c r="A54" s="243"/>
      <c r="B54" s="249"/>
      <c r="C54" s="53">
        <v>4</v>
      </c>
      <c r="D54" s="153" t="s">
        <v>535</v>
      </c>
      <c r="E54" s="54"/>
      <c r="F54" s="41"/>
      <c r="G54" s="41"/>
      <c r="H54" s="41"/>
      <c r="I54" s="41"/>
      <c r="J54" s="41"/>
      <c r="K54" s="41"/>
      <c r="L54" s="41"/>
      <c r="M54" s="41"/>
      <c r="N54" s="241"/>
    </row>
    <row r="55" spans="1:14" ht="45" x14ac:dyDescent="0.25">
      <c r="A55" s="243"/>
      <c r="B55" s="249"/>
      <c r="C55" s="53">
        <v>3</v>
      </c>
      <c r="D55" s="153" t="s">
        <v>536</v>
      </c>
      <c r="E55" s="54"/>
      <c r="F55" s="41"/>
      <c r="G55" s="41"/>
      <c r="H55" s="41"/>
      <c r="I55" s="41"/>
      <c r="J55" s="41"/>
      <c r="K55" s="41"/>
      <c r="L55" s="41"/>
      <c r="M55" s="41"/>
      <c r="N55" s="241"/>
    </row>
    <row r="56" spans="1:14" ht="45" x14ac:dyDescent="0.25">
      <c r="A56" s="243"/>
      <c r="B56" s="249"/>
      <c r="C56" s="53">
        <v>2</v>
      </c>
      <c r="D56" s="153" t="s">
        <v>131</v>
      </c>
      <c r="E56" s="54"/>
      <c r="F56" s="41"/>
      <c r="G56" s="41"/>
      <c r="H56" s="41"/>
      <c r="I56" s="41"/>
      <c r="J56" s="41"/>
      <c r="K56" s="41"/>
      <c r="L56" s="41"/>
      <c r="M56" s="41"/>
      <c r="N56" s="241"/>
    </row>
    <row r="57" spans="1:14" ht="45" x14ac:dyDescent="0.25">
      <c r="A57" s="243"/>
      <c r="B57" s="249"/>
      <c r="C57" s="53">
        <v>1</v>
      </c>
      <c r="D57" s="153" t="s">
        <v>537</v>
      </c>
      <c r="E57" s="54"/>
      <c r="F57" s="41"/>
      <c r="G57" s="41"/>
      <c r="H57" s="41"/>
      <c r="I57" s="41"/>
      <c r="J57" s="41"/>
      <c r="K57" s="41"/>
      <c r="L57" s="41"/>
      <c r="M57" s="41"/>
      <c r="N57" s="241"/>
    </row>
    <row r="58" spans="1:14" ht="30" customHeight="1" x14ac:dyDescent="0.25">
      <c r="A58" s="243"/>
      <c r="B58" s="249"/>
      <c r="C58" s="53">
        <v>0</v>
      </c>
      <c r="D58" s="153" t="s">
        <v>538</v>
      </c>
      <c r="E58" s="55"/>
      <c r="F58" s="41"/>
      <c r="G58" s="41"/>
      <c r="H58" s="41"/>
      <c r="I58" s="41"/>
      <c r="J58" s="41"/>
      <c r="K58" s="41"/>
      <c r="L58" s="41"/>
      <c r="M58" s="41"/>
      <c r="N58" s="241"/>
    </row>
    <row r="59" spans="1:14" ht="15" customHeight="1" thickBot="1" x14ac:dyDescent="0.3">
      <c r="A59" s="244"/>
      <c r="B59" s="250"/>
      <c r="C59" s="274" t="s">
        <v>0</v>
      </c>
      <c r="D59" s="275"/>
      <c r="E59" s="48">
        <f>(E29+2*E35+E41+2*E47+2*E53)/8</f>
        <v>3.375</v>
      </c>
      <c r="F59" s="41"/>
      <c r="G59" s="41"/>
      <c r="H59" s="41"/>
      <c r="I59" s="41"/>
      <c r="J59" s="41"/>
      <c r="K59" s="41"/>
      <c r="L59" s="41"/>
      <c r="M59" s="41"/>
      <c r="N59" s="241"/>
    </row>
    <row r="60" spans="1:14" ht="15" customHeight="1" thickBot="1" x14ac:dyDescent="0.3">
      <c r="A60" s="49"/>
      <c r="B60" s="49"/>
      <c r="C60" s="50"/>
      <c r="D60" s="149"/>
      <c r="E60" s="51"/>
      <c r="F60" s="41"/>
      <c r="G60" s="41"/>
      <c r="H60" s="41"/>
      <c r="I60" s="41"/>
      <c r="J60" s="41"/>
      <c r="K60" s="41"/>
      <c r="L60" s="41"/>
      <c r="M60" s="41"/>
      <c r="N60" s="52"/>
    </row>
    <row r="61" spans="1:14" ht="49.9" customHeight="1" x14ac:dyDescent="0.25">
      <c r="A61" s="242">
        <v>5</v>
      </c>
      <c r="B61" s="248" t="s">
        <v>132</v>
      </c>
      <c r="C61" s="256" t="s">
        <v>133</v>
      </c>
      <c r="D61" s="277"/>
      <c r="E61" s="43">
        <v>3</v>
      </c>
      <c r="F61" s="41" t="s">
        <v>717</v>
      </c>
      <c r="G61" s="41"/>
      <c r="H61" s="41"/>
      <c r="I61" s="41"/>
      <c r="J61" s="41"/>
      <c r="K61" s="41"/>
      <c r="L61" s="41"/>
      <c r="M61" s="41"/>
      <c r="N61" s="240" t="s">
        <v>14</v>
      </c>
    </row>
    <row r="62" spans="1:14" ht="60" x14ac:dyDescent="0.25">
      <c r="A62" s="243"/>
      <c r="B62" s="249"/>
      <c r="C62" s="53">
        <v>4</v>
      </c>
      <c r="D62" s="153" t="s">
        <v>539</v>
      </c>
      <c r="E62" s="54"/>
      <c r="F62" s="41"/>
      <c r="G62" s="41"/>
      <c r="H62" s="41"/>
      <c r="I62" s="41"/>
      <c r="J62" s="41"/>
      <c r="K62" s="41"/>
      <c r="L62" s="41"/>
      <c r="M62" s="41"/>
      <c r="N62" s="241"/>
    </row>
    <row r="63" spans="1:14" ht="60" x14ac:dyDescent="0.25">
      <c r="A63" s="243"/>
      <c r="B63" s="249"/>
      <c r="C63" s="53">
        <v>3</v>
      </c>
      <c r="D63" s="153" t="s">
        <v>540</v>
      </c>
      <c r="E63" s="54"/>
      <c r="F63" s="41"/>
      <c r="G63" s="41"/>
      <c r="H63" s="41"/>
      <c r="I63" s="41"/>
      <c r="J63" s="41"/>
      <c r="K63" s="41"/>
      <c r="L63" s="41"/>
      <c r="M63" s="41"/>
      <c r="N63" s="241"/>
    </row>
    <row r="64" spans="1:14" ht="60" x14ac:dyDescent="0.25">
      <c r="A64" s="243"/>
      <c r="B64" s="249"/>
      <c r="C64" s="53">
        <v>2</v>
      </c>
      <c r="D64" s="153" t="s">
        <v>134</v>
      </c>
      <c r="E64" s="54"/>
      <c r="F64" s="41"/>
      <c r="G64" s="41"/>
      <c r="H64" s="41"/>
      <c r="I64" s="41"/>
      <c r="J64" s="41"/>
      <c r="K64" s="41"/>
      <c r="L64" s="41"/>
      <c r="M64" s="41"/>
      <c r="N64" s="241"/>
    </row>
    <row r="65" spans="1:14" ht="45" x14ac:dyDescent="0.25">
      <c r="A65" s="243"/>
      <c r="B65" s="249"/>
      <c r="C65" s="53">
        <v>1</v>
      </c>
      <c r="D65" s="153" t="s">
        <v>541</v>
      </c>
      <c r="E65" s="54"/>
      <c r="F65" s="41"/>
      <c r="G65" s="41"/>
      <c r="H65" s="41"/>
      <c r="I65" s="41"/>
      <c r="J65" s="41"/>
      <c r="K65" s="41"/>
      <c r="L65" s="41"/>
      <c r="M65" s="41"/>
      <c r="N65" s="241"/>
    </row>
    <row r="66" spans="1:14" ht="30" x14ac:dyDescent="0.25">
      <c r="A66" s="243"/>
      <c r="B66" s="249"/>
      <c r="C66" s="53">
        <v>0</v>
      </c>
      <c r="D66" s="153" t="s">
        <v>542</v>
      </c>
      <c r="E66" s="55"/>
      <c r="F66" s="41"/>
      <c r="G66" s="41"/>
      <c r="H66" s="41"/>
      <c r="I66" s="41"/>
      <c r="J66" s="41"/>
      <c r="K66" s="41"/>
      <c r="L66" s="41"/>
      <c r="M66" s="41"/>
      <c r="N66" s="241"/>
    </row>
    <row r="67" spans="1:14" ht="49.9" customHeight="1" x14ac:dyDescent="0.25">
      <c r="A67" s="243"/>
      <c r="B67" s="249"/>
      <c r="C67" s="272" t="s">
        <v>135</v>
      </c>
      <c r="D67" s="273"/>
      <c r="E67" s="56">
        <v>3</v>
      </c>
      <c r="F67" s="41" t="s">
        <v>717</v>
      </c>
      <c r="G67" s="41"/>
      <c r="H67" s="41"/>
      <c r="I67" s="41"/>
      <c r="J67" s="41"/>
      <c r="K67" s="41"/>
      <c r="L67" s="41"/>
      <c r="M67" s="41"/>
      <c r="N67" s="241"/>
    </row>
    <row r="68" spans="1:14" ht="75" x14ac:dyDescent="0.25">
      <c r="A68" s="243"/>
      <c r="B68" s="249"/>
      <c r="C68" s="53">
        <v>4</v>
      </c>
      <c r="D68" s="153" t="s">
        <v>543</v>
      </c>
      <c r="E68" s="54"/>
      <c r="F68" s="41"/>
      <c r="G68" s="41"/>
      <c r="H68" s="41"/>
      <c r="I68" s="41"/>
      <c r="J68" s="41"/>
      <c r="K68" s="41"/>
      <c r="L68" s="41"/>
      <c r="M68" s="41"/>
      <c r="N68" s="241"/>
    </row>
    <row r="69" spans="1:14" ht="75" x14ac:dyDescent="0.25">
      <c r="A69" s="243"/>
      <c r="B69" s="249"/>
      <c r="C69" s="53">
        <v>3</v>
      </c>
      <c r="D69" s="153" t="s">
        <v>544</v>
      </c>
      <c r="E69" s="54"/>
      <c r="F69" s="41"/>
      <c r="G69" s="41"/>
      <c r="H69" s="41"/>
      <c r="I69" s="41"/>
      <c r="J69" s="41"/>
      <c r="K69" s="41"/>
      <c r="L69" s="41"/>
      <c r="M69" s="41"/>
      <c r="N69" s="241"/>
    </row>
    <row r="70" spans="1:14" ht="60" x14ac:dyDescent="0.25">
      <c r="A70" s="243"/>
      <c r="B70" s="249"/>
      <c r="C70" s="53">
        <v>2</v>
      </c>
      <c r="D70" s="153" t="s">
        <v>545</v>
      </c>
      <c r="E70" s="54"/>
      <c r="F70" s="41"/>
      <c r="G70" s="41"/>
      <c r="H70" s="41"/>
      <c r="I70" s="41"/>
      <c r="J70" s="41"/>
      <c r="K70" s="41"/>
      <c r="L70" s="41"/>
      <c r="M70" s="41"/>
      <c r="N70" s="241"/>
    </row>
    <row r="71" spans="1:14" ht="45" x14ac:dyDescent="0.25">
      <c r="A71" s="243"/>
      <c r="B71" s="249"/>
      <c r="C71" s="53">
        <v>1</v>
      </c>
      <c r="D71" s="153" t="s">
        <v>546</v>
      </c>
      <c r="E71" s="54"/>
      <c r="F71" s="41"/>
      <c r="G71" s="41"/>
      <c r="H71" s="41"/>
      <c r="I71" s="41"/>
      <c r="J71" s="41"/>
      <c r="K71" s="41"/>
      <c r="L71" s="41"/>
      <c r="M71" s="41"/>
      <c r="N71" s="241"/>
    </row>
    <row r="72" spans="1:14" ht="45" x14ac:dyDescent="0.25">
      <c r="A72" s="243"/>
      <c r="B72" s="249"/>
      <c r="C72" s="53">
        <v>0</v>
      </c>
      <c r="D72" s="153" t="s">
        <v>547</v>
      </c>
      <c r="E72" s="55"/>
      <c r="F72" s="41"/>
      <c r="G72" s="41"/>
      <c r="H72" s="41"/>
      <c r="I72" s="41"/>
      <c r="J72" s="41"/>
      <c r="K72" s="41"/>
      <c r="L72" s="41"/>
      <c r="M72" s="41"/>
      <c r="N72" s="241"/>
    </row>
    <row r="73" spans="1:14" ht="49.9" customHeight="1" x14ac:dyDescent="0.25">
      <c r="A73" s="243"/>
      <c r="B73" s="249"/>
      <c r="C73" s="270" t="s">
        <v>511</v>
      </c>
      <c r="D73" s="273"/>
      <c r="E73" s="56">
        <v>4</v>
      </c>
      <c r="F73" s="41" t="s">
        <v>717</v>
      </c>
      <c r="G73" s="41"/>
      <c r="H73" s="41"/>
      <c r="I73" s="41"/>
      <c r="J73" s="41"/>
      <c r="K73" s="41"/>
      <c r="L73" s="41"/>
      <c r="M73" s="41"/>
      <c r="N73" s="241"/>
    </row>
    <row r="74" spans="1:14" ht="75" x14ac:dyDescent="0.25">
      <c r="A74" s="243"/>
      <c r="B74" s="249"/>
      <c r="C74" s="53">
        <v>4</v>
      </c>
      <c r="D74" s="153" t="s">
        <v>548</v>
      </c>
      <c r="E74" s="54"/>
      <c r="F74" s="41"/>
      <c r="G74" s="41"/>
      <c r="H74" s="41"/>
      <c r="I74" s="41"/>
      <c r="J74" s="41"/>
      <c r="K74" s="41"/>
      <c r="L74" s="41"/>
      <c r="M74" s="41"/>
      <c r="N74" s="241"/>
    </row>
    <row r="75" spans="1:14" ht="58.5" customHeight="1" x14ac:dyDescent="0.25">
      <c r="A75" s="243"/>
      <c r="B75" s="249"/>
      <c r="C75" s="53">
        <v>3</v>
      </c>
      <c r="D75" s="153" t="s">
        <v>549</v>
      </c>
      <c r="E75" s="54"/>
      <c r="F75" s="41"/>
      <c r="G75" s="41"/>
      <c r="H75" s="41"/>
      <c r="I75" s="41"/>
      <c r="J75" s="41"/>
      <c r="K75" s="41"/>
      <c r="L75" s="41"/>
      <c r="M75" s="41"/>
      <c r="N75" s="241"/>
    </row>
    <row r="76" spans="1:14" ht="60" x14ac:dyDescent="0.25">
      <c r="A76" s="243"/>
      <c r="B76" s="249"/>
      <c r="C76" s="53">
        <v>2</v>
      </c>
      <c r="D76" s="153" t="s">
        <v>136</v>
      </c>
      <c r="E76" s="54"/>
      <c r="F76" s="41"/>
      <c r="G76" s="41"/>
      <c r="H76" s="41"/>
      <c r="I76" s="41"/>
      <c r="J76" s="41"/>
      <c r="K76" s="41"/>
      <c r="L76" s="41"/>
      <c r="M76" s="41"/>
      <c r="N76" s="241"/>
    </row>
    <row r="77" spans="1:14" ht="45" x14ac:dyDescent="0.25">
      <c r="A77" s="243"/>
      <c r="B77" s="249"/>
      <c r="C77" s="53">
        <v>1</v>
      </c>
      <c r="D77" s="153" t="s">
        <v>550</v>
      </c>
      <c r="E77" s="54"/>
      <c r="F77" s="41"/>
      <c r="G77" s="41"/>
      <c r="H77" s="41"/>
      <c r="I77" s="41"/>
      <c r="J77" s="41"/>
      <c r="K77" s="41"/>
      <c r="L77" s="41"/>
      <c r="M77" s="41"/>
      <c r="N77" s="241"/>
    </row>
    <row r="78" spans="1:14" ht="45" x14ac:dyDescent="0.25">
      <c r="A78" s="243"/>
      <c r="B78" s="249"/>
      <c r="C78" s="53">
        <v>0</v>
      </c>
      <c r="D78" s="153" t="s">
        <v>551</v>
      </c>
      <c r="E78" s="55"/>
      <c r="F78" s="41"/>
      <c r="G78" s="41"/>
      <c r="H78" s="41"/>
      <c r="I78" s="41"/>
      <c r="J78" s="41"/>
      <c r="K78" s="41"/>
      <c r="L78" s="41"/>
      <c r="M78" s="41"/>
      <c r="N78" s="241"/>
    </row>
    <row r="79" spans="1:14" ht="15" customHeight="1" thickBot="1" x14ac:dyDescent="0.3">
      <c r="A79" s="244"/>
      <c r="B79" s="250"/>
      <c r="C79" s="274" t="s">
        <v>0</v>
      </c>
      <c r="D79" s="275"/>
      <c r="E79" s="48">
        <f>(E61+2*E67+2*E73)/5</f>
        <v>3.4</v>
      </c>
      <c r="F79" s="41"/>
      <c r="G79" s="41"/>
      <c r="H79" s="41"/>
      <c r="I79" s="41"/>
      <c r="J79" s="41"/>
      <c r="K79" s="41"/>
      <c r="L79" s="41"/>
      <c r="M79" s="41"/>
      <c r="N79" s="241"/>
    </row>
    <row r="80" spans="1:14" ht="15" customHeight="1" thickBot="1" x14ac:dyDescent="0.3">
      <c r="A80" s="49"/>
      <c r="B80" s="49"/>
      <c r="C80" s="50"/>
      <c r="D80" s="149"/>
      <c r="E80" s="51"/>
      <c r="F80" s="41"/>
      <c r="G80" s="41"/>
      <c r="H80" s="41"/>
      <c r="I80" s="41"/>
      <c r="J80" s="41"/>
      <c r="K80" s="41"/>
      <c r="L80" s="41"/>
      <c r="M80" s="41"/>
      <c r="N80" s="52"/>
    </row>
    <row r="81" spans="1:14" ht="111" customHeight="1" x14ac:dyDescent="0.25">
      <c r="A81" s="242">
        <v>6</v>
      </c>
      <c r="B81" s="248" t="s">
        <v>137</v>
      </c>
      <c r="C81" s="284" t="s">
        <v>683</v>
      </c>
      <c r="D81" s="277"/>
      <c r="E81" s="43">
        <v>3</v>
      </c>
      <c r="F81" s="41" t="s">
        <v>717</v>
      </c>
      <c r="G81" s="41"/>
      <c r="H81" s="41"/>
      <c r="I81" s="41"/>
      <c r="J81" s="41"/>
      <c r="K81" s="41"/>
      <c r="L81" s="41"/>
      <c r="M81" s="41"/>
      <c r="N81" s="240" t="s">
        <v>15</v>
      </c>
    </row>
    <row r="82" spans="1:14" ht="75" x14ac:dyDescent="0.25">
      <c r="A82" s="243"/>
      <c r="B82" s="249"/>
      <c r="C82" s="44">
        <v>4</v>
      </c>
      <c r="D82" s="153" t="s">
        <v>884</v>
      </c>
      <c r="E82" s="54"/>
      <c r="F82" s="41"/>
      <c r="G82" s="41"/>
      <c r="H82" s="41"/>
      <c r="I82" s="41"/>
      <c r="J82" s="41"/>
      <c r="K82" s="41"/>
      <c r="L82" s="41"/>
      <c r="M82" s="41"/>
      <c r="N82" s="241"/>
    </row>
    <row r="83" spans="1:14" ht="75" x14ac:dyDescent="0.25">
      <c r="A83" s="243"/>
      <c r="B83" s="249"/>
      <c r="C83" s="44">
        <v>3</v>
      </c>
      <c r="D83" s="153" t="s">
        <v>885</v>
      </c>
      <c r="E83" s="54"/>
      <c r="F83" s="41"/>
      <c r="G83" s="41"/>
      <c r="H83" s="41"/>
      <c r="I83" s="41"/>
      <c r="J83" s="41"/>
      <c r="K83" s="41"/>
      <c r="L83" s="41"/>
      <c r="M83" s="41"/>
      <c r="N83" s="241"/>
    </row>
    <row r="84" spans="1:14" ht="60" x14ac:dyDescent="0.25">
      <c r="A84" s="243"/>
      <c r="B84" s="249"/>
      <c r="C84" s="44">
        <v>2</v>
      </c>
      <c r="D84" s="153" t="s">
        <v>886</v>
      </c>
      <c r="E84" s="54"/>
      <c r="F84" s="41"/>
      <c r="G84" s="41"/>
      <c r="H84" s="41"/>
      <c r="I84" s="41"/>
      <c r="J84" s="41"/>
      <c r="K84" s="41"/>
      <c r="L84" s="41"/>
      <c r="M84" s="41"/>
      <c r="N84" s="241"/>
    </row>
    <row r="85" spans="1:14" ht="45" x14ac:dyDescent="0.25">
      <c r="A85" s="243"/>
      <c r="B85" s="249"/>
      <c r="C85" s="44">
        <v>1</v>
      </c>
      <c r="D85" s="153" t="s">
        <v>552</v>
      </c>
      <c r="E85" s="54"/>
      <c r="F85" s="41"/>
      <c r="G85" s="41"/>
      <c r="H85" s="41"/>
      <c r="I85" s="41"/>
      <c r="J85" s="41"/>
      <c r="K85" s="41"/>
      <c r="L85" s="41"/>
      <c r="M85" s="41"/>
      <c r="N85" s="241"/>
    </row>
    <row r="86" spans="1:14" ht="45" x14ac:dyDescent="0.25">
      <c r="A86" s="243"/>
      <c r="B86" s="249"/>
      <c r="C86" s="44">
        <v>0</v>
      </c>
      <c r="D86" s="153" t="s">
        <v>553</v>
      </c>
      <c r="E86" s="55"/>
      <c r="F86" s="41"/>
      <c r="G86" s="41"/>
      <c r="H86" s="41"/>
      <c r="I86" s="41"/>
      <c r="J86" s="41"/>
      <c r="K86" s="41"/>
      <c r="L86" s="41"/>
      <c r="M86" s="41"/>
      <c r="N86" s="241"/>
    </row>
    <row r="87" spans="1:14" ht="195" customHeight="1" x14ac:dyDescent="0.25">
      <c r="A87" s="243"/>
      <c r="B87" s="249"/>
      <c r="C87" s="285" t="s">
        <v>141</v>
      </c>
      <c r="D87" s="285"/>
      <c r="E87" s="57">
        <v>3</v>
      </c>
      <c r="F87" s="41" t="s">
        <v>717</v>
      </c>
      <c r="G87" s="41"/>
      <c r="H87" s="41"/>
      <c r="I87" s="41"/>
      <c r="J87" s="41"/>
      <c r="K87" s="41"/>
      <c r="L87" s="41"/>
      <c r="M87" s="41"/>
      <c r="N87" s="241"/>
    </row>
    <row r="88" spans="1:14" ht="30" x14ac:dyDescent="0.25">
      <c r="A88" s="243"/>
      <c r="B88" s="249"/>
      <c r="C88" s="44">
        <v>4</v>
      </c>
      <c r="D88" s="153" t="s">
        <v>554</v>
      </c>
      <c r="E88" s="54"/>
      <c r="F88" s="41"/>
      <c r="G88" s="41"/>
      <c r="H88" s="41"/>
      <c r="I88" s="41"/>
      <c r="J88" s="41"/>
      <c r="K88" s="41"/>
      <c r="L88" s="41"/>
      <c r="M88" s="41"/>
      <c r="N88" s="241"/>
    </row>
    <row r="89" spans="1:14" ht="30" x14ac:dyDescent="0.25">
      <c r="A89" s="243"/>
      <c r="B89" s="249"/>
      <c r="C89" s="44">
        <v>3</v>
      </c>
      <c r="D89" s="153" t="s">
        <v>555</v>
      </c>
      <c r="E89" s="54"/>
      <c r="F89" s="41"/>
      <c r="G89" s="41"/>
      <c r="H89" s="41"/>
      <c r="I89" s="41"/>
      <c r="J89" s="41"/>
      <c r="K89" s="41"/>
      <c r="L89" s="41"/>
      <c r="M89" s="41"/>
      <c r="N89" s="241"/>
    </row>
    <row r="90" spans="1:14" ht="30" x14ac:dyDescent="0.25">
      <c r="A90" s="243"/>
      <c r="B90" s="249"/>
      <c r="C90" s="44">
        <v>2</v>
      </c>
      <c r="D90" s="153" t="s">
        <v>138</v>
      </c>
      <c r="E90" s="54"/>
      <c r="F90" s="41"/>
      <c r="G90" s="41"/>
      <c r="H90" s="41"/>
      <c r="I90" s="41"/>
      <c r="J90" s="41"/>
      <c r="K90" s="41"/>
      <c r="L90" s="41"/>
      <c r="M90" s="41"/>
      <c r="N90" s="241"/>
    </row>
    <row r="91" spans="1:14" ht="30" x14ac:dyDescent="0.25">
      <c r="A91" s="243"/>
      <c r="B91" s="249"/>
      <c r="C91" s="44">
        <v>1</v>
      </c>
      <c r="D91" s="153" t="s">
        <v>556</v>
      </c>
      <c r="E91" s="54"/>
      <c r="F91" s="41"/>
      <c r="G91" s="41"/>
      <c r="H91" s="41"/>
      <c r="I91" s="41"/>
      <c r="J91" s="41"/>
      <c r="K91" s="41"/>
      <c r="L91" s="41"/>
      <c r="M91" s="41"/>
      <c r="N91" s="241"/>
    </row>
    <row r="92" spans="1:14" ht="30" x14ac:dyDescent="0.25">
      <c r="A92" s="243"/>
      <c r="B92" s="249"/>
      <c r="C92" s="44">
        <v>0</v>
      </c>
      <c r="D92" s="153" t="s">
        <v>557</v>
      </c>
      <c r="E92" s="55"/>
      <c r="F92" s="41"/>
      <c r="G92" s="41"/>
      <c r="H92" s="41"/>
      <c r="I92" s="41"/>
      <c r="J92" s="41"/>
      <c r="K92" s="41"/>
      <c r="L92" s="41"/>
      <c r="M92" s="41"/>
      <c r="N92" s="241"/>
    </row>
    <row r="93" spans="1:14" ht="177.4" customHeight="1" x14ac:dyDescent="0.25">
      <c r="A93" s="243"/>
      <c r="B93" s="249"/>
      <c r="C93" s="285" t="s">
        <v>684</v>
      </c>
      <c r="D93" s="285"/>
      <c r="E93" s="57">
        <v>2</v>
      </c>
      <c r="F93" s="41" t="s">
        <v>717</v>
      </c>
      <c r="G93" s="41"/>
      <c r="H93" s="41"/>
      <c r="I93" s="41"/>
      <c r="J93" s="41"/>
      <c r="K93" s="41"/>
      <c r="L93" s="41"/>
      <c r="M93" s="41"/>
      <c r="N93" s="241"/>
    </row>
    <row r="94" spans="1:14" ht="60" x14ac:dyDescent="0.25">
      <c r="A94" s="243"/>
      <c r="B94" s="249"/>
      <c r="C94" s="44">
        <v>4</v>
      </c>
      <c r="D94" s="153" t="s">
        <v>558</v>
      </c>
      <c r="E94" s="54"/>
      <c r="F94" s="41"/>
      <c r="G94" s="41"/>
      <c r="H94" s="41"/>
      <c r="I94" s="41"/>
      <c r="J94" s="41"/>
      <c r="K94" s="41"/>
      <c r="L94" s="41"/>
      <c r="M94" s="41"/>
      <c r="N94" s="241"/>
    </row>
    <row r="95" spans="1:14" ht="45" x14ac:dyDescent="0.25">
      <c r="A95" s="243"/>
      <c r="B95" s="249"/>
      <c r="C95" s="44">
        <v>3</v>
      </c>
      <c r="D95" s="153" t="s">
        <v>559</v>
      </c>
      <c r="E95" s="54"/>
      <c r="F95" s="41"/>
      <c r="G95" s="41"/>
      <c r="H95" s="41"/>
      <c r="I95" s="41"/>
      <c r="J95" s="41"/>
      <c r="K95" s="41"/>
      <c r="L95" s="41"/>
      <c r="M95" s="41"/>
      <c r="N95" s="241"/>
    </row>
    <row r="96" spans="1:14" ht="30" x14ac:dyDescent="0.25">
      <c r="A96" s="243"/>
      <c r="B96" s="249"/>
      <c r="C96" s="44">
        <v>2</v>
      </c>
      <c r="D96" s="153" t="s">
        <v>139</v>
      </c>
      <c r="E96" s="54"/>
      <c r="F96" s="41"/>
      <c r="G96" s="41"/>
      <c r="H96" s="41"/>
      <c r="I96" s="41"/>
      <c r="J96" s="41"/>
      <c r="K96" s="41"/>
      <c r="L96" s="41"/>
      <c r="M96" s="41"/>
      <c r="N96" s="241"/>
    </row>
    <row r="97" spans="1:20" ht="45" x14ac:dyDescent="0.25">
      <c r="A97" s="243"/>
      <c r="B97" s="249"/>
      <c r="C97" s="44">
        <v>1</v>
      </c>
      <c r="D97" s="153" t="s">
        <v>560</v>
      </c>
      <c r="E97" s="54"/>
      <c r="F97" s="41"/>
      <c r="G97" s="41"/>
      <c r="H97" s="41"/>
      <c r="I97" s="41"/>
      <c r="J97" s="41"/>
      <c r="K97" s="41"/>
      <c r="L97" s="41"/>
      <c r="M97" s="41"/>
      <c r="N97" s="241"/>
    </row>
    <row r="98" spans="1:20" ht="30" x14ac:dyDescent="0.25">
      <c r="A98" s="243"/>
      <c r="B98" s="249"/>
      <c r="C98" s="44">
        <v>0</v>
      </c>
      <c r="D98" s="153" t="s">
        <v>561</v>
      </c>
      <c r="E98" s="55"/>
      <c r="F98" s="41"/>
      <c r="G98" s="41"/>
      <c r="H98" s="41"/>
      <c r="I98" s="41"/>
      <c r="J98" s="41"/>
      <c r="K98" s="41"/>
      <c r="L98" s="41"/>
      <c r="M98" s="41"/>
      <c r="N98" s="241"/>
    </row>
    <row r="99" spans="1:20" ht="118.5" customHeight="1" x14ac:dyDescent="0.25">
      <c r="A99" s="243"/>
      <c r="B99" s="249"/>
      <c r="C99" s="285" t="s">
        <v>142</v>
      </c>
      <c r="D99" s="285"/>
      <c r="E99" s="57">
        <v>4</v>
      </c>
      <c r="F99" s="41" t="s">
        <v>717</v>
      </c>
      <c r="G99" s="41"/>
      <c r="H99" s="41"/>
      <c r="I99" s="41"/>
      <c r="J99" s="41"/>
      <c r="K99" s="41"/>
      <c r="L99" s="41"/>
      <c r="M99" s="41"/>
      <c r="N99" s="241"/>
    </row>
    <row r="100" spans="1:20" ht="60" x14ac:dyDescent="0.25">
      <c r="A100" s="243"/>
      <c r="B100" s="249"/>
      <c r="C100" s="44">
        <v>4</v>
      </c>
      <c r="D100" s="153" t="s">
        <v>562</v>
      </c>
      <c r="E100" s="54"/>
      <c r="F100" s="41"/>
      <c r="G100" s="41"/>
      <c r="H100" s="41"/>
      <c r="I100" s="41"/>
      <c r="J100" s="41"/>
      <c r="K100" s="41"/>
      <c r="L100" s="41"/>
      <c r="M100" s="41"/>
      <c r="N100" s="241"/>
    </row>
    <row r="101" spans="1:20" ht="60" x14ac:dyDescent="0.25">
      <c r="A101" s="243"/>
      <c r="B101" s="249"/>
      <c r="C101" s="44">
        <v>3</v>
      </c>
      <c r="D101" s="153" t="s">
        <v>563</v>
      </c>
      <c r="E101" s="54"/>
      <c r="F101" s="41"/>
      <c r="G101" s="41"/>
      <c r="H101" s="41"/>
      <c r="I101" s="41"/>
      <c r="J101" s="41"/>
      <c r="K101" s="41"/>
      <c r="L101" s="41"/>
      <c r="M101" s="41"/>
      <c r="N101" s="241"/>
    </row>
    <row r="102" spans="1:20" ht="45" x14ac:dyDescent="0.25">
      <c r="A102" s="243"/>
      <c r="B102" s="249"/>
      <c r="C102" s="44">
        <v>2</v>
      </c>
      <c r="D102" s="153" t="s">
        <v>140</v>
      </c>
      <c r="E102" s="54"/>
      <c r="F102" s="41"/>
      <c r="G102" s="41"/>
      <c r="H102" s="41"/>
      <c r="I102" s="41"/>
      <c r="J102" s="41"/>
      <c r="K102" s="41"/>
      <c r="L102" s="41"/>
      <c r="M102" s="41"/>
      <c r="N102" s="241"/>
    </row>
    <row r="103" spans="1:20" ht="45" x14ac:dyDescent="0.25">
      <c r="A103" s="243"/>
      <c r="B103" s="249"/>
      <c r="C103" s="44">
        <v>1</v>
      </c>
      <c r="D103" s="153" t="s">
        <v>564</v>
      </c>
      <c r="E103" s="54"/>
      <c r="F103" s="41"/>
      <c r="G103" s="41"/>
      <c r="H103" s="41"/>
      <c r="I103" s="41"/>
      <c r="J103" s="41"/>
      <c r="K103" s="41"/>
      <c r="L103" s="41"/>
      <c r="M103" s="41"/>
      <c r="N103" s="241"/>
    </row>
    <row r="104" spans="1:20" ht="45" x14ac:dyDescent="0.25">
      <c r="A104" s="243"/>
      <c r="B104" s="249"/>
      <c r="C104" s="44">
        <v>0</v>
      </c>
      <c r="D104" s="153" t="s">
        <v>565</v>
      </c>
      <c r="E104" s="55"/>
      <c r="F104" s="41"/>
      <c r="G104" s="41"/>
      <c r="H104" s="41"/>
      <c r="I104" s="41"/>
      <c r="J104" s="41"/>
      <c r="K104" s="41"/>
      <c r="L104" s="41"/>
      <c r="M104" s="41"/>
      <c r="N104" s="241"/>
    </row>
    <row r="105" spans="1:20" ht="15" customHeight="1" thickBot="1" x14ac:dyDescent="0.3">
      <c r="A105" s="244"/>
      <c r="B105" s="250"/>
      <c r="C105" s="287" t="s">
        <v>0</v>
      </c>
      <c r="D105" s="287"/>
      <c r="E105" s="58">
        <f>(2*E81+E87+2*E93+E99)/6</f>
        <v>2.8333333333333335</v>
      </c>
      <c r="F105" s="41"/>
      <c r="G105" s="41"/>
      <c r="H105" s="41"/>
      <c r="I105" s="41"/>
      <c r="J105" s="41"/>
      <c r="K105" s="41"/>
      <c r="L105" s="41"/>
      <c r="M105" s="41"/>
      <c r="N105" s="241"/>
    </row>
    <row r="106" spans="1:20" ht="15" customHeight="1" thickBot="1" x14ac:dyDescent="0.3">
      <c r="A106" s="49"/>
      <c r="B106" s="49"/>
      <c r="C106" s="59"/>
      <c r="D106" s="154"/>
      <c r="E106" s="51"/>
      <c r="F106" s="41"/>
      <c r="G106" s="41"/>
      <c r="H106" s="41"/>
      <c r="I106" s="41"/>
      <c r="J106" s="41"/>
      <c r="K106" s="41"/>
      <c r="L106" s="41"/>
      <c r="M106" s="41"/>
      <c r="N106" s="52"/>
    </row>
    <row r="107" spans="1:20" ht="103.15" customHeight="1" x14ac:dyDescent="0.25">
      <c r="A107" s="242">
        <v>7</v>
      </c>
      <c r="B107" s="248" t="s">
        <v>143</v>
      </c>
      <c r="C107" s="284" t="s">
        <v>802</v>
      </c>
      <c r="D107" s="277"/>
      <c r="E107" s="43">
        <v>3</v>
      </c>
      <c r="F107" s="41" t="s">
        <v>717</v>
      </c>
      <c r="G107" s="41"/>
      <c r="H107" s="41"/>
      <c r="I107" s="41"/>
      <c r="J107" s="41"/>
      <c r="K107" s="41"/>
      <c r="L107" s="41"/>
      <c r="M107" s="41"/>
      <c r="N107" s="240" t="s">
        <v>16</v>
      </c>
    </row>
    <row r="108" spans="1:20" ht="90" x14ac:dyDescent="0.25">
      <c r="A108" s="243"/>
      <c r="B108" s="249"/>
      <c r="C108" s="53">
        <v>4</v>
      </c>
      <c r="D108" s="153" t="s">
        <v>898</v>
      </c>
      <c r="E108" s="54"/>
      <c r="F108" s="41"/>
      <c r="G108" s="41"/>
      <c r="H108" s="41"/>
      <c r="I108" s="41"/>
      <c r="J108" s="41"/>
      <c r="K108" s="41"/>
      <c r="L108" s="41"/>
      <c r="M108" s="41"/>
      <c r="N108" s="241"/>
    </row>
    <row r="109" spans="1:20" ht="75.75" thickBot="1" x14ac:dyDescent="0.3">
      <c r="A109" s="243"/>
      <c r="B109" s="249"/>
      <c r="C109" s="53">
        <v>3</v>
      </c>
      <c r="D109" s="153" t="s">
        <v>897</v>
      </c>
      <c r="E109" s="54"/>
      <c r="F109" s="41"/>
      <c r="G109" s="41"/>
      <c r="H109" s="41"/>
      <c r="I109" s="41"/>
      <c r="J109" s="41"/>
      <c r="K109" s="41"/>
      <c r="L109" s="41"/>
      <c r="M109" s="41"/>
      <c r="N109" s="241"/>
      <c r="P109" s="101"/>
      <c r="Q109" s="102"/>
      <c r="R109" s="102"/>
      <c r="S109" s="102"/>
      <c r="T109" s="102"/>
    </row>
    <row r="110" spans="1:20" ht="30" x14ac:dyDescent="0.25">
      <c r="A110" s="243"/>
      <c r="B110" s="249"/>
      <c r="C110" s="53">
        <v>2</v>
      </c>
      <c r="D110" s="153" t="s">
        <v>145</v>
      </c>
      <c r="E110" s="54"/>
      <c r="F110" s="41"/>
      <c r="G110" s="41"/>
      <c r="H110" s="41"/>
      <c r="I110" s="41"/>
      <c r="J110" s="41"/>
      <c r="K110" s="41"/>
      <c r="L110" s="41"/>
      <c r="M110" s="41"/>
      <c r="N110" s="241"/>
    </row>
    <row r="111" spans="1:20" ht="30" x14ac:dyDescent="0.25">
      <c r="A111" s="243"/>
      <c r="B111" s="249"/>
      <c r="C111" s="53">
        <v>1</v>
      </c>
      <c r="D111" s="153" t="s">
        <v>566</v>
      </c>
      <c r="E111" s="54"/>
      <c r="F111" s="41"/>
      <c r="G111" s="41"/>
      <c r="H111" s="41"/>
      <c r="I111" s="41"/>
      <c r="J111" s="41"/>
      <c r="K111" s="41"/>
      <c r="L111" s="41"/>
      <c r="M111" s="41"/>
      <c r="N111" s="241"/>
    </row>
    <row r="112" spans="1:20" x14ac:dyDescent="0.25">
      <c r="A112" s="243"/>
      <c r="B112" s="249"/>
      <c r="C112" s="53">
        <v>0</v>
      </c>
      <c r="D112" s="153" t="s">
        <v>567</v>
      </c>
      <c r="E112" s="55"/>
      <c r="F112" s="41"/>
      <c r="G112" s="41"/>
      <c r="H112" s="41"/>
      <c r="I112" s="41"/>
      <c r="J112" s="41"/>
      <c r="K112" s="41"/>
      <c r="L112" s="41"/>
      <c r="M112" s="41"/>
      <c r="N112" s="241"/>
    </row>
    <row r="113" spans="1:14" ht="36.4" customHeight="1" x14ac:dyDescent="0.25">
      <c r="A113" s="243"/>
      <c r="B113" s="249"/>
      <c r="C113" s="285" t="s">
        <v>144</v>
      </c>
      <c r="D113" s="286"/>
      <c r="E113" s="57">
        <v>3</v>
      </c>
      <c r="F113" s="41" t="s">
        <v>717</v>
      </c>
      <c r="G113" s="41"/>
      <c r="H113" s="41"/>
      <c r="I113" s="41"/>
      <c r="J113" s="41"/>
      <c r="K113" s="41"/>
      <c r="L113" s="41"/>
      <c r="M113" s="41"/>
      <c r="N113" s="241"/>
    </row>
    <row r="114" spans="1:14" ht="75" x14ac:dyDescent="0.25">
      <c r="A114" s="243"/>
      <c r="B114" s="249"/>
      <c r="C114" s="53">
        <v>4</v>
      </c>
      <c r="D114" s="153" t="s">
        <v>568</v>
      </c>
      <c r="E114" s="54"/>
      <c r="F114" s="41"/>
      <c r="G114" s="41"/>
      <c r="H114" s="41"/>
      <c r="I114" s="41"/>
      <c r="J114" s="41"/>
      <c r="K114" s="41"/>
      <c r="L114" s="41"/>
      <c r="M114" s="41"/>
      <c r="N114" s="241"/>
    </row>
    <row r="115" spans="1:14" ht="45" x14ac:dyDescent="0.25">
      <c r="A115" s="243"/>
      <c r="B115" s="249"/>
      <c r="C115" s="53">
        <v>3</v>
      </c>
      <c r="D115" s="153" t="s">
        <v>146</v>
      </c>
      <c r="E115" s="54"/>
      <c r="F115" s="41"/>
      <c r="G115" s="41"/>
      <c r="H115" s="41"/>
      <c r="I115" s="41"/>
      <c r="J115" s="41"/>
      <c r="K115" s="41"/>
      <c r="L115" s="41"/>
      <c r="M115" s="41"/>
      <c r="N115" s="241"/>
    </row>
    <row r="116" spans="1:14" ht="45" x14ac:dyDescent="0.25">
      <c r="A116" s="243"/>
      <c r="B116" s="249"/>
      <c r="C116" s="53">
        <v>2</v>
      </c>
      <c r="D116" s="153" t="s">
        <v>569</v>
      </c>
      <c r="E116" s="60"/>
      <c r="F116" s="41"/>
      <c r="G116" s="41"/>
      <c r="H116" s="41"/>
      <c r="I116" s="41"/>
      <c r="J116" s="41"/>
      <c r="K116" s="41"/>
      <c r="L116" s="41"/>
      <c r="M116" s="41"/>
      <c r="N116" s="241"/>
    </row>
    <row r="117" spans="1:14" x14ac:dyDescent="0.25">
      <c r="A117" s="243"/>
      <c r="B117" s="249"/>
      <c r="C117" s="44">
        <v>1</v>
      </c>
      <c r="D117" s="290" t="s">
        <v>108</v>
      </c>
      <c r="E117" s="288"/>
      <c r="F117" s="41"/>
      <c r="G117" s="41"/>
      <c r="H117" s="41"/>
      <c r="I117" s="41"/>
      <c r="J117" s="41"/>
      <c r="K117" s="41"/>
      <c r="L117" s="41"/>
      <c r="M117" s="41"/>
      <c r="N117" s="241"/>
    </row>
    <row r="118" spans="1:14" x14ac:dyDescent="0.25">
      <c r="A118" s="243"/>
      <c r="B118" s="249"/>
      <c r="C118" s="44">
        <v>0</v>
      </c>
      <c r="D118" s="291"/>
      <c r="E118" s="289"/>
      <c r="F118" s="41"/>
      <c r="G118" s="41"/>
      <c r="H118" s="41"/>
      <c r="I118" s="41"/>
      <c r="J118" s="41"/>
      <c r="K118" s="41"/>
      <c r="L118" s="41"/>
      <c r="M118" s="41"/>
      <c r="N118" s="241"/>
    </row>
    <row r="119" spans="1:14" ht="15" customHeight="1" thickBot="1" x14ac:dyDescent="0.3">
      <c r="A119" s="244"/>
      <c r="B119" s="250"/>
      <c r="C119" s="287" t="s">
        <v>0</v>
      </c>
      <c r="D119" s="287"/>
      <c r="E119" s="58">
        <f>(E107+2*E113)/3</f>
        <v>3</v>
      </c>
      <c r="F119" s="41"/>
      <c r="G119" s="41"/>
      <c r="H119" s="41"/>
      <c r="I119" s="41"/>
      <c r="J119" s="41"/>
      <c r="K119" s="41"/>
      <c r="L119" s="41"/>
      <c r="M119" s="41"/>
      <c r="N119" s="241"/>
    </row>
    <row r="120" spans="1:14" ht="15" customHeight="1" thickBot="1" x14ac:dyDescent="0.3">
      <c r="A120" s="49"/>
      <c r="B120" s="49"/>
      <c r="C120" s="59"/>
      <c r="D120" s="154"/>
      <c r="E120" s="51"/>
      <c r="F120" s="41"/>
      <c r="G120" s="41"/>
      <c r="H120" s="41"/>
      <c r="I120" s="41"/>
      <c r="J120" s="41"/>
      <c r="K120" s="41"/>
      <c r="L120" s="41"/>
      <c r="M120" s="41"/>
      <c r="N120" s="52"/>
    </row>
    <row r="121" spans="1:14" ht="35.65" customHeight="1" x14ac:dyDescent="0.25">
      <c r="A121" s="251">
        <v>8</v>
      </c>
      <c r="B121" s="248" t="s">
        <v>685</v>
      </c>
      <c r="C121" s="282" t="s">
        <v>849</v>
      </c>
      <c r="D121" s="282"/>
      <c r="E121" s="61"/>
      <c r="F121" s="41"/>
      <c r="G121" s="41"/>
      <c r="H121" s="41"/>
      <c r="I121" s="41"/>
      <c r="J121" s="41"/>
      <c r="K121" s="41"/>
      <c r="L121" s="41"/>
      <c r="M121" s="41"/>
      <c r="N121" s="240" t="s">
        <v>17</v>
      </c>
    </row>
    <row r="122" spans="1:14" ht="36" customHeight="1" x14ac:dyDescent="0.25">
      <c r="A122" s="252"/>
      <c r="B122" s="249"/>
      <c r="C122" s="280" t="s">
        <v>686</v>
      </c>
      <c r="D122" s="281"/>
      <c r="E122" s="110" t="e">
        <f>#REF!</f>
        <v>#REF!</v>
      </c>
      <c r="F122" s="41" t="s">
        <v>718</v>
      </c>
      <c r="G122" s="62"/>
      <c r="H122" s="62"/>
      <c r="I122" s="62"/>
      <c r="J122" s="41"/>
      <c r="K122" s="41"/>
      <c r="L122" s="41"/>
      <c r="M122" s="41"/>
      <c r="N122" s="241"/>
    </row>
    <row r="123" spans="1:14" ht="36" customHeight="1" x14ac:dyDescent="0.25">
      <c r="A123" s="252"/>
      <c r="B123" s="249"/>
      <c r="C123" s="280" t="s">
        <v>687</v>
      </c>
      <c r="D123" s="281"/>
      <c r="E123" s="110" t="e">
        <f>#REF!</f>
        <v>#REF!</v>
      </c>
      <c r="F123" s="41" t="s">
        <v>718</v>
      </c>
      <c r="G123" s="62"/>
      <c r="H123" s="62"/>
      <c r="I123" s="62"/>
      <c r="J123" s="41"/>
      <c r="K123" s="41"/>
      <c r="L123" s="41"/>
      <c r="M123" s="41"/>
      <c r="N123" s="241"/>
    </row>
    <row r="124" spans="1:14" ht="36" customHeight="1" x14ac:dyDescent="0.25">
      <c r="A124" s="252"/>
      <c r="B124" s="249"/>
      <c r="C124" s="280" t="s">
        <v>688</v>
      </c>
      <c r="D124" s="281"/>
      <c r="E124" s="110" t="e">
        <f>#REF!</f>
        <v>#REF!</v>
      </c>
      <c r="F124" s="41" t="s">
        <v>718</v>
      </c>
      <c r="G124" s="62"/>
      <c r="H124" s="62"/>
      <c r="I124" s="62"/>
      <c r="J124" s="41"/>
      <c r="K124" s="41"/>
      <c r="L124" s="41"/>
      <c r="M124" s="41"/>
      <c r="N124" s="241"/>
    </row>
    <row r="125" spans="1:14" x14ac:dyDescent="0.25">
      <c r="A125" s="252"/>
      <c r="B125" s="249"/>
      <c r="C125" s="322" t="s">
        <v>689</v>
      </c>
      <c r="D125" s="296"/>
      <c r="E125" s="122" t="e">
        <f>4*E122+2*E123+E124</f>
        <v>#REF!</v>
      </c>
      <c r="F125" s="41"/>
      <c r="G125" s="62"/>
      <c r="H125" s="62"/>
      <c r="I125" s="62"/>
      <c r="J125" s="41"/>
      <c r="K125" s="41"/>
      <c r="L125" s="41"/>
      <c r="M125" s="41"/>
      <c r="N125" s="241"/>
    </row>
    <row r="126" spans="1:14" x14ac:dyDescent="0.25">
      <c r="A126" s="252"/>
      <c r="B126" s="249"/>
      <c r="C126" s="322" t="s">
        <v>396</v>
      </c>
      <c r="D126" s="296"/>
      <c r="E126" s="124" t="e">
        <f>IF(E125&gt;=8,4,E125/2)</f>
        <v>#REF!</v>
      </c>
      <c r="F126" s="41"/>
      <c r="G126" s="62"/>
      <c r="H126" s="62"/>
      <c r="I126" s="62"/>
      <c r="J126" s="41"/>
      <c r="K126" s="41"/>
      <c r="L126" s="41"/>
      <c r="M126" s="41"/>
      <c r="N126" s="241"/>
    </row>
    <row r="127" spans="1:14" ht="34.5" customHeight="1" x14ac:dyDescent="0.25">
      <c r="A127" s="252"/>
      <c r="B127" s="249"/>
      <c r="C127" s="317" t="s">
        <v>850</v>
      </c>
      <c r="D127" s="317"/>
      <c r="E127" s="46"/>
      <c r="F127" s="41"/>
      <c r="G127" s="62"/>
      <c r="H127" s="62"/>
      <c r="I127" s="62"/>
      <c r="J127" s="41"/>
      <c r="K127" s="41"/>
      <c r="L127" s="41"/>
      <c r="M127" s="41"/>
      <c r="N127" s="241"/>
    </row>
    <row r="128" spans="1:14" ht="34.5" customHeight="1" x14ac:dyDescent="0.25">
      <c r="A128" s="252"/>
      <c r="B128" s="249"/>
      <c r="C128" s="280" t="s">
        <v>871</v>
      </c>
      <c r="D128" s="281"/>
      <c r="E128" s="110">
        <v>1</v>
      </c>
      <c r="F128" s="41" t="s">
        <v>718</v>
      </c>
      <c r="G128" s="62"/>
      <c r="H128" s="62"/>
      <c r="I128" s="62"/>
      <c r="J128" s="41"/>
      <c r="K128" s="41"/>
      <c r="L128" s="41"/>
      <c r="M128" s="41"/>
      <c r="N128" s="241"/>
    </row>
    <row r="129" spans="1:14" x14ac:dyDescent="0.25">
      <c r="A129" s="252"/>
      <c r="B129" s="249"/>
      <c r="C129" s="280" t="s">
        <v>845</v>
      </c>
      <c r="D129" s="281"/>
      <c r="E129" s="110" t="e">
        <f>#REF!</f>
        <v>#REF!</v>
      </c>
      <c r="F129" s="41" t="s">
        <v>718</v>
      </c>
      <c r="G129" s="62"/>
      <c r="H129" s="62"/>
      <c r="I129" s="62"/>
      <c r="J129" s="41"/>
      <c r="K129" s="41"/>
      <c r="L129" s="41"/>
      <c r="M129" s="41"/>
      <c r="N129" s="241"/>
    </row>
    <row r="130" spans="1:14" x14ac:dyDescent="0.25">
      <c r="A130" s="252"/>
      <c r="B130" s="249"/>
      <c r="C130" s="280" t="s">
        <v>690</v>
      </c>
      <c r="D130" s="281"/>
      <c r="E130" s="123" t="e">
        <f>E128/E129</f>
        <v>#REF!</v>
      </c>
      <c r="F130" s="41"/>
      <c r="G130" s="62"/>
      <c r="H130" s="62"/>
      <c r="I130" s="62"/>
      <c r="J130" s="41"/>
      <c r="K130" s="41"/>
      <c r="L130" s="41"/>
      <c r="M130" s="41"/>
      <c r="N130" s="241"/>
    </row>
    <row r="131" spans="1:14" x14ac:dyDescent="0.25">
      <c r="A131" s="252"/>
      <c r="B131" s="249"/>
      <c r="C131" s="280" t="s">
        <v>397</v>
      </c>
      <c r="D131" s="281"/>
      <c r="E131" s="124" t="e">
        <f>IF(E130&gt;=5%,4,2+40*E130)</f>
        <v>#REF!</v>
      </c>
      <c r="F131" s="41"/>
      <c r="G131" s="62"/>
      <c r="H131" s="62"/>
      <c r="I131" s="62"/>
      <c r="J131" s="41"/>
      <c r="K131" s="41"/>
      <c r="L131" s="41"/>
      <c r="M131" s="41"/>
      <c r="N131" s="241"/>
    </row>
    <row r="132" spans="1:14" ht="15" customHeight="1" thickBot="1" x14ac:dyDescent="0.3">
      <c r="A132" s="253"/>
      <c r="B132" s="250"/>
      <c r="C132" s="278" t="s">
        <v>0</v>
      </c>
      <c r="D132" s="279"/>
      <c r="E132" s="48" t="e">
        <f>(E126+E131)/2</f>
        <v>#REF!</v>
      </c>
      <c r="F132" s="41"/>
      <c r="G132" s="63"/>
      <c r="H132" s="63"/>
      <c r="I132" s="63"/>
      <c r="J132" s="41"/>
      <c r="K132" s="41"/>
      <c r="L132" s="41"/>
      <c r="M132" s="41"/>
      <c r="N132" s="241"/>
    </row>
    <row r="133" spans="1:14" ht="15.75" thickBot="1" x14ac:dyDescent="0.3">
      <c r="A133" s="64"/>
      <c r="B133" s="64"/>
      <c r="C133" s="65"/>
      <c r="D133" s="155"/>
      <c r="E133" s="41"/>
      <c r="F133" s="41"/>
      <c r="G133" s="41"/>
      <c r="H133" s="41"/>
      <c r="I133" s="41"/>
      <c r="J133" s="41"/>
      <c r="K133" s="41"/>
      <c r="L133" s="41"/>
      <c r="M133" s="41"/>
      <c r="N133" s="66"/>
    </row>
    <row r="134" spans="1:14" ht="34.9" customHeight="1" x14ac:dyDescent="0.25">
      <c r="A134" s="242">
        <v>9</v>
      </c>
      <c r="B134" s="42"/>
      <c r="C134" s="256" t="s">
        <v>851</v>
      </c>
      <c r="D134" s="257"/>
      <c r="E134" s="43">
        <v>3</v>
      </c>
      <c r="F134" s="41" t="s">
        <v>717</v>
      </c>
      <c r="G134" s="41"/>
      <c r="H134" s="41"/>
      <c r="I134" s="41"/>
      <c r="J134" s="41"/>
      <c r="K134" s="41"/>
      <c r="L134" s="41"/>
      <c r="M134" s="41"/>
      <c r="N134" s="240" t="s">
        <v>18</v>
      </c>
    </row>
    <row r="135" spans="1:14" ht="30" x14ac:dyDescent="0.25">
      <c r="A135" s="243"/>
      <c r="B135" s="313" t="s">
        <v>151</v>
      </c>
      <c r="C135" s="44">
        <v>4</v>
      </c>
      <c r="D135" s="167" t="s">
        <v>147</v>
      </c>
      <c r="E135" s="45"/>
      <c r="F135" s="41"/>
      <c r="G135" s="41"/>
      <c r="H135" s="41"/>
      <c r="I135" s="41"/>
      <c r="J135" s="41"/>
      <c r="K135" s="41"/>
      <c r="L135" s="41"/>
      <c r="M135" s="41"/>
      <c r="N135" s="241"/>
    </row>
    <row r="136" spans="1:14" ht="30" x14ac:dyDescent="0.25">
      <c r="A136" s="243"/>
      <c r="B136" s="313"/>
      <c r="C136" s="44">
        <v>3</v>
      </c>
      <c r="D136" s="168" t="s">
        <v>148</v>
      </c>
      <c r="E136" s="45"/>
      <c r="F136" s="41"/>
      <c r="G136" s="41"/>
      <c r="H136" s="41"/>
      <c r="I136" s="41"/>
      <c r="J136" s="41"/>
      <c r="K136" s="41"/>
      <c r="L136" s="41"/>
      <c r="M136" s="41"/>
      <c r="N136" s="241"/>
    </row>
    <row r="137" spans="1:14" ht="30" x14ac:dyDescent="0.25">
      <c r="A137" s="243"/>
      <c r="B137" s="313"/>
      <c r="C137" s="44">
        <v>2</v>
      </c>
      <c r="D137" s="168" t="s">
        <v>149</v>
      </c>
      <c r="E137" s="45"/>
      <c r="F137" s="41"/>
      <c r="G137" s="41"/>
      <c r="H137" s="41"/>
      <c r="I137" s="41"/>
      <c r="J137" s="41"/>
      <c r="K137" s="41"/>
      <c r="L137" s="41"/>
      <c r="M137" s="41"/>
      <c r="N137" s="241"/>
    </row>
    <row r="138" spans="1:14" ht="30" x14ac:dyDescent="0.25">
      <c r="A138" s="243"/>
      <c r="B138" s="313"/>
      <c r="C138" s="44">
        <v>1</v>
      </c>
      <c r="D138" s="168" t="s">
        <v>150</v>
      </c>
      <c r="E138" s="45"/>
      <c r="F138" s="41"/>
      <c r="G138" s="41"/>
      <c r="H138" s="41"/>
      <c r="I138" s="41"/>
      <c r="J138" s="41"/>
      <c r="K138" s="41"/>
      <c r="L138" s="41"/>
      <c r="M138" s="41"/>
      <c r="N138" s="241"/>
    </row>
    <row r="139" spans="1:14" x14ac:dyDescent="0.25">
      <c r="A139" s="243"/>
      <c r="B139" s="313"/>
      <c r="C139" s="44">
        <v>0</v>
      </c>
      <c r="D139" s="168" t="s">
        <v>152</v>
      </c>
      <c r="E139" s="46"/>
      <c r="F139" s="41"/>
      <c r="G139" s="41"/>
      <c r="H139" s="41"/>
      <c r="I139" s="41"/>
      <c r="J139" s="41"/>
      <c r="K139" s="41"/>
      <c r="L139" s="41"/>
      <c r="M139" s="41"/>
      <c r="N139" s="241"/>
    </row>
    <row r="140" spans="1:14" ht="30" x14ac:dyDescent="0.25">
      <c r="A140" s="243"/>
      <c r="B140" s="316" t="s">
        <v>153</v>
      </c>
      <c r="C140" s="44">
        <v>4</v>
      </c>
      <c r="D140" s="169" t="s">
        <v>691</v>
      </c>
      <c r="E140" s="45"/>
      <c r="F140" s="41"/>
      <c r="G140" s="41"/>
      <c r="H140" s="126"/>
      <c r="I140" s="126"/>
      <c r="J140" s="126"/>
      <c r="K140" s="126"/>
      <c r="L140" s="126"/>
      <c r="M140" s="41"/>
      <c r="N140" s="241"/>
    </row>
    <row r="141" spans="1:14" ht="45" x14ac:dyDescent="0.25">
      <c r="A141" s="243"/>
      <c r="B141" s="316"/>
      <c r="C141" s="44">
        <v>3</v>
      </c>
      <c r="D141" s="170" t="s">
        <v>692</v>
      </c>
      <c r="E141" s="45"/>
      <c r="F141" s="41"/>
      <c r="G141" s="41"/>
      <c r="H141" s="41"/>
      <c r="I141" s="41"/>
      <c r="J141" s="41"/>
      <c r="K141" s="41"/>
      <c r="L141" s="41"/>
      <c r="M141" s="41"/>
      <c r="N141" s="241"/>
    </row>
    <row r="142" spans="1:14" ht="30" x14ac:dyDescent="0.25">
      <c r="A142" s="243"/>
      <c r="B142" s="316"/>
      <c r="C142" s="44">
        <v>2</v>
      </c>
      <c r="D142" s="170" t="s">
        <v>693</v>
      </c>
      <c r="E142" s="45"/>
      <c r="F142" s="41"/>
      <c r="G142" s="41"/>
      <c r="H142" s="41"/>
      <c r="I142" s="41"/>
      <c r="J142" s="41"/>
      <c r="K142" s="41"/>
      <c r="L142" s="41"/>
      <c r="M142" s="41"/>
      <c r="N142" s="241"/>
    </row>
    <row r="143" spans="1:14" ht="30" x14ac:dyDescent="0.25">
      <c r="A143" s="243"/>
      <c r="B143" s="316"/>
      <c r="C143" s="44">
        <v>1</v>
      </c>
      <c r="D143" s="170" t="s">
        <v>694</v>
      </c>
      <c r="E143" s="45"/>
      <c r="F143" s="41"/>
      <c r="G143" s="41"/>
      <c r="H143" s="41"/>
      <c r="I143" s="41"/>
      <c r="J143" s="41"/>
      <c r="K143" s="41"/>
      <c r="L143" s="41"/>
      <c r="M143" s="41"/>
      <c r="N143" s="241"/>
    </row>
    <row r="144" spans="1:14" ht="45" x14ac:dyDescent="0.25">
      <c r="A144" s="243"/>
      <c r="B144" s="316"/>
      <c r="C144" s="44">
        <v>0</v>
      </c>
      <c r="D144" s="170" t="s">
        <v>695</v>
      </c>
      <c r="E144" s="46"/>
      <c r="F144" s="41"/>
      <c r="G144" s="41"/>
      <c r="H144" s="41"/>
      <c r="I144" s="41"/>
      <c r="J144" s="41"/>
      <c r="K144" s="41"/>
      <c r="L144" s="41"/>
      <c r="M144" s="41"/>
      <c r="N144" s="241"/>
    </row>
    <row r="145" spans="1:16" ht="30" x14ac:dyDescent="0.25">
      <c r="A145" s="243"/>
      <c r="B145" s="315" t="s">
        <v>154</v>
      </c>
      <c r="C145" s="44">
        <v>4</v>
      </c>
      <c r="D145" s="156" t="s">
        <v>691</v>
      </c>
      <c r="E145" s="45"/>
      <c r="F145" s="41"/>
      <c r="G145" s="41"/>
      <c r="H145" s="41"/>
      <c r="I145" s="41"/>
      <c r="J145" s="41"/>
      <c r="K145" s="41"/>
      <c r="L145" s="41"/>
      <c r="M145" s="41"/>
      <c r="N145" s="241"/>
    </row>
    <row r="146" spans="1:16" ht="45" x14ac:dyDescent="0.25">
      <c r="A146" s="243"/>
      <c r="B146" s="315"/>
      <c r="C146" s="44">
        <v>3</v>
      </c>
      <c r="D146" s="157" t="s">
        <v>692</v>
      </c>
      <c r="E146" s="45"/>
      <c r="F146" s="41"/>
      <c r="G146" s="41"/>
      <c r="H146" s="41"/>
      <c r="I146" s="41"/>
      <c r="J146" s="41"/>
      <c r="K146" s="41"/>
      <c r="L146" s="41"/>
      <c r="M146" s="41"/>
      <c r="N146" s="241"/>
    </row>
    <row r="147" spans="1:16" ht="30" x14ac:dyDescent="0.25">
      <c r="A147" s="243"/>
      <c r="B147" s="315"/>
      <c r="C147" s="44">
        <v>2</v>
      </c>
      <c r="D147" s="157" t="s">
        <v>693</v>
      </c>
      <c r="E147" s="45"/>
      <c r="F147" s="41"/>
      <c r="G147" s="41"/>
      <c r="H147" s="41"/>
      <c r="I147" s="41"/>
      <c r="J147" s="41"/>
      <c r="K147" s="41"/>
      <c r="L147" s="41"/>
      <c r="M147" s="41"/>
      <c r="N147" s="241"/>
    </row>
    <row r="148" spans="1:16" ht="30" x14ac:dyDescent="0.25">
      <c r="A148" s="243"/>
      <c r="B148" s="315"/>
      <c r="C148" s="44">
        <v>1</v>
      </c>
      <c r="D148" s="157" t="s">
        <v>694</v>
      </c>
      <c r="E148" s="45"/>
      <c r="F148" s="41"/>
      <c r="G148" s="41"/>
      <c r="H148" s="41"/>
      <c r="I148" s="41"/>
      <c r="J148" s="41"/>
      <c r="K148" s="41"/>
      <c r="L148" s="41"/>
      <c r="M148" s="41"/>
      <c r="N148" s="241"/>
    </row>
    <row r="149" spans="1:16" ht="45" x14ac:dyDescent="0.25">
      <c r="A149" s="243"/>
      <c r="B149" s="315"/>
      <c r="C149" s="44">
        <v>0</v>
      </c>
      <c r="D149" s="157" t="s">
        <v>695</v>
      </c>
      <c r="E149" s="46"/>
      <c r="F149" s="41"/>
      <c r="G149" s="41"/>
      <c r="H149" s="41"/>
      <c r="I149" s="41"/>
      <c r="J149" s="41"/>
      <c r="K149" s="41"/>
      <c r="L149" s="41"/>
      <c r="M149" s="41"/>
      <c r="N149" s="241"/>
    </row>
    <row r="150" spans="1:16" ht="30" x14ac:dyDescent="0.25">
      <c r="A150" s="243"/>
      <c r="B150" s="314" t="s">
        <v>155</v>
      </c>
      <c r="C150" s="44">
        <v>4</v>
      </c>
      <c r="D150" s="171" t="s">
        <v>109</v>
      </c>
      <c r="E150" s="45"/>
      <c r="F150" s="41"/>
      <c r="G150" s="41"/>
      <c r="H150" s="41"/>
      <c r="I150" s="41"/>
      <c r="J150" s="41"/>
      <c r="K150" s="41"/>
      <c r="L150" s="41"/>
      <c r="M150" s="41"/>
      <c r="N150" s="241"/>
    </row>
    <row r="151" spans="1:16" ht="45" x14ac:dyDescent="0.25">
      <c r="A151" s="243"/>
      <c r="B151" s="314"/>
      <c r="C151" s="44">
        <v>3</v>
      </c>
      <c r="D151" s="172" t="s">
        <v>398</v>
      </c>
      <c r="E151" s="45"/>
      <c r="F151" s="41"/>
      <c r="G151" s="41"/>
      <c r="H151" s="41"/>
      <c r="I151" s="41"/>
      <c r="J151" s="41"/>
      <c r="K151" s="41"/>
      <c r="L151" s="41"/>
      <c r="M151" s="41"/>
      <c r="N151" s="241"/>
    </row>
    <row r="152" spans="1:16" ht="30" x14ac:dyDescent="0.25">
      <c r="A152" s="243"/>
      <c r="B152" s="314"/>
      <c r="C152" s="44">
        <v>2</v>
      </c>
      <c r="D152" s="172" t="s">
        <v>399</v>
      </c>
      <c r="E152" s="45"/>
      <c r="F152" s="41"/>
      <c r="G152" s="41"/>
      <c r="H152" s="41"/>
      <c r="I152" s="41"/>
      <c r="J152" s="41"/>
      <c r="K152" s="41"/>
      <c r="L152" s="41"/>
      <c r="M152" s="41"/>
      <c r="N152" s="241"/>
    </row>
    <row r="153" spans="1:16" ht="30" x14ac:dyDescent="0.25">
      <c r="A153" s="243"/>
      <c r="B153" s="314"/>
      <c r="C153" s="44">
        <v>1</v>
      </c>
      <c r="D153" s="172" t="s">
        <v>400</v>
      </c>
      <c r="E153" s="45"/>
      <c r="F153" s="41"/>
      <c r="G153" s="41"/>
      <c r="H153" s="41"/>
      <c r="I153" s="41"/>
      <c r="J153" s="41"/>
      <c r="K153" s="41"/>
      <c r="L153" s="41"/>
      <c r="M153" s="41"/>
      <c r="N153" s="241"/>
    </row>
    <row r="154" spans="1:16" x14ac:dyDescent="0.25">
      <c r="A154" s="243"/>
      <c r="B154" s="314"/>
      <c r="C154" s="44">
        <v>0</v>
      </c>
      <c r="D154" s="172" t="s">
        <v>152</v>
      </c>
      <c r="E154" s="46"/>
      <c r="F154" s="41"/>
      <c r="G154" s="41"/>
      <c r="H154" s="41"/>
      <c r="I154" s="41"/>
      <c r="J154" s="41"/>
      <c r="K154" s="41"/>
      <c r="L154" s="41"/>
      <c r="M154" s="41"/>
      <c r="N154" s="241"/>
    </row>
    <row r="155" spans="1:16" ht="15" customHeight="1" thickBot="1" x14ac:dyDescent="0.3">
      <c r="A155" s="244"/>
      <c r="B155" s="47"/>
      <c r="C155" s="274" t="s">
        <v>0</v>
      </c>
      <c r="D155" s="276"/>
      <c r="E155" s="48">
        <f>E134</f>
        <v>3</v>
      </c>
      <c r="F155" s="41"/>
      <c r="G155" s="41"/>
      <c r="H155" s="41"/>
      <c r="I155" s="41"/>
      <c r="J155" s="41"/>
      <c r="K155" s="41"/>
      <c r="L155" s="41"/>
      <c r="M155" s="41"/>
      <c r="N155" s="241"/>
    </row>
    <row r="156" spans="1:16" ht="15" customHeight="1" thickBot="1" x14ac:dyDescent="0.3">
      <c r="A156" s="49"/>
      <c r="B156" s="49"/>
      <c r="C156" s="50"/>
      <c r="D156" s="149"/>
      <c r="E156" s="51"/>
      <c r="F156" s="41"/>
      <c r="G156" s="41"/>
      <c r="H156" s="41"/>
      <c r="I156" s="41"/>
      <c r="J156" s="41"/>
      <c r="K156" s="41"/>
      <c r="L156" s="41"/>
      <c r="M156" s="41"/>
      <c r="N156" s="52"/>
    </row>
    <row r="157" spans="1:16" ht="35.65" customHeight="1" x14ac:dyDescent="0.25">
      <c r="A157" s="251">
        <v>10</v>
      </c>
      <c r="B157" s="267" t="s">
        <v>110</v>
      </c>
      <c r="C157" s="282" t="s">
        <v>872</v>
      </c>
      <c r="D157" s="282"/>
      <c r="E157" s="61"/>
      <c r="F157" s="41"/>
      <c r="G157" s="41"/>
      <c r="H157" s="41"/>
      <c r="I157" s="41"/>
      <c r="J157" s="41"/>
      <c r="K157" s="41"/>
      <c r="L157" s="41"/>
      <c r="M157" s="41"/>
      <c r="N157" s="240" t="s">
        <v>39</v>
      </c>
    </row>
    <row r="158" spans="1:16" ht="18" x14ac:dyDescent="0.35">
      <c r="A158" s="252"/>
      <c r="B158" s="268"/>
      <c r="C158" s="69" t="s">
        <v>255</v>
      </c>
      <c r="D158" s="158"/>
      <c r="E158" s="110" t="e">
        <f>#REF!</f>
        <v>#REF!</v>
      </c>
      <c r="F158" s="41" t="s">
        <v>718</v>
      </c>
      <c r="G158" s="41"/>
      <c r="H158" s="41"/>
      <c r="I158" s="41"/>
      <c r="J158" s="41"/>
      <c r="K158" s="41"/>
      <c r="L158" s="41"/>
      <c r="M158" s="41"/>
      <c r="N158" s="241"/>
      <c r="P158" s="11"/>
    </row>
    <row r="159" spans="1:16" ht="18" x14ac:dyDescent="0.35">
      <c r="A159" s="252"/>
      <c r="B159" s="268"/>
      <c r="C159" s="69" t="s">
        <v>256</v>
      </c>
      <c r="D159" s="158"/>
      <c r="E159" s="110" t="e">
        <f>#REF!</f>
        <v>#REF!</v>
      </c>
      <c r="F159" s="41" t="s">
        <v>718</v>
      </c>
      <c r="G159" s="41"/>
      <c r="H159" s="41"/>
      <c r="I159" s="41"/>
      <c r="J159" s="41"/>
      <c r="K159" s="41"/>
      <c r="L159" s="41"/>
      <c r="M159" s="41"/>
      <c r="N159" s="241"/>
      <c r="P159" s="11"/>
    </row>
    <row r="160" spans="1:16" ht="18" x14ac:dyDescent="0.35">
      <c r="A160" s="252"/>
      <c r="B160" s="268"/>
      <c r="C160" s="69" t="s">
        <v>257</v>
      </c>
      <c r="D160" s="158"/>
      <c r="E160" s="110" t="e">
        <f>#REF!</f>
        <v>#REF!</v>
      </c>
      <c r="F160" s="41" t="s">
        <v>718</v>
      </c>
      <c r="G160" s="41"/>
      <c r="H160" s="41"/>
      <c r="I160" s="41"/>
      <c r="J160" s="41"/>
      <c r="K160" s="41"/>
      <c r="L160" s="41"/>
      <c r="M160" s="41"/>
      <c r="N160" s="241"/>
      <c r="P160" s="11"/>
    </row>
    <row r="161" spans="1:16" ht="18" x14ac:dyDescent="0.35">
      <c r="A161" s="252"/>
      <c r="B161" s="268"/>
      <c r="C161" s="69" t="s">
        <v>258</v>
      </c>
      <c r="D161" s="158"/>
      <c r="E161" s="110" t="e">
        <f>#REF!</f>
        <v>#REF!</v>
      </c>
      <c r="F161" s="41" t="s">
        <v>718</v>
      </c>
      <c r="G161" s="41"/>
      <c r="H161" s="41"/>
      <c r="I161" s="41"/>
      <c r="J161" s="41"/>
      <c r="K161" s="41"/>
      <c r="L161" s="41"/>
      <c r="M161" s="41"/>
      <c r="N161" s="241"/>
      <c r="P161" s="11"/>
    </row>
    <row r="162" spans="1:16" ht="15.4" customHeight="1" x14ac:dyDescent="0.35">
      <c r="A162" s="252"/>
      <c r="B162" s="268"/>
      <c r="C162" s="69" t="s">
        <v>259</v>
      </c>
      <c r="D162" s="158"/>
      <c r="E162" s="110" t="e">
        <f>#REF!</f>
        <v>#REF!</v>
      </c>
      <c r="F162" s="41" t="s">
        <v>718</v>
      </c>
      <c r="G162" s="62"/>
      <c r="H162" s="62"/>
      <c r="I162" s="62"/>
      <c r="J162" s="41"/>
      <c r="K162" s="41"/>
      <c r="L162" s="41"/>
      <c r="M162" s="41"/>
      <c r="N162" s="241"/>
      <c r="P162" s="11"/>
    </row>
    <row r="163" spans="1:16" ht="15.4" customHeight="1" x14ac:dyDescent="0.35">
      <c r="A163" s="252"/>
      <c r="B163" s="268"/>
      <c r="C163" s="69" t="s">
        <v>260</v>
      </c>
      <c r="D163" s="158"/>
      <c r="E163" s="110" t="e">
        <f>#REF!</f>
        <v>#REF!</v>
      </c>
      <c r="F163" s="41" t="s">
        <v>718</v>
      </c>
      <c r="G163" s="62"/>
      <c r="H163" s="62"/>
      <c r="I163" s="62"/>
      <c r="J163" s="41"/>
      <c r="K163" s="41"/>
      <c r="L163" s="41"/>
      <c r="M163" s="41"/>
      <c r="N163" s="241"/>
      <c r="P163" s="11"/>
    </row>
    <row r="164" spans="1:16" ht="15.4" customHeight="1" x14ac:dyDescent="0.35">
      <c r="A164" s="252"/>
      <c r="B164" s="268"/>
      <c r="C164" s="69" t="s">
        <v>261</v>
      </c>
      <c r="D164" s="158"/>
      <c r="E164" s="110" t="e">
        <f>#REF!</f>
        <v>#REF!</v>
      </c>
      <c r="F164" s="41" t="s">
        <v>718</v>
      </c>
      <c r="G164" s="62"/>
      <c r="H164" s="62"/>
      <c r="I164" s="62"/>
      <c r="J164" s="41"/>
      <c r="K164" s="41"/>
      <c r="L164" s="41"/>
      <c r="M164" s="41"/>
      <c r="N164" s="241"/>
      <c r="P164" s="11"/>
    </row>
    <row r="165" spans="1:16" ht="15.4" customHeight="1" x14ac:dyDescent="0.35">
      <c r="A165" s="252"/>
      <c r="B165" s="268"/>
      <c r="C165" s="69" t="s">
        <v>262</v>
      </c>
      <c r="D165" s="158"/>
      <c r="E165" s="110" t="e">
        <f>#REF!</f>
        <v>#REF!</v>
      </c>
      <c r="F165" s="41" t="s">
        <v>718</v>
      </c>
      <c r="G165" s="62"/>
      <c r="H165" s="62"/>
      <c r="I165" s="62"/>
      <c r="J165" s="41"/>
      <c r="K165" s="41"/>
      <c r="L165" s="41"/>
      <c r="M165" s="41"/>
      <c r="N165" s="241"/>
      <c r="P165" s="11"/>
    </row>
    <row r="166" spans="1:16" ht="34.15" customHeight="1" x14ac:dyDescent="0.25">
      <c r="A166" s="252"/>
      <c r="B166" s="268"/>
      <c r="C166" s="319" t="s">
        <v>263</v>
      </c>
      <c r="D166" s="320"/>
      <c r="E166" s="104" t="e">
        <f>SUM(E158:J165)</f>
        <v>#REF!</v>
      </c>
      <c r="F166" s="41"/>
      <c r="G166" s="62"/>
      <c r="H166" s="62"/>
      <c r="I166" s="62"/>
      <c r="J166" s="41"/>
      <c r="K166" s="41"/>
      <c r="L166" s="41"/>
      <c r="M166" s="41"/>
      <c r="N166" s="241"/>
      <c r="P166" s="11"/>
    </row>
    <row r="167" spans="1:16" ht="31.9" customHeight="1" x14ac:dyDescent="0.25">
      <c r="A167" s="252"/>
      <c r="B167" s="268"/>
      <c r="C167" s="280" t="s">
        <v>332</v>
      </c>
      <c r="D167" s="281"/>
      <c r="E167" s="105" t="e">
        <f>(4*E158+3.5*E161+3*E159+2.5*E162+2*E160+1.5*E163+1.5*E164)/E166</f>
        <v>#REF!</v>
      </c>
      <c r="F167" s="41"/>
      <c r="G167" s="62"/>
      <c r="H167" s="62"/>
      <c r="I167" s="62"/>
      <c r="J167" s="41"/>
      <c r="K167" s="41"/>
      <c r="L167" s="41"/>
      <c r="M167" s="41"/>
      <c r="N167" s="241"/>
    </row>
    <row r="168" spans="1:16" ht="15.75" thickBot="1" x14ac:dyDescent="0.3">
      <c r="A168" s="253"/>
      <c r="B168" s="269"/>
      <c r="C168" s="278" t="s">
        <v>0</v>
      </c>
      <c r="D168" s="279"/>
      <c r="E168" s="48" t="e">
        <f>IF(E167&gt;=3.5,4,E167+0.5)</f>
        <v>#REF!</v>
      </c>
      <c r="F168" s="41"/>
      <c r="G168" s="63"/>
      <c r="H168" s="63"/>
      <c r="I168" s="63"/>
      <c r="J168" s="41"/>
      <c r="K168" s="41"/>
      <c r="L168" s="41"/>
      <c r="M168" s="41"/>
      <c r="N168" s="241"/>
    </row>
    <row r="169" spans="1:16" ht="15.75" thickBot="1" x14ac:dyDescent="0.3">
      <c r="A169" s="64"/>
      <c r="B169" s="64"/>
      <c r="C169" s="65"/>
      <c r="D169" s="155"/>
      <c r="E169" s="41"/>
      <c r="F169" s="41"/>
      <c r="G169" s="41"/>
      <c r="H169" s="41"/>
      <c r="I169" s="41"/>
      <c r="J169" s="41"/>
      <c r="K169" s="41"/>
      <c r="L169" s="41"/>
      <c r="M169" s="41"/>
      <c r="N169" s="66"/>
    </row>
    <row r="170" spans="1:16" ht="51.4" customHeight="1" x14ac:dyDescent="0.25">
      <c r="A170" s="242">
        <v>11</v>
      </c>
      <c r="B170" s="248" t="s">
        <v>157</v>
      </c>
      <c r="C170" s="284" t="s">
        <v>166</v>
      </c>
      <c r="D170" s="277"/>
      <c r="E170" s="43">
        <v>3</v>
      </c>
      <c r="F170" s="41" t="s">
        <v>717</v>
      </c>
      <c r="G170" s="41"/>
      <c r="H170" s="41"/>
      <c r="I170" s="41"/>
      <c r="J170" s="41"/>
      <c r="K170" s="41"/>
      <c r="L170" s="41"/>
      <c r="M170" s="41"/>
      <c r="N170" s="240" t="s">
        <v>40</v>
      </c>
    </row>
    <row r="171" spans="1:16" ht="75" x14ac:dyDescent="0.25">
      <c r="A171" s="243"/>
      <c r="B171" s="249"/>
      <c r="C171" s="53">
        <v>4</v>
      </c>
      <c r="D171" s="153" t="s">
        <v>570</v>
      </c>
      <c r="E171" s="54"/>
      <c r="F171" s="41"/>
      <c r="G171" s="41"/>
      <c r="M171" s="41"/>
      <c r="N171" s="241"/>
    </row>
    <row r="172" spans="1:16" ht="75" x14ac:dyDescent="0.25">
      <c r="A172" s="243"/>
      <c r="B172" s="249"/>
      <c r="C172" s="53">
        <v>3</v>
      </c>
      <c r="D172" s="153" t="s">
        <v>571</v>
      </c>
      <c r="E172" s="54"/>
      <c r="F172" s="41"/>
      <c r="G172" s="41"/>
      <c r="H172" s="41"/>
      <c r="I172" s="41"/>
      <c r="J172" s="41"/>
      <c r="K172" s="41"/>
      <c r="L172" s="41"/>
      <c r="M172" s="41"/>
      <c r="N172" s="241"/>
    </row>
    <row r="173" spans="1:16" ht="60" x14ac:dyDescent="0.25">
      <c r="A173" s="243"/>
      <c r="B173" s="249"/>
      <c r="C173" s="53">
        <v>2</v>
      </c>
      <c r="D173" s="153" t="s">
        <v>167</v>
      </c>
      <c r="E173" s="54"/>
      <c r="F173" s="41"/>
      <c r="G173" s="41"/>
      <c r="H173" s="41"/>
      <c r="I173" s="41"/>
      <c r="J173" s="41"/>
      <c r="K173" s="41"/>
      <c r="L173" s="41"/>
      <c r="M173" s="41"/>
      <c r="N173" s="241"/>
    </row>
    <row r="174" spans="1:16" ht="45" x14ac:dyDescent="0.25">
      <c r="A174" s="243"/>
      <c r="B174" s="249"/>
      <c r="C174" s="53">
        <v>1</v>
      </c>
      <c r="D174" s="153" t="s">
        <v>168</v>
      </c>
      <c r="E174" s="54"/>
      <c r="F174" s="41"/>
      <c r="G174" s="41"/>
      <c r="H174" s="41"/>
      <c r="I174" s="41"/>
      <c r="J174" s="41"/>
      <c r="K174" s="41"/>
      <c r="L174" s="41"/>
      <c r="M174" s="41"/>
      <c r="N174" s="241"/>
    </row>
    <row r="175" spans="1:16" ht="30" x14ac:dyDescent="0.25">
      <c r="A175" s="243"/>
      <c r="B175" s="249"/>
      <c r="C175" s="53">
        <v>0</v>
      </c>
      <c r="D175" s="153" t="s">
        <v>572</v>
      </c>
      <c r="E175" s="55"/>
      <c r="F175" s="41"/>
      <c r="G175" s="41"/>
      <c r="H175" s="41"/>
      <c r="I175" s="41"/>
      <c r="J175" s="41"/>
      <c r="K175" s="41"/>
      <c r="L175" s="41"/>
      <c r="M175" s="41"/>
      <c r="N175" s="241"/>
    </row>
    <row r="176" spans="1:16" ht="44.65" customHeight="1" x14ac:dyDescent="0.25">
      <c r="A176" s="243"/>
      <c r="B176" s="249"/>
      <c r="C176" s="285" t="s">
        <v>169</v>
      </c>
      <c r="D176" s="318"/>
      <c r="E176" s="57">
        <v>3</v>
      </c>
      <c r="F176" s="41" t="s">
        <v>717</v>
      </c>
      <c r="G176" s="41"/>
      <c r="H176" s="41"/>
      <c r="I176" s="41"/>
      <c r="J176" s="41"/>
      <c r="K176" s="41"/>
      <c r="L176" s="41"/>
      <c r="M176" s="41"/>
      <c r="N176" s="241"/>
    </row>
    <row r="177" spans="1:14" ht="45" x14ac:dyDescent="0.25">
      <c r="A177" s="243"/>
      <c r="B177" s="249"/>
      <c r="C177" s="53">
        <v>4</v>
      </c>
      <c r="D177" s="153" t="s">
        <v>573</v>
      </c>
      <c r="E177" s="54"/>
      <c r="F177" s="41"/>
      <c r="G177" s="41"/>
      <c r="M177" s="41"/>
      <c r="N177" s="241"/>
    </row>
    <row r="178" spans="1:14" ht="45" x14ac:dyDescent="0.25">
      <c r="A178" s="243"/>
      <c r="B178" s="249"/>
      <c r="C178" s="53">
        <v>3</v>
      </c>
      <c r="D178" s="153" t="s">
        <v>574</v>
      </c>
      <c r="E178" s="54"/>
      <c r="F178" s="41"/>
      <c r="G178" s="41"/>
      <c r="H178" s="41"/>
      <c r="I178" s="41"/>
      <c r="J178" s="41"/>
      <c r="K178" s="41"/>
      <c r="L178" s="41"/>
      <c r="M178" s="41"/>
      <c r="N178" s="241"/>
    </row>
    <row r="179" spans="1:14" ht="45" x14ac:dyDescent="0.25">
      <c r="A179" s="243"/>
      <c r="B179" s="249"/>
      <c r="C179" s="53">
        <v>2</v>
      </c>
      <c r="D179" s="153" t="s">
        <v>170</v>
      </c>
      <c r="E179" s="54"/>
      <c r="F179" s="41"/>
      <c r="G179" s="41"/>
      <c r="H179" s="41"/>
      <c r="I179" s="41"/>
      <c r="J179" s="41"/>
      <c r="K179" s="41"/>
      <c r="L179" s="41"/>
      <c r="M179" s="41"/>
      <c r="N179" s="241"/>
    </row>
    <row r="180" spans="1:14" ht="45" x14ac:dyDescent="0.25">
      <c r="A180" s="243"/>
      <c r="B180" s="249"/>
      <c r="C180" s="53">
        <v>1</v>
      </c>
      <c r="D180" s="153" t="s">
        <v>575</v>
      </c>
      <c r="E180" s="54"/>
      <c r="F180" s="41"/>
      <c r="G180" s="41"/>
      <c r="H180" s="41"/>
      <c r="I180" s="41"/>
      <c r="J180" s="41"/>
      <c r="K180" s="41"/>
      <c r="L180" s="41"/>
      <c r="M180" s="41"/>
      <c r="N180" s="241"/>
    </row>
    <row r="181" spans="1:14" ht="30" x14ac:dyDescent="0.25">
      <c r="A181" s="243"/>
      <c r="B181" s="249"/>
      <c r="C181" s="53">
        <v>0</v>
      </c>
      <c r="D181" s="153" t="s">
        <v>576</v>
      </c>
      <c r="E181" s="55"/>
      <c r="F181" s="41"/>
      <c r="G181" s="41"/>
      <c r="H181" s="41"/>
      <c r="I181" s="41"/>
      <c r="J181" s="41"/>
      <c r="K181" s="41"/>
      <c r="L181" s="41"/>
      <c r="M181" s="41"/>
      <c r="N181" s="241"/>
    </row>
    <row r="182" spans="1:14" ht="40.5" customHeight="1" x14ac:dyDescent="0.25">
      <c r="A182" s="243"/>
      <c r="B182" s="249"/>
      <c r="C182" s="285" t="s">
        <v>171</v>
      </c>
      <c r="D182" s="318"/>
      <c r="E182" s="57">
        <v>2</v>
      </c>
      <c r="F182" s="41" t="s">
        <v>717</v>
      </c>
      <c r="G182" s="41"/>
      <c r="H182" s="41"/>
      <c r="I182" s="41"/>
      <c r="J182" s="41"/>
      <c r="K182" s="41"/>
      <c r="L182" s="41"/>
      <c r="M182" s="41"/>
      <c r="N182" s="241"/>
    </row>
    <row r="183" spans="1:14" ht="60" x14ac:dyDescent="0.25">
      <c r="A183" s="243"/>
      <c r="B183" s="249"/>
      <c r="C183" s="53">
        <v>4</v>
      </c>
      <c r="D183" s="153" t="s">
        <v>577</v>
      </c>
      <c r="E183" s="54"/>
      <c r="F183" s="41"/>
      <c r="G183" s="41"/>
      <c r="M183" s="41"/>
      <c r="N183" s="241"/>
    </row>
    <row r="184" spans="1:14" ht="43.9" customHeight="1" x14ac:dyDescent="0.25">
      <c r="A184" s="243"/>
      <c r="B184" s="249"/>
      <c r="C184" s="53">
        <v>3</v>
      </c>
      <c r="D184" s="153" t="s">
        <v>578</v>
      </c>
      <c r="E184" s="54"/>
      <c r="F184" s="41"/>
      <c r="G184" s="41"/>
      <c r="H184" s="41"/>
      <c r="I184" s="41"/>
      <c r="J184" s="41"/>
      <c r="K184" s="41"/>
      <c r="L184" s="41"/>
      <c r="M184" s="41"/>
      <c r="N184" s="241"/>
    </row>
    <row r="185" spans="1:14" ht="30" x14ac:dyDescent="0.25">
      <c r="A185" s="243"/>
      <c r="B185" s="249"/>
      <c r="C185" s="53">
        <v>2</v>
      </c>
      <c r="D185" s="153" t="s">
        <v>172</v>
      </c>
      <c r="E185" s="54"/>
      <c r="F185" s="41"/>
      <c r="G185" s="41"/>
      <c r="H185" s="41"/>
      <c r="I185" s="41"/>
      <c r="J185" s="41"/>
      <c r="K185" s="41"/>
      <c r="L185" s="41"/>
      <c r="M185" s="41"/>
      <c r="N185" s="241"/>
    </row>
    <row r="186" spans="1:14" ht="30" x14ac:dyDescent="0.25">
      <c r="A186" s="243"/>
      <c r="B186" s="249"/>
      <c r="C186" s="53">
        <v>1</v>
      </c>
      <c r="D186" s="153" t="s">
        <v>579</v>
      </c>
      <c r="E186" s="54"/>
      <c r="F186" s="41"/>
      <c r="G186" s="41"/>
      <c r="H186" s="41"/>
      <c r="I186" s="41"/>
      <c r="J186" s="41"/>
      <c r="K186" s="41"/>
      <c r="L186" s="41"/>
      <c r="M186" s="41"/>
      <c r="N186" s="241"/>
    </row>
    <row r="187" spans="1:14" x14ac:dyDescent="0.25">
      <c r="A187" s="243"/>
      <c r="B187" s="249"/>
      <c r="C187" s="53">
        <v>0</v>
      </c>
      <c r="D187" s="153" t="s">
        <v>580</v>
      </c>
      <c r="E187" s="55"/>
      <c r="F187" s="41"/>
      <c r="G187" s="41"/>
      <c r="H187" s="41"/>
      <c r="I187" s="41"/>
      <c r="J187" s="41"/>
      <c r="K187" s="41"/>
      <c r="L187" s="41"/>
      <c r="M187" s="41"/>
      <c r="N187" s="241"/>
    </row>
    <row r="188" spans="1:14" ht="63.4" customHeight="1" x14ac:dyDescent="0.25">
      <c r="A188" s="243"/>
      <c r="B188" s="249"/>
      <c r="C188" s="285" t="s">
        <v>173</v>
      </c>
      <c r="D188" s="318"/>
      <c r="E188" s="57">
        <v>4</v>
      </c>
      <c r="F188" s="41" t="s">
        <v>717</v>
      </c>
      <c r="G188" s="41"/>
      <c r="H188" s="41"/>
      <c r="I188" s="41"/>
      <c r="J188" s="41"/>
      <c r="K188" s="41"/>
      <c r="L188" s="41"/>
      <c r="M188" s="41"/>
      <c r="N188" s="241"/>
    </row>
    <row r="189" spans="1:14" ht="90" x14ac:dyDescent="0.25">
      <c r="A189" s="243"/>
      <c r="B189" s="249"/>
      <c r="C189" s="53">
        <v>4</v>
      </c>
      <c r="D189" s="153" t="s">
        <v>581</v>
      </c>
      <c r="E189" s="54"/>
      <c r="F189" s="41"/>
      <c r="G189" s="41"/>
      <c r="M189" s="41"/>
      <c r="N189" s="241"/>
    </row>
    <row r="190" spans="1:14" ht="72.400000000000006" customHeight="1" x14ac:dyDescent="0.25">
      <c r="A190" s="243"/>
      <c r="B190" s="249"/>
      <c r="C190" s="53">
        <v>3</v>
      </c>
      <c r="D190" s="153" t="s">
        <v>582</v>
      </c>
      <c r="E190" s="54"/>
      <c r="F190" s="41"/>
      <c r="G190" s="41"/>
      <c r="H190" s="41"/>
      <c r="I190" s="41"/>
      <c r="J190" s="41"/>
      <c r="K190" s="41"/>
      <c r="L190" s="41"/>
      <c r="M190" s="41"/>
      <c r="N190" s="241"/>
    </row>
    <row r="191" spans="1:14" ht="90" x14ac:dyDescent="0.25">
      <c r="A191" s="243"/>
      <c r="B191" s="249"/>
      <c r="C191" s="53">
        <v>2</v>
      </c>
      <c r="D191" s="153" t="s">
        <v>583</v>
      </c>
      <c r="E191" s="54"/>
      <c r="F191" s="41"/>
      <c r="G191" s="41"/>
      <c r="H191" s="41"/>
      <c r="I191" s="41"/>
      <c r="J191" s="41"/>
      <c r="K191" s="41"/>
      <c r="L191" s="41"/>
      <c r="M191" s="41"/>
      <c r="N191" s="241"/>
    </row>
    <row r="192" spans="1:14" ht="90" x14ac:dyDescent="0.25">
      <c r="A192" s="243"/>
      <c r="B192" s="249"/>
      <c r="C192" s="53">
        <v>1</v>
      </c>
      <c r="D192" s="153" t="s">
        <v>584</v>
      </c>
      <c r="E192" s="54"/>
      <c r="F192" s="41"/>
      <c r="G192" s="41"/>
      <c r="H192" s="41"/>
      <c r="I192" s="41"/>
      <c r="J192" s="41"/>
      <c r="K192" s="41"/>
      <c r="L192" s="41"/>
      <c r="M192" s="41"/>
      <c r="N192" s="241"/>
    </row>
    <row r="193" spans="1:17" ht="30" x14ac:dyDescent="0.25">
      <c r="A193" s="243"/>
      <c r="B193" s="249"/>
      <c r="C193" s="53">
        <v>0</v>
      </c>
      <c r="D193" s="153" t="s">
        <v>585</v>
      </c>
      <c r="E193" s="55"/>
      <c r="F193" s="41"/>
      <c r="G193" s="41"/>
      <c r="H193" s="41"/>
      <c r="I193" s="41"/>
      <c r="J193" s="41"/>
      <c r="K193" s="41"/>
      <c r="L193" s="41"/>
      <c r="M193" s="41"/>
      <c r="N193" s="241"/>
    </row>
    <row r="194" spans="1:17" ht="15" customHeight="1" thickBot="1" x14ac:dyDescent="0.3">
      <c r="A194" s="244"/>
      <c r="B194" s="250"/>
      <c r="C194" s="287" t="s">
        <v>0</v>
      </c>
      <c r="D194" s="328"/>
      <c r="E194" s="58">
        <f>(E170+E176+2*E182+4*E188)/8</f>
        <v>3.25</v>
      </c>
      <c r="F194" s="41"/>
      <c r="G194" s="41"/>
      <c r="H194" s="41"/>
      <c r="I194" s="41"/>
      <c r="J194" s="41"/>
      <c r="K194" s="41"/>
      <c r="L194" s="41"/>
      <c r="M194" s="41"/>
      <c r="N194" s="241"/>
    </row>
    <row r="195" spans="1:17" ht="15" customHeight="1" thickBot="1" x14ac:dyDescent="0.3">
      <c r="A195" s="49"/>
      <c r="B195" s="49"/>
      <c r="C195" s="59"/>
      <c r="D195" s="154"/>
      <c r="E195" s="51"/>
      <c r="F195" s="41"/>
      <c r="G195" s="41"/>
      <c r="H195" s="41"/>
      <c r="I195" s="41"/>
      <c r="J195" s="41"/>
      <c r="K195" s="41"/>
      <c r="L195" s="41"/>
      <c r="M195" s="41"/>
      <c r="N195" s="52"/>
    </row>
    <row r="196" spans="1:17" ht="43.15" customHeight="1" x14ac:dyDescent="0.25">
      <c r="A196" s="251">
        <v>12</v>
      </c>
      <c r="B196" s="267"/>
      <c r="C196" s="282" t="s">
        <v>156</v>
      </c>
      <c r="D196" s="282"/>
      <c r="E196" s="61"/>
      <c r="F196" s="41"/>
      <c r="G196" s="41"/>
      <c r="H196" s="41"/>
      <c r="I196" s="41"/>
      <c r="J196" s="41"/>
      <c r="K196" s="41"/>
      <c r="L196" s="41"/>
      <c r="M196" s="41"/>
      <c r="N196" s="240" t="s">
        <v>181</v>
      </c>
    </row>
    <row r="197" spans="1:17" ht="15.4" customHeight="1" x14ac:dyDescent="0.35">
      <c r="A197" s="252"/>
      <c r="B197" s="268"/>
      <c r="C197" s="329" t="s">
        <v>264</v>
      </c>
      <c r="D197" s="329"/>
      <c r="E197" s="110" t="e">
        <f>#REF!</f>
        <v>#REF!</v>
      </c>
      <c r="F197" s="41" t="s">
        <v>718</v>
      </c>
      <c r="G197" s="62"/>
      <c r="H197" s="62"/>
      <c r="I197" s="62" t="s">
        <v>161</v>
      </c>
      <c r="J197" s="41" t="e">
        <f>IF(E201&gt;=H201,"YES","NO")</f>
        <v>#REF!</v>
      </c>
      <c r="K197" s="41"/>
      <c r="L197" s="41"/>
      <c r="M197" s="41"/>
      <c r="N197" s="241"/>
      <c r="Q197" s="11"/>
    </row>
    <row r="198" spans="1:17" ht="15.4" customHeight="1" x14ac:dyDescent="0.35">
      <c r="A198" s="252"/>
      <c r="B198" s="268"/>
      <c r="C198" s="329" t="s">
        <v>265</v>
      </c>
      <c r="D198" s="329"/>
      <c r="E198" s="110" t="e">
        <f>#REF!</f>
        <v>#REF!</v>
      </c>
      <c r="F198" s="41" t="s">
        <v>718</v>
      </c>
      <c r="G198" s="62"/>
      <c r="H198" s="62"/>
      <c r="I198" s="62" t="s">
        <v>162</v>
      </c>
      <c r="J198" s="41" t="e">
        <f>IF(AND(E201&lt;H201,E202&gt;=H202),"YES","NO")</f>
        <v>#REF!</v>
      </c>
      <c r="K198" s="41"/>
      <c r="L198" s="41"/>
      <c r="M198" s="41"/>
      <c r="N198" s="241"/>
      <c r="Q198" s="11"/>
    </row>
    <row r="199" spans="1:17" ht="15.4" customHeight="1" x14ac:dyDescent="0.35">
      <c r="A199" s="252"/>
      <c r="B199" s="268"/>
      <c r="C199" s="329" t="s">
        <v>266</v>
      </c>
      <c r="D199" s="329"/>
      <c r="E199" s="110" t="e">
        <f>#REF!</f>
        <v>#REF!</v>
      </c>
      <c r="F199" s="41" t="s">
        <v>718</v>
      </c>
      <c r="G199" s="62"/>
      <c r="H199" s="62"/>
      <c r="I199" s="62" t="s">
        <v>163</v>
      </c>
      <c r="J199" s="41" t="e">
        <f>IF(OR(AND(E201&gt;0,E201&lt;H201),AND(E202&gt;0,E202&lt;H202)),"YES","NO")</f>
        <v>#REF!</v>
      </c>
      <c r="K199" s="41"/>
      <c r="L199" s="41"/>
      <c r="M199" s="41"/>
      <c r="N199" s="241"/>
      <c r="Q199" s="11"/>
    </row>
    <row r="200" spans="1:17" ht="15.4" customHeight="1" x14ac:dyDescent="0.35">
      <c r="A200" s="252"/>
      <c r="B200" s="268"/>
      <c r="C200" s="329" t="s">
        <v>267</v>
      </c>
      <c r="D200" s="329"/>
      <c r="E200" s="110" t="e">
        <f>E266</f>
        <v>#REF!</v>
      </c>
      <c r="F200" s="41"/>
      <c r="G200" s="62"/>
      <c r="H200" s="62"/>
      <c r="I200" s="62" t="s">
        <v>164</v>
      </c>
      <c r="J200" s="41" t="e">
        <f>IF(AND(E201=0,E202=0,E203&gt;=H203),"YES","NO")</f>
        <v>#REF!</v>
      </c>
      <c r="K200" s="41"/>
      <c r="L200" s="41"/>
      <c r="M200" s="41"/>
      <c r="N200" s="241"/>
      <c r="Q200" s="11"/>
    </row>
    <row r="201" spans="1:17" x14ac:dyDescent="0.25">
      <c r="A201" s="252"/>
      <c r="B201" s="268"/>
      <c r="C201" s="317" t="s">
        <v>719</v>
      </c>
      <c r="D201" s="317"/>
      <c r="E201" s="105" t="e">
        <f>E197/E200</f>
        <v>#REF!</v>
      </c>
      <c r="F201" s="41"/>
      <c r="G201" s="70" t="s">
        <v>158</v>
      </c>
      <c r="H201" s="71">
        <v>0.02</v>
      </c>
      <c r="I201" s="72" t="s">
        <v>165</v>
      </c>
      <c r="J201" s="41" t="e">
        <f>IF(AND(E201=0,E202=0,E203&lt;H203),"YES","NO")</f>
        <v>#REF!</v>
      </c>
      <c r="K201" s="41"/>
      <c r="L201" s="41"/>
      <c r="M201" s="41"/>
      <c r="N201" s="241"/>
    </row>
    <row r="202" spans="1:17" x14ac:dyDescent="0.25">
      <c r="A202" s="252"/>
      <c r="B202" s="268"/>
      <c r="C202" s="317" t="s">
        <v>720</v>
      </c>
      <c r="D202" s="317"/>
      <c r="E202" s="105" t="e">
        <f>E198/E200</f>
        <v>#REF!</v>
      </c>
      <c r="F202" s="41"/>
      <c r="G202" s="70" t="s">
        <v>159</v>
      </c>
      <c r="H202" s="71">
        <v>0.2</v>
      </c>
      <c r="I202" s="71"/>
      <c r="J202" s="41"/>
      <c r="K202" s="41"/>
      <c r="L202" s="41"/>
      <c r="M202" s="41"/>
      <c r="N202" s="241"/>
    </row>
    <row r="203" spans="1:17" x14ac:dyDescent="0.25">
      <c r="A203" s="252"/>
      <c r="B203" s="268"/>
      <c r="C203" s="317" t="s">
        <v>721</v>
      </c>
      <c r="D203" s="317"/>
      <c r="E203" s="105" t="e">
        <f>E199/E200</f>
        <v>#REF!</v>
      </c>
      <c r="F203" s="41"/>
      <c r="G203" s="70" t="s">
        <v>160</v>
      </c>
      <c r="H203" s="73">
        <v>0.5</v>
      </c>
      <c r="I203" s="73"/>
      <c r="J203" s="41"/>
      <c r="K203" s="41"/>
      <c r="L203" s="41"/>
      <c r="M203" s="41"/>
      <c r="N203" s="241"/>
    </row>
    <row r="204" spans="1:17" ht="15.75" thickBot="1" x14ac:dyDescent="0.3">
      <c r="A204" s="253"/>
      <c r="B204" s="269"/>
      <c r="C204" s="278" t="s">
        <v>0</v>
      </c>
      <c r="D204" s="279"/>
      <c r="E204" s="48" t="e">
        <f>IF(J197="YES",4,IF(J198="YES",3+E201/H201,IF(J199="YES",2+2*E201/H201+E202/H202-(E201*E202)/(H201*H202),IF(J200="YES",2,2*E203/H203))))</f>
        <v>#REF!</v>
      </c>
      <c r="F204" s="41"/>
      <c r="G204" s="63"/>
      <c r="H204" s="63"/>
      <c r="I204" s="63"/>
      <c r="J204" s="41"/>
      <c r="K204" s="41"/>
      <c r="L204" s="41"/>
      <c r="M204" s="41"/>
      <c r="N204" s="241"/>
    </row>
    <row r="205" spans="1:17" ht="15.75" thickBot="1" x14ac:dyDescent="0.3">
      <c r="A205" s="64"/>
      <c r="B205" s="64"/>
      <c r="C205" s="65"/>
      <c r="D205" s="155"/>
      <c r="E205" s="41"/>
      <c r="F205" s="41"/>
      <c r="G205" s="41"/>
      <c r="H205" s="41"/>
      <c r="I205" s="41"/>
      <c r="J205" s="41"/>
      <c r="K205" s="41"/>
      <c r="L205" s="41"/>
      <c r="M205" s="41"/>
      <c r="N205" s="66"/>
    </row>
    <row r="206" spans="1:17" ht="48" customHeight="1" x14ac:dyDescent="0.25">
      <c r="A206" s="242">
        <v>13</v>
      </c>
      <c r="B206" s="248" t="s">
        <v>174</v>
      </c>
      <c r="C206" s="256" t="s">
        <v>175</v>
      </c>
      <c r="D206" s="277"/>
      <c r="E206" s="43">
        <v>3</v>
      </c>
      <c r="F206" s="41" t="s">
        <v>717</v>
      </c>
      <c r="G206" s="41"/>
      <c r="H206" s="41"/>
      <c r="I206" s="41"/>
      <c r="J206" s="41"/>
      <c r="K206" s="41"/>
      <c r="L206" s="41"/>
      <c r="M206" s="41"/>
      <c r="N206" s="240" t="s">
        <v>41</v>
      </c>
    </row>
    <row r="207" spans="1:17" ht="60" x14ac:dyDescent="0.25">
      <c r="A207" s="243"/>
      <c r="B207" s="249"/>
      <c r="C207" s="53">
        <v>4</v>
      </c>
      <c r="D207" s="153" t="s">
        <v>586</v>
      </c>
      <c r="E207" s="54"/>
      <c r="F207" s="41"/>
      <c r="G207" s="41"/>
      <c r="K207" s="41"/>
      <c r="L207" s="41"/>
      <c r="M207" s="41"/>
      <c r="N207" s="241"/>
    </row>
    <row r="208" spans="1:17" ht="60" x14ac:dyDescent="0.25">
      <c r="A208" s="243"/>
      <c r="B208" s="249"/>
      <c r="C208" s="53">
        <v>3</v>
      </c>
      <c r="D208" s="153" t="s">
        <v>587</v>
      </c>
      <c r="E208" s="54"/>
      <c r="F208" s="41"/>
      <c r="G208" s="41"/>
      <c r="H208" s="41"/>
      <c r="I208" s="41"/>
      <c r="J208" s="41"/>
      <c r="K208" s="41"/>
      <c r="L208" s="41"/>
      <c r="M208" s="41"/>
      <c r="N208" s="241"/>
    </row>
    <row r="209" spans="1:14" x14ac:dyDescent="0.25">
      <c r="A209" s="243"/>
      <c r="B209" s="249"/>
      <c r="C209" s="53">
        <v>2</v>
      </c>
      <c r="D209" s="153" t="s">
        <v>588</v>
      </c>
      <c r="E209" s="54"/>
      <c r="F209" s="41"/>
      <c r="G209" s="41"/>
      <c r="H209" s="41"/>
      <c r="I209" s="41"/>
      <c r="J209" s="41"/>
      <c r="K209" s="41"/>
      <c r="L209" s="41"/>
      <c r="M209" s="41"/>
      <c r="N209" s="241"/>
    </row>
    <row r="210" spans="1:14" ht="28.5" customHeight="1" x14ac:dyDescent="0.25">
      <c r="A210" s="243"/>
      <c r="B210" s="249"/>
      <c r="C210" s="53">
        <v>1</v>
      </c>
      <c r="D210" s="293" t="s">
        <v>108</v>
      </c>
      <c r="E210" s="54"/>
      <c r="F210" s="41"/>
      <c r="G210" s="41"/>
      <c r="H210" s="41"/>
      <c r="I210" s="41"/>
      <c r="J210" s="41"/>
      <c r="K210" s="41"/>
      <c r="L210" s="41"/>
      <c r="M210" s="41"/>
      <c r="N210" s="241"/>
    </row>
    <row r="211" spans="1:14" ht="14.65" customHeight="1" x14ac:dyDescent="0.25">
      <c r="A211" s="243"/>
      <c r="B211" s="249"/>
      <c r="C211" s="53">
        <v>0</v>
      </c>
      <c r="D211" s="293"/>
      <c r="E211" s="55"/>
      <c r="F211" s="41"/>
      <c r="G211" s="41"/>
      <c r="H211" s="41"/>
      <c r="I211" s="41"/>
      <c r="J211" s="41"/>
      <c r="K211" s="41"/>
      <c r="L211" s="41"/>
      <c r="M211" s="41"/>
      <c r="N211" s="241"/>
    </row>
    <row r="212" spans="1:14" ht="15" customHeight="1" thickBot="1" x14ac:dyDescent="0.3">
      <c r="A212" s="244"/>
      <c r="B212" s="250"/>
      <c r="C212" s="274" t="s">
        <v>0</v>
      </c>
      <c r="D212" s="276"/>
      <c r="E212" s="48">
        <f>E206</f>
        <v>3</v>
      </c>
      <c r="F212" s="41"/>
      <c r="G212" s="41"/>
      <c r="H212" s="41"/>
      <c r="I212" s="41"/>
      <c r="J212" s="41"/>
      <c r="K212" s="41"/>
      <c r="L212" s="41"/>
      <c r="M212" s="41"/>
      <c r="N212" s="241"/>
    </row>
    <row r="213" spans="1:14" ht="15" customHeight="1" thickBot="1" x14ac:dyDescent="0.3">
      <c r="A213" s="49"/>
      <c r="B213" s="49"/>
      <c r="C213" s="50"/>
      <c r="D213" s="149"/>
      <c r="E213" s="51"/>
      <c r="F213" s="41"/>
      <c r="G213" s="41"/>
      <c r="H213" s="41"/>
      <c r="I213" s="41"/>
      <c r="J213" s="41"/>
      <c r="K213" s="41"/>
      <c r="L213" s="41"/>
      <c r="M213" s="41"/>
      <c r="N213" s="52"/>
    </row>
    <row r="214" spans="1:14" ht="108.4" customHeight="1" x14ac:dyDescent="0.25">
      <c r="A214" s="242">
        <v>14</v>
      </c>
      <c r="B214" s="248" t="s">
        <v>176</v>
      </c>
      <c r="C214" s="256" t="s">
        <v>177</v>
      </c>
      <c r="D214" s="277"/>
      <c r="E214" s="43">
        <v>3</v>
      </c>
      <c r="F214" s="74" t="s">
        <v>717</v>
      </c>
      <c r="G214" s="41"/>
      <c r="H214" s="74"/>
      <c r="I214" s="74"/>
      <c r="J214" s="74"/>
      <c r="K214" s="74"/>
      <c r="L214" s="74"/>
      <c r="M214" s="74"/>
      <c r="N214" s="240" t="s">
        <v>19</v>
      </c>
    </row>
    <row r="215" spans="1:14" ht="45" x14ac:dyDescent="0.25">
      <c r="A215" s="243"/>
      <c r="B215" s="249"/>
      <c r="C215" s="53">
        <v>4</v>
      </c>
      <c r="D215" s="153" t="s">
        <v>589</v>
      </c>
      <c r="E215" s="54"/>
      <c r="F215" s="74"/>
      <c r="G215" s="41"/>
      <c r="H215" s="39"/>
      <c r="I215" s="39"/>
      <c r="J215" s="39"/>
      <c r="K215" s="39"/>
      <c r="L215" s="39"/>
      <c r="M215" s="74"/>
      <c r="N215" s="241"/>
    </row>
    <row r="216" spans="1:14" ht="30" x14ac:dyDescent="0.25">
      <c r="A216" s="243"/>
      <c r="B216" s="249"/>
      <c r="C216" s="53">
        <v>3</v>
      </c>
      <c r="D216" s="153" t="s">
        <v>590</v>
      </c>
      <c r="E216" s="54"/>
      <c r="F216" s="74"/>
      <c r="G216" s="41"/>
      <c r="H216" s="39"/>
      <c r="I216" s="106"/>
      <c r="J216" s="106"/>
      <c r="K216" s="106"/>
      <c r="L216" s="106"/>
      <c r="M216" s="74"/>
      <c r="N216" s="241"/>
    </row>
    <row r="217" spans="1:14" ht="30" x14ac:dyDescent="0.25">
      <c r="A217" s="243"/>
      <c r="B217" s="249"/>
      <c r="C217" s="53">
        <v>2</v>
      </c>
      <c r="D217" s="153" t="s">
        <v>178</v>
      </c>
      <c r="E217" s="54"/>
      <c r="F217" s="74"/>
      <c r="G217" s="41"/>
      <c r="H217" s="74"/>
      <c r="I217" s="74"/>
      <c r="J217" s="74"/>
      <c r="K217" s="74"/>
      <c r="L217" s="74"/>
      <c r="M217" s="74"/>
      <c r="N217" s="241"/>
    </row>
    <row r="218" spans="1:14" ht="28.5" customHeight="1" x14ac:dyDescent="0.25">
      <c r="A218" s="243"/>
      <c r="B218" s="249"/>
      <c r="C218" s="53">
        <v>1</v>
      </c>
      <c r="D218" s="153" t="s">
        <v>591</v>
      </c>
      <c r="E218" s="54"/>
      <c r="F218" s="74"/>
      <c r="G218" s="41"/>
      <c r="H218" s="74"/>
      <c r="I218" s="74"/>
      <c r="J218" s="74"/>
      <c r="K218" s="74"/>
      <c r="L218" s="74"/>
      <c r="M218" s="74"/>
      <c r="N218" s="241"/>
    </row>
    <row r="219" spans="1:14" ht="14.65" customHeight="1" x14ac:dyDescent="0.25">
      <c r="A219" s="243"/>
      <c r="B219" s="249"/>
      <c r="C219" s="53">
        <v>0</v>
      </c>
      <c r="D219" s="153" t="s">
        <v>592</v>
      </c>
      <c r="E219" s="55"/>
      <c r="F219" s="41"/>
      <c r="G219" s="41"/>
      <c r="H219" s="41"/>
      <c r="I219" s="41"/>
      <c r="J219" s="41"/>
      <c r="K219" s="41"/>
      <c r="L219" s="41"/>
      <c r="M219" s="41"/>
      <c r="N219" s="241"/>
    </row>
    <row r="220" spans="1:14" ht="15" customHeight="1" thickBot="1" x14ac:dyDescent="0.3">
      <c r="A220" s="244"/>
      <c r="B220" s="250"/>
      <c r="C220" s="274" t="s">
        <v>0</v>
      </c>
      <c r="D220" s="276"/>
      <c r="E220" s="48">
        <f>E214</f>
        <v>3</v>
      </c>
      <c r="F220" s="41"/>
      <c r="G220" s="41"/>
      <c r="H220" s="41"/>
      <c r="I220" s="41"/>
      <c r="J220" s="41"/>
      <c r="K220" s="41"/>
      <c r="L220" s="41"/>
      <c r="M220" s="41"/>
      <c r="N220" s="241"/>
    </row>
    <row r="221" spans="1:14" ht="15" customHeight="1" thickBot="1" x14ac:dyDescent="0.3">
      <c r="A221" s="49"/>
      <c r="B221" s="49"/>
      <c r="C221" s="50"/>
      <c r="D221" s="149"/>
      <c r="E221" s="51"/>
      <c r="F221" s="41"/>
      <c r="G221" s="41"/>
      <c r="H221" s="41"/>
      <c r="I221" s="41"/>
      <c r="J221" s="41"/>
      <c r="K221" s="41"/>
      <c r="L221" s="41"/>
      <c r="M221" s="41"/>
      <c r="N221" s="52"/>
    </row>
    <row r="222" spans="1:14" ht="108.4" customHeight="1" x14ac:dyDescent="0.25">
      <c r="A222" s="242">
        <v>15</v>
      </c>
      <c r="B222" s="248" t="s">
        <v>179</v>
      </c>
      <c r="C222" s="256" t="s">
        <v>820</v>
      </c>
      <c r="D222" s="277"/>
      <c r="E222" s="43">
        <v>3</v>
      </c>
      <c r="F222" s="74" t="s">
        <v>717</v>
      </c>
      <c r="G222" s="41"/>
      <c r="H222" s="74"/>
      <c r="I222" s="74"/>
      <c r="J222" s="74"/>
      <c r="K222" s="74"/>
      <c r="L222" s="74"/>
      <c r="M222" s="74"/>
      <c r="N222" s="240" t="s">
        <v>20</v>
      </c>
    </row>
    <row r="223" spans="1:14" ht="45.4" customHeight="1" x14ac:dyDescent="0.25">
      <c r="A223" s="243"/>
      <c r="B223" s="249"/>
      <c r="C223" s="53">
        <v>4</v>
      </c>
      <c r="D223" s="153" t="s">
        <v>821</v>
      </c>
      <c r="E223" s="54"/>
      <c r="F223" s="74"/>
      <c r="G223" s="41"/>
      <c r="M223" s="74"/>
      <c r="N223" s="241"/>
    </row>
    <row r="224" spans="1:14" ht="45" x14ac:dyDescent="0.25">
      <c r="A224" s="243"/>
      <c r="B224" s="249"/>
      <c r="C224" s="53">
        <v>3</v>
      </c>
      <c r="D224" s="153" t="s">
        <v>822</v>
      </c>
      <c r="E224" s="54"/>
      <c r="F224" s="74"/>
      <c r="G224" s="41"/>
      <c r="H224" s="39"/>
      <c r="I224" s="106"/>
      <c r="J224" s="106"/>
      <c r="K224" s="106"/>
      <c r="L224" s="106"/>
      <c r="M224" s="74"/>
      <c r="N224" s="241"/>
    </row>
    <row r="225" spans="1:14" ht="30" x14ac:dyDescent="0.25">
      <c r="A225" s="243"/>
      <c r="B225" s="249"/>
      <c r="C225" s="53">
        <v>2</v>
      </c>
      <c r="D225" s="153" t="s">
        <v>180</v>
      </c>
      <c r="E225" s="54"/>
      <c r="F225" s="74"/>
      <c r="G225" s="41"/>
      <c r="H225" s="74"/>
      <c r="I225" s="74"/>
      <c r="J225" s="74"/>
      <c r="K225" s="74"/>
      <c r="L225" s="74"/>
      <c r="M225" s="74"/>
      <c r="N225" s="241"/>
    </row>
    <row r="226" spans="1:14" ht="28.5" customHeight="1" x14ac:dyDescent="0.25">
      <c r="A226" s="243"/>
      <c r="B226" s="249"/>
      <c r="C226" s="53">
        <v>1</v>
      </c>
      <c r="D226" s="153" t="s">
        <v>593</v>
      </c>
      <c r="E226" s="54"/>
      <c r="F226" s="74"/>
      <c r="G226" s="41"/>
      <c r="H226" s="74"/>
      <c r="I226" s="74"/>
      <c r="J226" s="74"/>
      <c r="K226" s="74"/>
      <c r="L226" s="74"/>
      <c r="M226" s="74"/>
      <c r="N226" s="241"/>
    </row>
    <row r="227" spans="1:14" ht="14.65" customHeight="1" x14ac:dyDescent="0.25">
      <c r="A227" s="243"/>
      <c r="B227" s="249"/>
      <c r="C227" s="53">
        <v>0</v>
      </c>
      <c r="D227" s="153" t="s">
        <v>594</v>
      </c>
      <c r="E227" s="55"/>
      <c r="F227" s="41"/>
      <c r="G227" s="41"/>
      <c r="H227" s="41"/>
      <c r="I227" s="41"/>
      <c r="J227" s="41"/>
      <c r="K227" s="41"/>
      <c r="L227" s="41"/>
      <c r="M227" s="41"/>
      <c r="N227" s="241"/>
    </row>
    <row r="228" spans="1:14" ht="15" customHeight="1" thickBot="1" x14ac:dyDescent="0.3">
      <c r="A228" s="244"/>
      <c r="B228" s="250"/>
      <c r="C228" s="274" t="s">
        <v>0</v>
      </c>
      <c r="D228" s="275"/>
      <c r="E228" s="48">
        <f>E222</f>
        <v>3</v>
      </c>
      <c r="F228" s="41"/>
      <c r="G228" s="41"/>
      <c r="H228" s="41"/>
      <c r="I228" s="41"/>
      <c r="J228" s="41"/>
      <c r="K228" s="41"/>
      <c r="L228" s="41"/>
      <c r="M228" s="41"/>
      <c r="N228" s="241"/>
    </row>
    <row r="229" spans="1:14" ht="15" customHeight="1" thickBot="1" x14ac:dyDescent="0.3">
      <c r="A229" s="49"/>
      <c r="B229" s="49"/>
      <c r="C229" s="50"/>
      <c r="D229" s="149"/>
      <c r="E229" s="51"/>
      <c r="F229" s="41"/>
      <c r="G229" s="41"/>
      <c r="H229" s="41"/>
      <c r="I229" s="41"/>
      <c r="J229" s="41"/>
      <c r="K229" s="41"/>
      <c r="L229" s="41"/>
      <c r="M229" s="41"/>
      <c r="N229" s="52"/>
    </row>
    <row r="230" spans="1:14" ht="152.65" customHeight="1" x14ac:dyDescent="0.25">
      <c r="A230" s="242">
        <v>16</v>
      </c>
      <c r="B230" s="248" t="s">
        <v>182</v>
      </c>
      <c r="C230" s="256" t="s">
        <v>183</v>
      </c>
      <c r="D230" s="277"/>
      <c r="E230" s="43">
        <v>3</v>
      </c>
      <c r="F230" s="74" t="s">
        <v>717</v>
      </c>
      <c r="G230" s="41"/>
      <c r="H230" s="75"/>
      <c r="I230" s="75"/>
      <c r="J230" s="75"/>
      <c r="K230" s="75"/>
      <c r="L230" s="75"/>
      <c r="M230" s="74"/>
      <c r="N230" s="240" t="s">
        <v>21</v>
      </c>
    </row>
    <row r="231" spans="1:14" ht="90" x14ac:dyDescent="0.25">
      <c r="A231" s="243"/>
      <c r="B231" s="249"/>
      <c r="C231" s="53">
        <v>4</v>
      </c>
      <c r="D231" s="153" t="s">
        <v>595</v>
      </c>
      <c r="E231" s="54"/>
      <c r="F231" s="74"/>
      <c r="G231" s="41"/>
      <c r="H231" s="76"/>
      <c r="I231" s="76"/>
      <c r="J231" s="76"/>
      <c r="K231" s="76"/>
      <c r="L231" s="76"/>
      <c r="M231" s="74"/>
      <c r="N231" s="241"/>
    </row>
    <row r="232" spans="1:14" ht="75" x14ac:dyDescent="0.25">
      <c r="A232" s="243"/>
      <c r="B232" s="249"/>
      <c r="C232" s="53">
        <v>3</v>
      </c>
      <c r="D232" s="153" t="s">
        <v>596</v>
      </c>
      <c r="E232" s="54"/>
      <c r="F232" s="74"/>
      <c r="G232" s="41"/>
      <c r="H232" s="107"/>
      <c r="I232" s="106"/>
      <c r="J232" s="106"/>
      <c r="K232" s="106"/>
      <c r="L232" s="106"/>
      <c r="M232" s="74"/>
      <c r="N232" s="241"/>
    </row>
    <row r="233" spans="1:14" ht="45" x14ac:dyDescent="0.25">
      <c r="A233" s="243"/>
      <c r="B233" s="249"/>
      <c r="C233" s="53">
        <v>2</v>
      </c>
      <c r="D233" s="153" t="s">
        <v>184</v>
      </c>
      <c r="E233" s="54"/>
      <c r="F233" s="74"/>
      <c r="G233" s="41"/>
      <c r="H233" s="75"/>
      <c r="I233" s="75"/>
      <c r="J233" s="75"/>
      <c r="K233" s="75"/>
      <c r="L233" s="75"/>
      <c r="M233" s="74"/>
      <c r="N233" s="241"/>
    </row>
    <row r="234" spans="1:14" ht="45" x14ac:dyDescent="0.25">
      <c r="A234" s="243"/>
      <c r="B234" s="249"/>
      <c r="C234" s="53">
        <v>1</v>
      </c>
      <c r="D234" s="153" t="s">
        <v>597</v>
      </c>
      <c r="E234" s="54"/>
      <c r="F234" s="74"/>
      <c r="G234" s="41"/>
      <c r="H234" s="74"/>
      <c r="I234" s="74"/>
      <c r="J234" s="74"/>
      <c r="K234" s="74"/>
      <c r="L234" s="74"/>
      <c r="M234" s="74"/>
      <c r="N234" s="241"/>
    </row>
    <row r="235" spans="1:14" ht="45" x14ac:dyDescent="0.25">
      <c r="A235" s="243"/>
      <c r="B235" s="249"/>
      <c r="C235" s="53">
        <v>0</v>
      </c>
      <c r="D235" s="153" t="s">
        <v>185</v>
      </c>
      <c r="E235" s="55"/>
      <c r="F235" s="41"/>
      <c r="G235" s="41"/>
      <c r="H235" s="41"/>
      <c r="I235" s="41"/>
      <c r="J235" s="41"/>
      <c r="K235" s="41"/>
      <c r="L235" s="41"/>
      <c r="M235" s="41"/>
      <c r="N235" s="241"/>
    </row>
    <row r="236" spans="1:14" ht="15" customHeight="1" thickBot="1" x14ac:dyDescent="0.3">
      <c r="A236" s="244"/>
      <c r="B236" s="250"/>
      <c r="C236" s="274" t="s">
        <v>0</v>
      </c>
      <c r="D236" s="276"/>
      <c r="E236" s="48">
        <f>E230</f>
        <v>3</v>
      </c>
      <c r="F236" s="41"/>
      <c r="G236" s="41"/>
      <c r="H236" s="41"/>
      <c r="I236" s="41"/>
      <c r="J236" s="41"/>
      <c r="K236" s="41"/>
      <c r="L236" s="41"/>
      <c r="M236" s="41"/>
      <c r="N236" s="241"/>
    </row>
    <row r="237" spans="1:14" ht="15" customHeight="1" thickBot="1" x14ac:dyDescent="0.3">
      <c r="A237" s="49"/>
      <c r="B237" s="49"/>
      <c r="C237" s="50"/>
      <c r="D237" s="149"/>
      <c r="E237" s="51"/>
      <c r="F237" s="41"/>
      <c r="G237" s="41"/>
      <c r="H237" s="41"/>
      <c r="I237" s="41"/>
      <c r="J237" s="41"/>
      <c r="K237" s="41"/>
      <c r="L237" s="41"/>
      <c r="M237" s="41"/>
      <c r="N237" s="52"/>
    </row>
    <row r="238" spans="1:14" ht="75.400000000000006" customHeight="1" x14ac:dyDescent="0.25">
      <c r="A238" s="251">
        <v>17</v>
      </c>
      <c r="B238" s="248" t="s">
        <v>268</v>
      </c>
      <c r="C238" s="282" t="s">
        <v>401</v>
      </c>
      <c r="D238" s="282"/>
      <c r="E238" s="61"/>
      <c r="F238" s="41"/>
      <c r="G238" s="41"/>
      <c r="H238" s="41"/>
      <c r="I238" s="41"/>
      <c r="J238" s="41"/>
      <c r="K238" s="41"/>
      <c r="L238" s="41"/>
      <c r="M238" s="41"/>
      <c r="N238" s="240" t="s">
        <v>22</v>
      </c>
    </row>
    <row r="239" spans="1:14" ht="29.65" customHeight="1" x14ac:dyDescent="0.25">
      <c r="A239" s="252"/>
      <c r="B239" s="249"/>
      <c r="C239" s="323" t="s">
        <v>408</v>
      </c>
      <c r="D239" s="324"/>
      <c r="E239" s="127" t="s">
        <v>403</v>
      </c>
      <c r="F239" s="41"/>
      <c r="G239" s="41"/>
      <c r="H239" s="41" t="s">
        <v>403</v>
      </c>
      <c r="I239" s="79" t="e">
        <f>IF(E242&gt;=5,4,IF(E242&gt;1,(3+E242)/2,2*E242))</f>
        <v>#REF!</v>
      </c>
      <c r="J239" s="41"/>
      <c r="K239" s="41"/>
      <c r="L239" s="41"/>
      <c r="M239" s="41"/>
      <c r="N239" s="241"/>
    </row>
    <row r="240" spans="1:14" x14ac:dyDescent="0.25">
      <c r="A240" s="252"/>
      <c r="B240" s="268"/>
      <c r="C240" s="280" t="s">
        <v>697</v>
      </c>
      <c r="D240" s="281"/>
      <c r="E240" s="110" t="e">
        <f>#REF!</f>
        <v>#REF!</v>
      </c>
      <c r="F240" s="41" t="s">
        <v>718</v>
      </c>
      <c r="G240" s="62"/>
      <c r="H240" s="62" t="s">
        <v>155</v>
      </c>
      <c r="I240" s="79" t="e">
        <f>IF(E242&gt;=3,4,IF(E242&gt;1,1+E242,2*E242))</f>
        <v>#REF!</v>
      </c>
      <c r="J240" s="41"/>
      <c r="K240" s="41"/>
      <c r="L240" s="41"/>
      <c r="M240" s="41"/>
      <c r="N240" s="241"/>
    </row>
    <row r="241" spans="1:14" x14ac:dyDescent="0.25">
      <c r="A241" s="252"/>
      <c r="B241" s="268"/>
      <c r="C241" s="280" t="s">
        <v>698</v>
      </c>
      <c r="D241" s="281"/>
      <c r="E241" s="110" t="e">
        <f>#REF!</f>
        <v>#REF!</v>
      </c>
      <c r="F241" s="41" t="s">
        <v>718</v>
      </c>
      <c r="G241" s="62"/>
      <c r="H241" s="62"/>
      <c r="I241" s="62"/>
      <c r="J241" s="41"/>
      <c r="K241" s="41"/>
      <c r="L241" s="41"/>
      <c r="M241" s="41"/>
      <c r="N241" s="241"/>
    </row>
    <row r="242" spans="1:14" x14ac:dyDescent="0.25">
      <c r="A242" s="252"/>
      <c r="B242" s="268"/>
      <c r="C242" s="280" t="s">
        <v>269</v>
      </c>
      <c r="D242" s="281"/>
      <c r="E242" s="105" t="e">
        <f>E240/E241</f>
        <v>#REF!</v>
      </c>
      <c r="F242" s="41"/>
      <c r="G242" s="77"/>
      <c r="H242" s="77"/>
      <c r="I242" s="77"/>
      <c r="J242" s="41"/>
      <c r="K242" s="41"/>
      <c r="L242" s="41"/>
      <c r="M242" s="41"/>
      <c r="N242" s="241"/>
    </row>
    <row r="243" spans="1:14" ht="15.75" thickBot="1" x14ac:dyDescent="0.3">
      <c r="A243" s="253"/>
      <c r="B243" s="269"/>
      <c r="C243" s="278" t="s">
        <v>0</v>
      </c>
      <c r="D243" s="279"/>
      <c r="E243" s="48" t="e">
        <f>IF(E239="PTN",I239,I240)</f>
        <v>#REF!</v>
      </c>
      <c r="F243" s="41"/>
      <c r="G243" s="78"/>
      <c r="H243" s="78"/>
      <c r="I243" s="78"/>
      <c r="J243" s="41"/>
      <c r="K243" s="41"/>
      <c r="L243" s="41"/>
      <c r="M243" s="41"/>
      <c r="N243" s="241"/>
    </row>
    <row r="244" spans="1:14" ht="15.75" thickBot="1" x14ac:dyDescent="0.3">
      <c r="A244" s="64"/>
      <c r="B244" s="64"/>
      <c r="C244" s="65"/>
      <c r="D244" s="155"/>
      <c r="E244" s="41"/>
      <c r="F244" s="41"/>
      <c r="G244" s="41"/>
      <c r="H244" s="41"/>
      <c r="I244" s="41"/>
      <c r="J244" s="41"/>
      <c r="K244" s="41"/>
      <c r="L244" s="41"/>
      <c r="M244" s="41"/>
      <c r="N244" s="66"/>
    </row>
    <row r="245" spans="1:14" ht="45" customHeight="1" x14ac:dyDescent="0.25">
      <c r="A245" s="251">
        <v>18</v>
      </c>
      <c r="B245" s="325"/>
      <c r="C245" s="282" t="s">
        <v>402</v>
      </c>
      <c r="D245" s="282"/>
      <c r="E245" s="61"/>
      <c r="F245" s="41"/>
      <c r="G245" s="41"/>
      <c r="H245" s="41"/>
      <c r="I245" s="41"/>
      <c r="J245" s="41"/>
      <c r="K245" s="41"/>
      <c r="L245" s="41"/>
      <c r="M245" s="41"/>
      <c r="N245" s="240" t="s">
        <v>23</v>
      </c>
    </row>
    <row r="246" spans="1:14" ht="15.4" customHeight="1" x14ac:dyDescent="0.25">
      <c r="A246" s="252"/>
      <c r="B246" s="326"/>
      <c r="C246" s="280" t="s">
        <v>696</v>
      </c>
      <c r="D246" s="281"/>
      <c r="E246" s="110" t="e">
        <f>#REF!</f>
        <v>#REF!</v>
      </c>
      <c r="F246" s="41" t="s">
        <v>718</v>
      </c>
      <c r="G246" s="62"/>
      <c r="H246" s="62"/>
      <c r="I246" s="62"/>
      <c r="J246" s="41"/>
      <c r="K246" s="41"/>
      <c r="L246" s="41"/>
      <c r="M246" s="41"/>
      <c r="N246" s="241"/>
    </row>
    <row r="247" spans="1:14" x14ac:dyDescent="0.25">
      <c r="A247" s="252"/>
      <c r="B247" s="326"/>
      <c r="C247" s="280" t="s">
        <v>699</v>
      </c>
      <c r="D247" s="281"/>
      <c r="E247" s="110" t="e">
        <f>#REF!</f>
        <v>#REF!</v>
      </c>
      <c r="F247" s="41" t="s">
        <v>718</v>
      </c>
      <c r="G247" s="62"/>
      <c r="H247" s="62"/>
      <c r="I247" s="62"/>
      <c r="J247" s="41"/>
      <c r="K247" s="41"/>
      <c r="L247" s="41"/>
      <c r="M247" s="41"/>
      <c r="N247" s="241"/>
    </row>
    <row r="248" spans="1:14" x14ac:dyDescent="0.25">
      <c r="A248" s="252"/>
      <c r="B248" s="326"/>
      <c r="C248" s="280" t="s">
        <v>270</v>
      </c>
      <c r="D248" s="281"/>
      <c r="E248" s="103" t="e">
        <f>E247/E246</f>
        <v>#REF!</v>
      </c>
      <c r="F248" s="41"/>
      <c r="G248" s="77"/>
      <c r="H248" s="77"/>
      <c r="I248" s="77"/>
      <c r="J248" s="41"/>
      <c r="K248" s="41"/>
      <c r="L248" s="41"/>
      <c r="M248" s="41"/>
      <c r="N248" s="241"/>
    </row>
    <row r="249" spans="1:14" ht="15.75" thickBot="1" x14ac:dyDescent="0.3">
      <c r="A249" s="253"/>
      <c r="B249" s="327"/>
      <c r="C249" s="278" t="s">
        <v>0</v>
      </c>
      <c r="D249" s="279"/>
      <c r="E249" s="48" t="e">
        <f>IF(E248&gt;=95%,4,IF(E248&gt;25%,(40*E248-10)/7,0))</f>
        <v>#REF!</v>
      </c>
      <c r="F249" s="41"/>
      <c r="G249" s="78"/>
      <c r="H249" s="78"/>
      <c r="I249" s="78"/>
      <c r="J249" s="41"/>
      <c r="K249" s="41"/>
      <c r="L249" s="41"/>
      <c r="M249" s="41"/>
      <c r="N249" s="241"/>
    </row>
    <row r="250" spans="1:14" ht="15.75" thickBot="1" x14ac:dyDescent="0.3">
      <c r="A250" s="64"/>
      <c r="B250" s="64"/>
      <c r="C250" s="65"/>
      <c r="D250" s="155"/>
      <c r="E250" s="41"/>
      <c r="F250" s="41"/>
      <c r="G250" s="41"/>
      <c r="H250" s="41"/>
      <c r="I250" s="41"/>
      <c r="J250" s="41"/>
      <c r="K250" s="41"/>
      <c r="L250" s="41"/>
      <c r="M250" s="41"/>
      <c r="N250" s="66"/>
    </row>
    <row r="251" spans="1:14" ht="35.65" customHeight="1" x14ac:dyDescent="0.25">
      <c r="A251" s="251">
        <v>19</v>
      </c>
      <c r="B251" s="248" t="s">
        <v>186</v>
      </c>
      <c r="C251" s="282" t="s">
        <v>187</v>
      </c>
      <c r="D251" s="282"/>
      <c r="E251" s="61"/>
      <c r="F251" s="41"/>
      <c r="G251" s="41"/>
      <c r="H251" s="41"/>
      <c r="I251" s="41"/>
      <c r="J251" s="41"/>
      <c r="K251" s="41"/>
      <c r="L251" s="41"/>
      <c r="M251" s="41"/>
      <c r="N251" s="240" t="s">
        <v>448</v>
      </c>
    </row>
    <row r="252" spans="1:14" ht="15.4" customHeight="1" x14ac:dyDescent="0.25">
      <c r="A252" s="252"/>
      <c r="B252" s="249"/>
      <c r="C252" s="280" t="s">
        <v>271</v>
      </c>
      <c r="D252" s="281"/>
      <c r="E252" s="110" t="e">
        <f>SUM(#REF!)</f>
        <v>#REF!</v>
      </c>
      <c r="F252" s="41" t="s">
        <v>718</v>
      </c>
      <c r="G252" s="62"/>
      <c r="H252" s="62"/>
      <c r="I252" s="62"/>
      <c r="J252" s="41"/>
      <c r="K252" s="41"/>
      <c r="L252" s="41"/>
      <c r="M252" s="41"/>
      <c r="N252" s="241"/>
    </row>
    <row r="253" spans="1:14" x14ac:dyDescent="0.25">
      <c r="A253" s="252"/>
      <c r="B253" s="249"/>
      <c r="C253" s="280" t="s">
        <v>272</v>
      </c>
      <c r="D253" s="281"/>
      <c r="E253" s="110" t="e">
        <f>SUM(#REF!)+SUM(#REF!)+SUM(#REF!)+SUM(#REF!)+SUM(#REF!)+SUM(#REF!)+SUM(#REF!)</f>
        <v>#REF!</v>
      </c>
      <c r="F253" s="41" t="s">
        <v>718</v>
      </c>
      <c r="G253" s="62"/>
      <c r="H253" s="62"/>
      <c r="I253" s="62"/>
      <c r="J253" s="41"/>
      <c r="K253" s="41"/>
      <c r="L253" s="41"/>
      <c r="M253" s="41"/>
      <c r="N253" s="241"/>
    </row>
    <row r="254" spans="1:14" x14ac:dyDescent="0.25">
      <c r="A254" s="252"/>
      <c r="B254" s="249"/>
      <c r="C254" s="280" t="s">
        <v>273</v>
      </c>
      <c r="D254" s="281"/>
      <c r="E254" s="108" t="e">
        <f>E252/E253</f>
        <v>#REF!</v>
      </c>
      <c r="F254" s="41"/>
      <c r="G254" s="77"/>
      <c r="H254" s="77"/>
      <c r="I254" s="77"/>
      <c r="J254" s="41"/>
      <c r="K254" s="41"/>
      <c r="L254" s="41"/>
      <c r="M254" s="41"/>
      <c r="N254" s="241"/>
    </row>
    <row r="255" spans="1:14" ht="15.75" thickBot="1" x14ac:dyDescent="0.3">
      <c r="A255" s="253"/>
      <c r="B255" s="250"/>
      <c r="C255" s="278" t="s">
        <v>0</v>
      </c>
      <c r="D255" s="279"/>
      <c r="E255" s="48" t="e">
        <f>IF(E254&gt;=0.5%,4,2+400*E254)</f>
        <v>#REF!</v>
      </c>
      <c r="F255" s="41"/>
      <c r="G255" s="78"/>
      <c r="H255" s="78"/>
      <c r="I255" s="78"/>
      <c r="J255" s="41"/>
      <c r="K255" s="41"/>
      <c r="L255" s="41"/>
      <c r="M255" s="41"/>
      <c r="N255" s="241"/>
    </row>
    <row r="256" spans="1:14" ht="15.75" thickBot="1" x14ac:dyDescent="0.3">
      <c r="A256" s="64"/>
      <c r="B256" s="64"/>
      <c r="C256" s="65"/>
      <c r="D256" s="155"/>
      <c r="E256" s="41"/>
      <c r="F256" s="41"/>
      <c r="G256" s="41"/>
      <c r="H256" s="41"/>
      <c r="I256" s="41"/>
      <c r="J256" s="41"/>
      <c r="K256" s="41"/>
      <c r="L256" s="41"/>
      <c r="M256" s="41"/>
      <c r="N256" s="66"/>
    </row>
    <row r="257" spans="1:14" ht="35.65" customHeight="1" x14ac:dyDescent="0.25">
      <c r="A257" s="242">
        <v>20</v>
      </c>
      <c r="B257" s="248" t="s">
        <v>217</v>
      </c>
      <c r="C257" s="256" t="s">
        <v>218</v>
      </c>
      <c r="D257" s="277"/>
      <c r="E257" s="43">
        <v>3</v>
      </c>
      <c r="F257" s="74" t="s">
        <v>717</v>
      </c>
      <c r="G257" s="41"/>
      <c r="H257" s="75"/>
      <c r="I257" s="75"/>
      <c r="J257" s="75"/>
      <c r="K257" s="75"/>
      <c r="L257" s="75"/>
      <c r="M257" s="74"/>
      <c r="N257" s="240" t="s">
        <v>216</v>
      </c>
    </row>
    <row r="258" spans="1:14" ht="75" x14ac:dyDescent="0.25">
      <c r="A258" s="243"/>
      <c r="B258" s="249"/>
      <c r="C258" s="53">
        <v>4</v>
      </c>
      <c r="D258" s="153" t="s">
        <v>598</v>
      </c>
      <c r="E258" s="54"/>
      <c r="F258" s="74"/>
      <c r="G258" s="41"/>
      <c r="M258" s="74"/>
      <c r="N258" s="241"/>
    </row>
    <row r="259" spans="1:14" ht="60" x14ac:dyDescent="0.25">
      <c r="A259" s="243"/>
      <c r="B259" s="249"/>
      <c r="C259" s="53">
        <v>3</v>
      </c>
      <c r="D259" s="153" t="s">
        <v>599</v>
      </c>
      <c r="E259" s="54"/>
      <c r="F259" s="74"/>
      <c r="G259" s="41"/>
      <c r="H259" s="109"/>
      <c r="I259" s="109"/>
      <c r="J259" s="109"/>
      <c r="K259" s="109"/>
      <c r="L259" s="109"/>
      <c r="M259" s="74"/>
      <c r="N259" s="241"/>
    </row>
    <row r="260" spans="1:14" ht="45" x14ac:dyDescent="0.25">
      <c r="A260" s="243"/>
      <c r="B260" s="249"/>
      <c r="C260" s="53">
        <v>2</v>
      </c>
      <c r="D260" s="153" t="s">
        <v>219</v>
      </c>
      <c r="E260" s="54"/>
      <c r="F260" s="74"/>
      <c r="G260" s="41"/>
      <c r="H260" s="109"/>
      <c r="I260" s="109"/>
      <c r="J260" s="109"/>
      <c r="K260" s="109"/>
      <c r="L260" s="109"/>
      <c r="M260" s="74"/>
      <c r="N260" s="241"/>
    </row>
    <row r="261" spans="1:14" x14ac:dyDescent="0.25">
      <c r="A261" s="243"/>
      <c r="B261" s="249"/>
      <c r="C261" s="53">
        <v>1</v>
      </c>
      <c r="D261" s="159" t="s">
        <v>220</v>
      </c>
      <c r="E261" s="54"/>
      <c r="F261" s="74"/>
      <c r="G261" s="41"/>
      <c r="H261" s="109"/>
      <c r="I261" s="109"/>
      <c r="J261" s="109"/>
      <c r="K261" s="109"/>
      <c r="L261" s="109"/>
      <c r="M261" s="74"/>
      <c r="N261" s="241"/>
    </row>
    <row r="262" spans="1:14" x14ac:dyDescent="0.25">
      <c r="A262" s="243"/>
      <c r="B262" s="249"/>
      <c r="C262" s="53">
        <v>0</v>
      </c>
      <c r="D262" s="153" t="s">
        <v>600</v>
      </c>
      <c r="E262" s="55"/>
      <c r="F262" s="41"/>
      <c r="G262" s="41"/>
      <c r="H262" s="109"/>
      <c r="I262" s="109"/>
      <c r="J262" s="109"/>
      <c r="K262" s="109"/>
      <c r="L262" s="109"/>
      <c r="M262" s="41"/>
      <c r="N262" s="241"/>
    </row>
    <row r="263" spans="1:14" ht="15" customHeight="1" thickBot="1" x14ac:dyDescent="0.3">
      <c r="A263" s="244"/>
      <c r="B263" s="250"/>
      <c r="C263" s="274" t="s">
        <v>0</v>
      </c>
      <c r="D263" s="276"/>
      <c r="E263" s="48">
        <f>E257</f>
        <v>3</v>
      </c>
      <c r="F263" s="41"/>
      <c r="G263" s="41"/>
      <c r="H263" s="41"/>
      <c r="I263" s="41"/>
      <c r="J263" s="41"/>
      <c r="K263" s="41"/>
      <c r="L263" s="41"/>
      <c r="M263" s="41"/>
      <c r="N263" s="241"/>
    </row>
    <row r="264" spans="1:14" ht="15" customHeight="1" thickBot="1" x14ac:dyDescent="0.3">
      <c r="A264" s="49"/>
      <c r="B264" s="49"/>
      <c r="C264" s="50"/>
      <c r="D264" s="149"/>
      <c r="E264" s="51"/>
      <c r="F264" s="41"/>
      <c r="G264" s="41"/>
      <c r="H264" s="41"/>
      <c r="I264" s="41"/>
      <c r="J264" s="41"/>
      <c r="K264" s="41"/>
      <c r="L264" s="41"/>
      <c r="M264" s="41"/>
      <c r="N264" s="52"/>
    </row>
    <row r="265" spans="1:14" ht="33.4" customHeight="1" x14ac:dyDescent="0.25">
      <c r="A265" s="251">
        <v>21</v>
      </c>
      <c r="B265" s="248" t="s">
        <v>874</v>
      </c>
      <c r="C265" s="282" t="s">
        <v>404</v>
      </c>
      <c r="D265" s="282"/>
      <c r="E265" s="61"/>
      <c r="F265" s="41"/>
      <c r="G265" s="41"/>
      <c r="H265" s="41"/>
      <c r="I265" s="41"/>
      <c r="J265" s="41"/>
      <c r="K265" s="41"/>
      <c r="L265" s="41"/>
      <c r="M265" s="41"/>
      <c r="N265" s="240" t="s">
        <v>232</v>
      </c>
    </row>
    <row r="266" spans="1:14" x14ac:dyDescent="0.25">
      <c r="A266" s="252"/>
      <c r="B266" s="249"/>
      <c r="C266" s="280" t="s">
        <v>275</v>
      </c>
      <c r="D266" s="281"/>
      <c r="E266" s="110" t="e">
        <f>SUM(#REF!)</f>
        <v>#REF!</v>
      </c>
      <c r="F266" s="41" t="s">
        <v>718</v>
      </c>
      <c r="G266" s="62"/>
      <c r="H266" s="62"/>
      <c r="I266" s="62"/>
      <c r="J266" s="41"/>
      <c r="K266" s="41"/>
      <c r="L266" s="41"/>
      <c r="M266" s="41"/>
      <c r="N266" s="241"/>
    </row>
    <row r="267" spans="1:14" x14ac:dyDescent="0.25">
      <c r="A267" s="252"/>
      <c r="B267" s="249"/>
      <c r="C267" s="280" t="s">
        <v>405</v>
      </c>
      <c r="D267" s="281"/>
      <c r="E267" s="110" t="e">
        <f>E166</f>
        <v>#REF!</v>
      </c>
      <c r="F267" s="41" t="s">
        <v>718</v>
      </c>
      <c r="G267" s="62"/>
      <c r="H267" s="62"/>
      <c r="I267" s="62"/>
      <c r="J267" s="41"/>
      <c r="K267" s="41"/>
      <c r="L267" s="41"/>
      <c r="M267" s="41"/>
      <c r="N267" s="241"/>
    </row>
    <row r="268" spans="1:14" x14ac:dyDescent="0.25">
      <c r="A268" s="252"/>
      <c r="B268" s="249"/>
      <c r="C268" s="321" t="s">
        <v>406</v>
      </c>
      <c r="D268" s="281"/>
      <c r="E268" s="105" t="e">
        <f>E266/E267</f>
        <v>#REF!</v>
      </c>
      <c r="F268" s="41"/>
      <c r="G268" s="77"/>
      <c r="H268" s="77"/>
      <c r="I268" s="77"/>
      <c r="J268" s="41"/>
      <c r="K268" s="41"/>
      <c r="L268" s="41"/>
      <c r="M268" s="41"/>
      <c r="N268" s="241"/>
    </row>
    <row r="269" spans="1:14" ht="15.75" thickBot="1" x14ac:dyDescent="0.3">
      <c r="A269" s="253"/>
      <c r="B269" s="250"/>
      <c r="C269" s="278" t="s">
        <v>0</v>
      </c>
      <c r="D269" s="279"/>
      <c r="E269" s="48" t="e">
        <f>IF(E268&gt;=12,4,IF(E268&gt;=6,E268/3,0))</f>
        <v>#REF!</v>
      </c>
      <c r="F269" s="41"/>
      <c r="J269" s="41"/>
      <c r="K269" s="41"/>
      <c r="L269" s="41"/>
      <c r="M269" s="41"/>
      <c r="N269" s="241"/>
    </row>
    <row r="270" spans="1:14" ht="15.75" thickBot="1" x14ac:dyDescent="0.3">
      <c r="A270" s="64"/>
      <c r="B270" s="64"/>
      <c r="C270" s="65"/>
      <c r="D270" s="155"/>
      <c r="E270" s="41"/>
      <c r="F270" s="41"/>
      <c r="G270" s="41"/>
      <c r="H270" s="41"/>
      <c r="I270" s="41"/>
      <c r="J270" s="41"/>
      <c r="K270" s="41"/>
      <c r="L270" s="41"/>
      <c r="M270" s="41"/>
      <c r="N270" s="66"/>
    </row>
    <row r="271" spans="1:14" ht="33.4" customHeight="1" x14ac:dyDescent="0.25">
      <c r="A271" s="251">
        <v>22</v>
      </c>
      <c r="B271" s="248" t="s">
        <v>235</v>
      </c>
      <c r="C271" s="282" t="s">
        <v>236</v>
      </c>
      <c r="D271" s="282"/>
      <c r="E271" s="61"/>
      <c r="F271" s="41"/>
      <c r="G271" s="41"/>
      <c r="H271" s="41"/>
      <c r="I271" s="41"/>
      <c r="J271" s="41"/>
      <c r="K271" s="41"/>
      <c r="L271" s="41"/>
      <c r="M271" s="41"/>
      <c r="N271" s="240" t="s">
        <v>233</v>
      </c>
    </row>
    <row r="272" spans="1:14" x14ac:dyDescent="0.25">
      <c r="A272" s="252"/>
      <c r="B272" s="249"/>
      <c r="C272" s="280" t="s">
        <v>274</v>
      </c>
      <c r="D272" s="281"/>
      <c r="E272" s="110" t="e">
        <f>#REF!</f>
        <v>#REF!</v>
      </c>
      <c r="F272" s="41" t="s">
        <v>718</v>
      </c>
      <c r="G272" s="62"/>
      <c r="H272" s="62"/>
      <c r="I272" s="62"/>
      <c r="J272" s="41"/>
      <c r="K272" s="41"/>
      <c r="L272" s="41"/>
      <c r="M272" s="41"/>
      <c r="N272" s="241"/>
    </row>
    <row r="273" spans="1:14" x14ac:dyDescent="0.25">
      <c r="A273" s="252"/>
      <c r="B273" s="249"/>
      <c r="C273" s="280" t="s">
        <v>275</v>
      </c>
      <c r="D273" s="281"/>
      <c r="E273" s="110" t="e">
        <f>E266</f>
        <v>#REF!</v>
      </c>
      <c r="F273" s="41" t="s">
        <v>718</v>
      </c>
      <c r="G273" s="62"/>
      <c r="H273" s="62"/>
      <c r="I273" s="62"/>
      <c r="J273" s="41"/>
      <c r="K273" s="41"/>
      <c r="L273" s="41"/>
      <c r="M273" s="41"/>
      <c r="N273" s="241"/>
    </row>
    <row r="274" spans="1:14" x14ac:dyDescent="0.25">
      <c r="A274" s="252"/>
      <c r="B274" s="249"/>
      <c r="C274" s="280" t="s">
        <v>276</v>
      </c>
      <c r="D274" s="281"/>
      <c r="E274" s="108" t="e">
        <f>E272/E273</f>
        <v>#REF!</v>
      </c>
      <c r="F274" s="41"/>
      <c r="G274" s="77"/>
      <c r="H274" s="77"/>
      <c r="I274" s="77"/>
      <c r="J274" s="41"/>
      <c r="K274" s="41"/>
      <c r="L274" s="41"/>
      <c r="M274" s="41"/>
      <c r="N274" s="241"/>
    </row>
    <row r="275" spans="1:14" ht="15.75" thickBot="1" x14ac:dyDescent="0.3">
      <c r="A275" s="253"/>
      <c r="B275" s="250"/>
      <c r="C275" s="278" t="s">
        <v>0</v>
      </c>
      <c r="D275" s="279"/>
      <c r="E275" s="48" t="e">
        <f>IF(E274&gt;=15%,4,2+40*E274/3)</f>
        <v>#REF!</v>
      </c>
      <c r="F275" s="41"/>
      <c r="J275" s="41"/>
      <c r="K275" s="41"/>
      <c r="L275" s="41"/>
      <c r="M275" s="41"/>
      <c r="N275" s="241"/>
    </row>
    <row r="276" spans="1:14" ht="15.75" thickBot="1" x14ac:dyDescent="0.3">
      <c r="A276" s="64"/>
      <c r="B276" s="64"/>
      <c r="C276" s="65"/>
      <c r="D276" s="155"/>
      <c r="E276" s="41"/>
      <c r="F276" s="41"/>
      <c r="G276" s="41"/>
      <c r="H276" s="41"/>
      <c r="I276" s="41"/>
      <c r="J276" s="41"/>
      <c r="K276" s="41"/>
      <c r="L276" s="41"/>
      <c r="M276" s="41"/>
      <c r="N276" s="66"/>
    </row>
    <row r="277" spans="1:14" ht="43.15" customHeight="1" x14ac:dyDescent="0.25">
      <c r="A277" s="251">
        <v>23</v>
      </c>
      <c r="B277" s="248" t="s">
        <v>237</v>
      </c>
      <c r="C277" s="282" t="s">
        <v>238</v>
      </c>
      <c r="D277" s="282"/>
      <c r="E277" s="61"/>
      <c r="F277" s="41"/>
      <c r="G277" s="41"/>
      <c r="H277" s="41"/>
      <c r="I277" s="41"/>
      <c r="J277" s="41"/>
      <c r="K277" s="41"/>
      <c r="L277" s="41"/>
      <c r="M277" s="41"/>
      <c r="N277" s="240" t="s">
        <v>231</v>
      </c>
    </row>
    <row r="278" spans="1:14" x14ac:dyDescent="0.25">
      <c r="A278" s="252"/>
      <c r="B278" s="249"/>
      <c r="C278" s="280" t="s">
        <v>277</v>
      </c>
      <c r="D278" s="281"/>
      <c r="E278" s="110" t="e">
        <f>#REF!</f>
        <v>#REF!</v>
      </c>
      <c r="F278" s="41" t="s">
        <v>718</v>
      </c>
      <c r="G278" s="62"/>
      <c r="H278" s="62"/>
      <c r="I278" s="62"/>
      <c r="J278" s="41"/>
      <c r="K278" s="41"/>
      <c r="L278" s="41"/>
      <c r="M278" s="41"/>
      <c r="N278" s="241"/>
    </row>
    <row r="279" spans="1:14" x14ac:dyDescent="0.25">
      <c r="A279" s="252"/>
      <c r="B279" s="249"/>
      <c r="C279" s="280" t="s">
        <v>275</v>
      </c>
      <c r="D279" s="281"/>
      <c r="E279" s="110" t="e">
        <f>E266</f>
        <v>#REF!</v>
      </c>
      <c r="F279" s="41" t="s">
        <v>718</v>
      </c>
      <c r="G279" s="62"/>
      <c r="H279" s="62"/>
      <c r="I279" s="62"/>
      <c r="J279" s="41"/>
      <c r="K279" s="41"/>
      <c r="L279" s="41"/>
      <c r="M279" s="41"/>
      <c r="N279" s="241"/>
    </row>
    <row r="280" spans="1:14" ht="15.4" customHeight="1" x14ac:dyDescent="0.25">
      <c r="A280" s="252"/>
      <c r="B280" s="249"/>
      <c r="C280" s="280" t="s">
        <v>278</v>
      </c>
      <c r="D280" s="281"/>
      <c r="E280" s="108" t="e">
        <f>E278/E279</f>
        <v>#REF!</v>
      </c>
      <c r="F280" s="41"/>
      <c r="G280" s="78"/>
      <c r="H280" s="78"/>
      <c r="I280" s="78"/>
      <c r="J280" s="41"/>
      <c r="K280" s="41"/>
      <c r="L280" s="41"/>
      <c r="M280" s="41"/>
      <c r="N280" s="241"/>
    </row>
    <row r="281" spans="1:14" ht="15.75" thickBot="1" x14ac:dyDescent="0.3">
      <c r="A281" s="253"/>
      <c r="B281" s="250"/>
      <c r="C281" s="278" t="s">
        <v>0</v>
      </c>
      <c r="D281" s="279"/>
      <c r="E281" s="48" t="e">
        <f>IF(E280&gt;=80%,4,1+15*E280/4)</f>
        <v>#REF!</v>
      </c>
      <c r="F281" s="41"/>
      <c r="J281" s="41"/>
      <c r="K281" s="41"/>
      <c r="L281" s="41"/>
      <c r="M281" s="41"/>
      <c r="N281" s="241"/>
    </row>
    <row r="282" spans="1:14" ht="15.75" thickBot="1" x14ac:dyDescent="0.3">
      <c r="A282" s="64"/>
      <c r="B282" s="64"/>
      <c r="C282" s="65"/>
      <c r="D282" s="155"/>
      <c r="E282" s="41"/>
      <c r="F282" s="41"/>
      <c r="G282" s="41"/>
      <c r="H282" s="41"/>
      <c r="I282" s="41"/>
      <c r="J282" s="41"/>
      <c r="K282" s="41"/>
      <c r="L282" s="41"/>
      <c r="M282" s="41"/>
      <c r="N282" s="66"/>
    </row>
    <row r="283" spans="1:14" ht="43.15" customHeight="1" x14ac:dyDescent="0.25">
      <c r="A283" s="251">
        <v>24</v>
      </c>
      <c r="B283" s="248" t="s">
        <v>239</v>
      </c>
      <c r="C283" s="282" t="s">
        <v>240</v>
      </c>
      <c r="D283" s="282"/>
      <c r="E283" s="61"/>
      <c r="F283" s="41"/>
      <c r="G283" s="41"/>
      <c r="H283" s="41"/>
      <c r="I283" s="41"/>
      <c r="J283" s="41"/>
      <c r="K283" s="41"/>
      <c r="L283" s="41"/>
      <c r="M283" s="41"/>
      <c r="N283" s="240" t="s">
        <v>24</v>
      </c>
    </row>
    <row r="284" spans="1:14" x14ac:dyDescent="0.25">
      <c r="A284" s="252"/>
      <c r="B284" s="249"/>
      <c r="C284" s="280" t="s">
        <v>279</v>
      </c>
      <c r="D284" s="281"/>
      <c r="E284" s="110" t="e">
        <f>#REF!</f>
        <v>#REF!</v>
      </c>
      <c r="F284" s="41" t="s">
        <v>718</v>
      </c>
      <c r="G284" s="62"/>
      <c r="H284" s="62"/>
      <c r="I284" s="62"/>
      <c r="J284" s="41"/>
      <c r="K284" s="41"/>
      <c r="L284" s="41"/>
      <c r="M284" s="41"/>
      <c r="N284" s="241"/>
    </row>
    <row r="285" spans="1:14" x14ac:dyDescent="0.25">
      <c r="A285" s="252"/>
      <c r="B285" s="249"/>
      <c r="C285" s="280" t="s">
        <v>267</v>
      </c>
      <c r="D285" s="281"/>
      <c r="E285" s="110" t="e">
        <f>E266</f>
        <v>#REF!</v>
      </c>
      <c r="F285" s="41" t="s">
        <v>718</v>
      </c>
      <c r="G285" s="62"/>
      <c r="H285" s="62"/>
      <c r="I285" s="62"/>
      <c r="J285" s="41"/>
      <c r="K285" s="41"/>
      <c r="L285" s="41"/>
      <c r="M285" s="41"/>
      <c r="N285" s="241"/>
    </row>
    <row r="286" spans="1:14" ht="15.4" customHeight="1" x14ac:dyDescent="0.25">
      <c r="A286" s="252"/>
      <c r="B286" s="249"/>
      <c r="C286" s="280" t="s">
        <v>280</v>
      </c>
      <c r="D286" s="281"/>
      <c r="E286" s="108" t="e">
        <f>E284/(E284+E285)</f>
        <v>#REF!</v>
      </c>
      <c r="F286" s="41"/>
      <c r="G286" s="78"/>
      <c r="H286" s="78"/>
      <c r="I286" s="78"/>
      <c r="J286" s="41"/>
      <c r="K286" s="41"/>
      <c r="L286" s="41"/>
      <c r="M286" s="41"/>
      <c r="N286" s="241"/>
    </row>
    <row r="287" spans="1:14" ht="15.75" thickBot="1" x14ac:dyDescent="0.3">
      <c r="A287" s="253"/>
      <c r="B287" s="250"/>
      <c r="C287" s="278" t="s">
        <v>0</v>
      </c>
      <c r="D287" s="279"/>
      <c r="E287" s="48" t="e">
        <f>IF(E286&lt;=10%,4,IF(E286&gt;40%,0,(14-20*E286)/3))</f>
        <v>#REF!</v>
      </c>
      <c r="F287" s="41"/>
      <c r="J287" s="41"/>
      <c r="K287" s="41"/>
      <c r="L287" s="41"/>
      <c r="M287" s="41"/>
      <c r="N287" s="241"/>
    </row>
    <row r="288" spans="1:14" ht="15.75" thickBot="1" x14ac:dyDescent="0.3">
      <c r="A288" s="64"/>
      <c r="B288" s="64"/>
      <c r="C288" s="65"/>
      <c r="D288" s="155"/>
      <c r="E288" s="41"/>
      <c r="F288" s="41"/>
      <c r="G288" s="41"/>
      <c r="H288" s="41"/>
      <c r="I288" s="41"/>
      <c r="J288" s="41"/>
      <c r="K288" s="41"/>
      <c r="L288" s="41"/>
      <c r="M288" s="41"/>
      <c r="N288" s="66"/>
    </row>
    <row r="289" spans="1:14" ht="43.15" customHeight="1" x14ac:dyDescent="0.25">
      <c r="A289" s="251">
        <v>25</v>
      </c>
      <c r="B289" s="248" t="s">
        <v>221</v>
      </c>
      <c r="C289" s="282" t="s">
        <v>111</v>
      </c>
      <c r="D289" s="282"/>
      <c r="E289" s="61"/>
      <c r="F289" s="41"/>
      <c r="G289" s="41"/>
      <c r="H289" s="41"/>
      <c r="I289" s="41"/>
      <c r="J289" s="41"/>
      <c r="K289" s="41"/>
      <c r="L289" s="41"/>
      <c r="M289" s="41"/>
      <c r="N289" s="240" t="s">
        <v>25</v>
      </c>
    </row>
    <row r="290" spans="1:14" ht="33.4" customHeight="1" x14ac:dyDescent="0.25">
      <c r="A290" s="252"/>
      <c r="B290" s="249"/>
      <c r="C290" s="311" t="s">
        <v>846</v>
      </c>
      <c r="D290" s="312"/>
      <c r="E290" s="110" t="e">
        <f>#REF!</f>
        <v>#REF!</v>
      </c>
      <c r="F290" s="41" t="s">
        <v>718</v>
      </c>
      <c r="G290" s="62"/>
      <c r="H290" s="62"/>
      <c r="I290" s="62" t="s">
        <v>222</v>
      </c>
      <c r="J290" s="41" t="e">
        <f>IF(E292&lt;H291,"YES","NO")</f>
        <v>#REF!</v>
      </c>
      <c r="K290" s="79" t="e">
        <f>E292/5</f>
        <v>#REF!</v>
      </c>
      <c r="L290" s="41"/>
      <c r="M290" s="41"/>
      <c r="N290" s="241"/>
    </row>
    <row r="291" spans="1:14" x14ac:dyDescent="0.25">
      <c r="A291" s="252"/>
      <c r="B291" s="249"/>
      <c r="C291" s="280" t="s">
        <v>267</v>
      </c>
      <c r="D291" s="281"/>
      <c r="E291" s="110" t="e">
        <f>E266</f>
        <v>#REF!</v>
      </c>
      <c r="F291" s="41" t="s">
        <v>718</v>
      </c>
      <c r="G291" s="80" t="s">
        <v>226</v>
      </c>
      <c r="H291" s="81">
        <v>20</v>
      </c>
      <c r="I291" s="62" t="s">
        <v>223</v>
      </c>
      <c r="J291" s="41" t="e">
        <f>IF(AND(E292&gt;=H291,E292&lt;=H292),"YES","NO")</f>
        <v>#REF!</v>
      </c>
      <c r="K291" s="79">
        <f>4</f>
        <v>4</v>
      </c>
      <c r="L291" s="41"/>
      <c r="M291" s="41"/>
      <c r="N291" s="241"/>
    </row>
    <row r="292" spans="1:14" ht="15.4" customHeight="1" x14ac:dyDescent="0.25">
      <c r="A292" s="252"/>
      <c r="B292" s="249"/>
      <c r="C292" s="280" t="s">
        <v>281</v>
      </c>
      <c r="D292" s="281"/>
      <c r="E292" s="105" t="e">
        <f>E290/E291</f>
        <v>#REF!</v>
      </c>
      <c r="F292" s="41"/>
      <c r="G292" s="82" t="s">
        <v>227</v>
      </c>
      <c r="H292" s="83">
        <v>30</v>
      </c>
      <c r="I292" s="62" t="s">
        <v>224</v>
      </c>
      <c r="J292" s="41" t="e">
        <f>IF(AND(E292&gt;H292,E292&lt;H293),"YES","NO")</f>
        <v>#REF!</v>
      </c>
      <c r="K292" s="79" t="e">
        <f>10-E292/5</f>
        <v>#REF!</v>
      </c>
      <c r="L292" s="41"/>
      <c r="M292" s="41"/>
      <c r="N292" s="241"/>
    </row>
    <row r="293" spans="1:14" ht="15.75" thickBot="1" x14ac:dyDescent="0.3">
      <c r="A293" s="253"/>
      <c r="B293" s="250"/>
      <c r="C293" s="278" t="s">
        <v>0</v>
      </c>
      <c r="D293" s="279"/>
      <c r="E293" s="48" t="e">
        <f>IF(J290="YES",K290,IF(J291="YES",K291,IF(J292="YES",K292,K293)))</f>
        <v>#REF!</v>
      </c>
      <c r="F293" s="41"/>
      <c r="G293" s="70" t="s">
        <v>228</v>
      </c>
      <c r="H293" s="10">
        <v>50</v>
      </c>
      <c r="I293" s="62" t="s">
        <v>225</v>
      </c>
      <c r="J293" s="41" t="e">
        <f>IF(E292&gt;=H293,"YES","NO")</f>
        <v>#REF!</v>
      </c>
      <c r="K293" s="79">
        <f>0</f>
        <v>0</v>
      </c>
      <c r="L293" s="41"/>
      <c r="M293" s="41"/>
      <c r="N293" s="241"/>
    </row>
    <row r="294" spans="1:14" ht="15.75" thickBot="1" x14ac:dyDescent="0.3">
      <c r="A294" s="84"/>
      <c r="B294" s="84"/>
      <c r="C294" s="65"/>
      <c r="D294" s="155"/>
      <c r="E294" s="85"/>
      <c r="F294" s="41"/>
      <c r="G294" s="41"/>
      <c r="H294" s="41"/>
      <c r="I294" s="72"/>
      <c r="J294" s="41"/>
      <c r="K294" s="41"/>
      <c r="L294" s="41"/>
      <c r="M294" s="41"/>
      <c r="N294" s="66"/>
    </row>
    <row r="295" spans="1:14" ht="33.4" customHeight="1" x14ac:dyDescent="0.25">
      <c r="A295" s="251">
        <v>26</v>
      </c>
      <c r="B295" s="248" t="s">
        <v>229</v>
      </c>
      <c r="C295" s="282" t="s">
        <v>481</v>
      </c>
      <c r="D295" s="282"/>
      <c r="E295" s="86"/>
      <c r="F295" s="41"/>
      <c r="G295" s="41"/>
      <c r="H295" s="41"/>
      <c r="I295" s="41"/>
      <c r="J295" s="41"/>
      <c r="K295" s="41"/>
      <c r="L295" s="41"/>
      <c r="M295" s="41"/>
      <c r="N295" s="240" t="s">
        <v>26</v>
      </c>
    </row>
    <row r="296" spans="1:14" x14ac:dyDescent="0.25">
      <c r="A296" s="252"/>
      <c r="B296" s="249"/>
      <c r="C296" s="280" t="s">
        <v>282</v>
      </c>
      <c r="D296" s="281"/>
      <c r="E296" s="110" t="e">
        <f>#REF!</f>
        <v>#REF!</v>
      </c>
      <c r="F296" s="41" t="s">
        <v>718</v>
      </c>
      <c r="G296" s="62"/>
      <c r="H296" s="62"/>
      <c r="I296" s="62" t="s">
        <v>161</v>
      </c>
      <c r="J296" s="41" t="e">
        <f>IF(E300&gt;=H300,"YES","NO")</f>
        <v>#REF!</v>
      </c>
      <c r="K296" s="41"/>
      <c r="L296" s="41"/>
      <c r="M296" s="41"/>
      <c r="N296" s="241"/>
    </row>
    <row r="297" spans="1:14" x14ac:dyDescent="0.25">
      <c r="A297" s="252"/>
      <c r="B297" s="249"/>
      <c r="C297" s="280" t="s">
        <v>283</v>
      </c>
      <c r="D297" s="281"/>
      <c r="E297" s="110" t="e">
        <f>#REF!</f>
        <v>#REF!</v>
      </c>
      <c r="F297" s="41" t="s">
        <v>718</v>
      </c>
      <c r="G297" s="62"/>
      <c r="H297" s="62"/>
      <c r="I297" s="62" t="s">
        <v>162</v>
      </c>
      <c r="J297" s="41" t="e">
        <f>IF(AND(E300&lt;H300,E301&gt;=H301),"YES","NO")</f>
        <v>#REF!</v>
      </c>
      <c r="K297" s="41"/>
      <c r="L297" s="41"/>
      <c r="M297" s="41"/>
      <c r="N297" s="241"/>
    </row>
    <row r="298" spans="1:14" x14ac:dyDescent="0.25">
      <c r="A298" s="252"/>
      <c r="B298" s="249"/>
      <c r="C298" s="280" t="s">
        <v>284</v>
      </c>
      <c r="D298" s="281"/>
      <c r="E298" s="110" t="e">
        <f>#REF!</f>
        <v>#REF!</v>
      </c>
      <c r="F298" s="41" t="s">
        <v>718</v>
      </c>
      <c r="G298" s="62"/>
      <c r="H298" s="62"/>
      <c r="I298" s="62" t="s">
        <v>163</v>
      </c>
      <c r="J298" s="41" t="e">
        <f>IF(OR(AND(E300&gt;0,E300&lt;H300),AND(E301&gt;0,E301&lt;H301)),"YES","NO")</f>
        <v>#REF!</v>
      </c>
      <c r="K298" s="41"/>
      <c r="L298" s="41"/>
      <c r="M298" s="41"/>
      <c r="N298" s="241"/>
    </row>
    <row r="299" spans="1:14" ht="15.4" customHeight="1" x14ac:dyDescent="0.25">
      <c r="A299" s="252"/>
      <c r="B299" s="249"/>
      <c r="C299" s="280" t="s">
        <v>267</v>
      </c>
      <c r="D299" s="281"/>
      <c r="E299" s="110" t="e">
        <f>E266</f>
        <v>#REF!</v>
      </c>
      <c r="F299" s="41" t="s">
        <v>718</v>
      </c>
      <c r="G299" s="62"/>
      <c r="H299" s="62"/>
      <c r="I299" s="62" t="s">
        <v>164</v>
      </c>
      <c r="J299" s="41" t="e">
        <f>IF(AND(E300=0,E301=0,E302&gt;=H302),"YES","NO")</f>
        <v>#REF!</v>
      </c>
      <c r="K299" s="41"/>
      <c r="L299" s="41"/>
      <c r="M299" s="41"/>
      <c r="N299" s="241"/>
    </row>
    <row r="300" spans="1:14" x14ac:dyDescent="0.25">
      <c r="A300" s="252"/>
      <c r="B300" s="249"/>
      <c r="C300" s="280" t="s">
        <v>285</v>
      </c>
      <c r="D300" s="281"/>
      <c r="E300" s="105" t="e">
        <f>E296/3/E299</f>
        <v>#REF!</v>
      </c>
      <c r="F300" s="41"/>
      <c r="G300" s="70" t="s">
        <v>158</v>
      </c>
      <c r="H300" s="71">
        <v>0.1</v>
      </c>
      <c r="I300" s="72" t="s">
        <v>165</v>
      </c>
      <c r="J300" s="41" t="e">
        <f>IF(AND(E300=0,E301=0,E302&lt;H302),"YES","NO")</f>
        <v>#REF!</v>
      </c>
      <c r="K300" s="41"/>
      <c r="L300" s="41"/>
      <c r="M300" s="41"/>
      <c r="N300" s="241"/>
    </row>
    <row r="301" spans="1:14" ht="15.4" customHeight="1" x14ac:dyDescent="0.25">
      <c r="A301" s="252"/>
      <c r="B301" s="249"/>
      <c r="C301" s="280" t="s">
        <v>286</v>
      </c>
      <c r="D301" s="281"/>
      <c r="E301" s="105" t="e">
        <f>E297/3/E299</f>
        <v>#REF!</v>
      </c>
      <c r="F301" s="41"/>
      <c r="G301" s="70" t="s">
        <v>159</v>
      </c>
      <c r="H301" s="71">
        <v>1</v>
      </c>
      <c r="I301" s="71"/>
      <c r="J301" s="41"/>
      <c r="K301" s="41"/>
      <c r="L301" s="41"/>
      <c r="M301" s="41"/>
      <c r="N301" s="241"/>
    </row>
    <row r="302" spans="1:14" ht="15.4" customHeight="1" x14ac:dyDescent="0.25">
      <c r="A302" s="252"/>
      <c r="B302" s="249"/>
      <c r="C302" s="280" t="s">
        <v>287</v>
      </c>
      <c r="D302" s="281"/>
      <c r="E302" s="105" t="e">
        <f>E298/3/E299</f>
        <v>#REF!</v>
      </c>
      <c r="F302" s="41"/>
      <c r="G302" s="70" t="s">
        <v>160</v>
      </c>
      <c r="H302" s="73">
        <v>2</v>
      </c>
      <c r="I302" s="73"/>
      <c r="J302" s="41"/>
      <c r="K302" s="41"/>
      <c r="L302" s="41"/>
      <c r="M302" s="41"/>
      <c r="N302" s="241"/>
    </row>
    <row r="303" spans="1:14" ht="15" customHeight="1" thickBot="1" x14ac:dyDescent="0.3">
      <c r="A303" s="253"/>
      <c r="B303" s="250"/>
      <c r="C303" s="278" t="s">
        <v>0</v>
      </c>
      <c r="D303" s="279"/>
      <c r="E303" s="48" t="e">
        <f>IF(J296="YES",4,IF(J297="YES",3+E300/H300,IF(J298="YES",2+2*E300/H300+E301/H301-(E300*E301)/(H300*H301),IF(J299="YES",2,2*E302/H302))))</f>
        <v>#REF!</v>
      </c>
      <c r="F303" s="41"/>
      <c r="G303" s="63"/>
      <c r="H303" s="63"/>
      <c r="I303" s="63"/>
      <c r="J303" s="41"/>
      <c r="K303" s="41"/>
      <c r="L303" s="41"/>
      <c r="M303" s="41"/>
      <c r="N303" s="241"/>
    </row>
    <row r="304" spans="1:14" ht="15.75" thickBot="1" x14ac:dyDescent="0.3">
      <c r="A304" s="64"/>
      <c r="B304" s="64"/>
      <c r="C304" s="65"/>
      <c r="D304" s="155"/>
      <c r="E304" s="41"/>
      <c r="F304" s="41"/>
      <c r="G304" s="41"/>
      <c r="H304" s="41"/>
      <c r="I304" s="41"/>
      <c r="J304" s="41"/>
      <c r="K304" s="41"/>
      <c r="L304" s="41"/>
      <c r="M304" s="41"/>
      <c r="N304" s="66"/>
    </row>
    <row r="305" spans="1:14" ht="33.4" customHeight="1" x14ac:dyDescent="0.25">
      <c r="A305" s="251">
        <v>27</v>
      </c>
      <c r="B305" s="248" t="s">
        <v>234</v>
      </c>
      <c r="C305" s="282" t="s">
        <v>112</v>
      </c>
      <c r="D305" s="282"/>
      <c r="E305" s="86"/>
      <c r="F305" s="41"/>
      <c r="G305" s="41"/>
      <c r="H305" s="41"/>
      <c r="I305" s="41"/>
      <c r="J305" s="41"/>
      <c r="K305" s="41"/>
      <c r="L305" s="41"/>
      <c r="M305" s="41"/>
      <c r="N305" s="240" t="s">
        <v>27</v>
      </c>
    </row>
    <row r="306" spans="1:14" x14ac:dyDescent="0.25">
      <c r="A306" s="252"/>
      <c r="B306" s="249"/>
      <c r="C306" s="280" t="s">
        <v>288</v>
      </c>
      <c r="D306" s="281"/>
      <c r="E306" s="110" t="e">
        <f>#REF!</f>
        <v>#REF!</v>
      </c>
      <c r="F306" s="41" t="s">
        <v>718</v>
      </c>
      <c r="G306" s="62"/>
      <c r="H306" s="62"/>
      <c r="I306" s="62" t="s">
        <v>161</v>
      </c>
      <c r="J306" s="41" t="e">
        <f>IF(E310&gt;=H310,"YES","NO")</f>
        <v>#REF!</v>
      </c>
      <c r="K306" s="41"/>
      <c r="L306" s="41"/>
      <c r="M306" s="41"/>
      <c r="N306" s="241"/>
    </row>
    <row r="307" spans="1:14" x14ac:dyDescent="0.25">
      <c r="A307" s="252"/>
      <c r="B307" s="249"/>
      <c r="C307" s="280" t="s">
        <v>289</v>
      </c>
      <c r="D307" s="281"/>
      <c r="E307" s="110" t="e">
        <f>#REF!</f>
        <v>#REF!</v>
      </c>
      <c r="F307" s="41" t="s">
        <v>718</v>
      </c>
      <c r="G307" s="62"/>
      <c r="H307" s="62"/>
      <c r="I307" s="62" t="s">
        <v>162</v>
      </c>
      <c r="J307" s="41" t="e">
        <f>IF(AND(E310&lt;H310,E311&gt;=H311),"YES","NO")</f>
        <v>#REF!</v>
      </c>
      <c r="K307" s="41"/>
      <c r="L307" s="41"/>
      <c r="M307" s="41"/>
      <c r="N307" s="241"/>
    </row>
    <row r="308" spans="1:14" x14ac:dyDescent="0.25">
      <c r="A308" s="252"/>
      <c r="B308" s="249"/>
      <c r="C308" s="280" t="s">
        <v>290</v>
      </c>
      <c r="D308" s="281"/>
      <c r="E308" s="110" t="e">
        <f>#REF!</f>
        <v>#REF!</v>
      </c>
      <c r="F308" s="41" t="s">
        <v>718</v>
      </c>
      <c r="G308" s="62"/>
      <c r="H308" s="62"/>
      <c r="I308" s="62" t="s">
        <v>163</v>
      </c>
      <c r="J308" s="41" t="e">
        <f>IF(OR(AND(E310&gt;0,E310&lt;H310),AND(E311&gt;0,E311&lt;H311)),"YES","NO")</f>
        <v>#REF!</v>
      </c>
      <c r="K308" s="41"/>
      <c r="L308" s="41"/>
      <c r="M308" s="41"/>
      <c r="N308" s="241"/>
    </row>
    <row r="309" spans="1:14" ht="15.4" customHeight="1" x14ac:dyDescent="0.25">
      <c r="A309" s="252"/>
      <c r="B309" s="249"/>
      <c r="C309" s="280" t="s">
        <v>267</v>
      </c>
      <c r="D309" s="281"/>
      <c r="E309" s="110" t="e">
        <f>E266</f>
        <v>#REF!</v>
      </c>
      <c r="F309" s="41" t="s">
        <v>718</v>
      </c>
      <c r="G309" s="62"/>
      <c r="H309" s="62"/>
      <c r="I309" s="62" t="s">
        <v>164</v>
      </c>
      <c r="J309" s="41" t="e">
        <f>IF(AND(E310=0,E311=0,E312&gt;=H312),"YES","NO")</f>
        <v>#REF!</v>
      </c>
      <c r="K309" s="41"/>
      <c r="L309" s="41"/>
      <c r="M309" s="41"/>
      <c r="N309" s="241"/>
    </row>
    <row r="310" spans="1:14" x14ac:dyDescent="0.25">
      <c r="A310" s="252"/>
      <c r="B310" s="249"/>
      <c r="C310" s="280" t="s">
        <v>285</v>
      </c>
      <c r="D310" s="281"/>
      <c r="E310" s="105" t="e">
        <f>E306/3/E309</f>
        <v>#REF!</v>
      </c>
      <c r="F310" s="41"/>
      <c r="G310" s="70" t="s">
        <v>158</v>
      </c>
      <c r="H310" s="71">
        <v>0.05</v>
      </c>
      <c r="I310" s="72" t="s">
        <v>165</v>
      </c>
      <c r="J310" s="41" t="e">
        <f>IF(AND(E310=0,E311=0,E312&lt;H312),"YES","NO")</f>
        <v>#REF!</v>
      </c>
      <c r="K310" s="41"/>
      <c r="L310" s="41"/>
      <c r="M310" s="41"/>
      <c r="N310" s="241"/>
    </row>
    <row r="311" spans="1:14" ht="15.4" customHeight="1" x14ac:dyDescent="0.25">
      <c r="A311" s="252"/>
      <c r="B311" s="249"/>
      <c r="C311" s="280" t="s">
        <v>286</v>
      </c>
      <c r="D311" s="281"/>
      <c r="E311" s="105" t="e">
        <f>E307/3/E309</f>
        <v>#REF!</v>
      </c>
      <c r="F311" s="41"/>
      <c r="G311" s="70" t="s">
        <v>159</v>
      </c>
      <c r="H311" s="71">
        <v>0.5</v>
      </c>
      <c r="I311" s="71"/>
      <c r="J311" s="41"/>
      <c r="K311" s="41"/>
      <c r="L311" s="41"/>
      <c r="M311" s="41"/>
      <c r="N311" s="241"/>
    </row>
    <row r="312" spans="1:14" ht="15.4" customHeight="1" x14ac:dyDescent="0.25">
      <c r="A312" s="252"/>
      <c r="B312" s="249"/>
      <c r="C312" s="280" t="s">
        <v>287</v>
      </c>
      <c r="D312" s="281"/>
      <c r="E312" s="105" t="e">
        <f>E308/3/E309</f>
        <v>#REF!</v>
      </c>
      <c r="F312" s="41"/>
      <c r="G312" s="70" t="s">
        <v>160</v>
      </c>
      <c r="H312" s="73">
        <v>1</v>
      </c>
      <c r="I312" s="73"/>
      <c r="J312" s="41"/>
      <c r="K312" s="41"/>
      <c r="L312" s="41"/>
      <c r="M312" s="41"/>
      <c r="N312" s="241"/>
    </row>
    <row r="313" spans="1:14" ht="15" customHeight="1" thickBot="1" x14ac:dyDescent="0.3">
      <c r="A313" s="253"/>
      <c r="B313" s="250"/>
      <c r="C313" s="278" t="s">
        <v>0</v>
      </c>
      <c r="D313" s="279"/>
      <c r="E313" s="48" t="e">
        <f>IF(J306="YES",4,IF(J307="YES",3+E310/H310,IF(J308="YES",2+2*E310/H310+E311/H311-(E310*E311)/(H310*H311),IF(J309="YES",2,2*E312/H312))))</f>
        <v>#REF!</v>
      </c>
      <c r="F313" s="41"/>
      <c r="G313" s="63"/>
      <c r="H313" s="63"/>
      <c r="I313" s="63"/>
      <c r="J313" s="41"/>
      <c r="K313" s="41"/>
      <c r="L313" s="41"/>
      <c r="M313" s="41"/>
      <c r="N313" s="241"/>
    </row>
    <row r="314" spans="1:14" ht="15.75" thickBot="1" x14ac:dyDescent="0.3">
      <c r="A314" s="64"/>
      <c r="B314" s="64"/>
      <c r="C314" s="65"/>
      <c r="D314" s="155"/>
      <c r="E314" s="41"/>
      <c r="F314" s="41"/>
      <c r="G314" s="41"/>
      <c r="H314" s="41"/>
      <c r="I314" s="41"/>
      <c r="J314" s="41"/>
      <c r="K314" s="41"/>
      <c r="L314" s="41"/>
      <c r="M314" s="41"/>
      <c r="N314" s="66"/>
    </row>
    <row r="315" spans="1:14" ht="157.5" customHeight="1" x14ac:dyDescent="0.25">
      <c r="A315" s="251">
        <v>28</v>
      </c>
      <c r="B315" s="248" t="s">
        <v>230</v>
      </c>
      <c r="C315" s="282" t="s">
        <v>700</v>
      </c>
      <c r="D315" s="282"/>
      <c r="E315" s="86"/>
      <c r="F315" s="41"/>
      <c r="G315" s="41"/>
      <c r="H315" s="41"/>
      <c r="I315" s="41"/>
      <c r="J315" s="41"/>
      <c r="K315" s="41"/>
      <c r="L315" s="41"/>
      <c r="M315" s="41"/>
      <c r="N315" s="240" t="s">
        <v>244</v>
      </c>
    </row>
    <row r="316" spans="1:14" ht="31.5" customHeight="1" x14ac:dyDescent="0.25">
      <c r="A316" s="252"/>
      <c r="B316" s="249"/>
      <c r="C316" s="280" t="s">
        <v>333</v>
      </c>
      <c r="D316" s="281"/>
      <c r="E316" s="110" t="e">
        <f>#REF!</f>
        <v>#REF!</v>
      </c>
      <c r="F316" s="41" t="s">
        <v>718</v>
      </c>
      <c r="G316" s="62"/>
      <c r="H316" s="62"/>
      <c r="I316" s="62"/>
      <c r="J316" s="41"/>
      <c r="K316" s="41"/>
      <c r="L316" s="41"/>
      <c r="M316" s="41"/>
      <c r="N316" s="241"/>
    </row>
    <row r="317" spans="1:14" x14ac:dyDescent="0.25">
      <c r="A317" s="252"/>
      <c r="B317" s="249"/>
      <c r="C317" s="280" t="s">
        <v>275</v>
      </c>
      <c r="D317" s="281"/>
      <c r="E317" s="110" t="e">
        <f>E266</f>
        <v>#REF!</v>
      </c>
      <c r="F317" s="41"/>
      <c r="G317" s="62"/>
      <c r="H317" s="62"/>
      <c r="I317" s="62"/>
      <c r="J317" s="41"/>
      <c r="K317" s="41"/>
      <c r="L317" s="41"/>
      <c r="M317" s="41"/>
      <c r="N317" s="241"/>
    </row>
    <row r="318" spans="1:14" ht="15.4" customHeight="1" x14ac:dyDescent="0.25">
      <c r="A318" s="252"/>
      <c r="B318" s="249"/>
      <c r="C318" s="280" t="s">
        <v>334</v>
      </c>
      <c r="D318" s="281"/>
      <c r="E318" s="105" t="e">
        <f>E316/E317</f>
        <v>#REF!</v>
      </c>
      <c r="F318" s="41"/>
      <c r="G318" s="78"/>
      <c r="H318" s="78"/>
      <c r="I318" s="78"/>
      <c r="J318" s="41"/>
      <c r="K318" s="41"/>
      <c r="L318" s="41"/>
      <c r="M318" s="41"/>
      <c r="N318" s="241"/>
    </row>
    <row r="319" spans="1:14" ht="15.75" thickBot="1" x14ac:dyDescent="0.3">
      <c r="A319" s="253"/>
      <c r="B319" s="250"/>
      <c r="C319" s="278" t="s">
        <v>0</v>
      </c>
      <c r="D319" s="279"/>
      <c r="E319" s="48" t="e">
        <f>IF(E318&gt;=0.5,4,2+4*E318)</f>
        <v>#REF!</v>
      </c>
      <c r="F319" s="41"/>
      <c r="J319" s="41"/>
      <c r="K319" s="41"/>
      <c r="L319" s="41"/>
      <c r="M319" s="41"/>
      <c r="N319" s="241"/>
    </row>
    <row r="320" spans="1:14" ht="15.75" thickBot="1" x14ac:dyDescent="0.3">
      <c r="A320" s="64"/>
      <c r="B320" s="64"/>
      <c r="C320" s="65"/>
      <c r="D320" s="155"/>
      <c r="E320" s="41"/>
      <c r="F320" s="41"/>
      <c r="G320" s="41"/>
      <c r="H320" s="41"/>
      <c r="I320" s="41"/>
      <c r="J320" s="41"/>
      <c r="K320" s="41"/>
      <c r="L320" s="41"/>
      <c r="M320" s="41"/>
      <c r="N320" s="66"/>
    </row>
    <row r="321" spans="1:14" ht="35.65" customHeight="1" x14ac:dyDescent="0.25">
      <c r="A321" s="242">
        <v>29</v>
      </c>
      <c r="B321" s="248" t="s">
        <v>241</v>
      </c>
      <c r="C321" s="256" t="s">
        <v>242</v>
      </c>
      <c r="D321" s="277"/>
      <c r="E321" s="43">
        <v>3</v>
      </c>
      <c r="F321" s="74" t="s">
        <v>717</v>
      </c>
      <c r="G321" s="41"/>
      <c r="H321" s="75"/>
      <c r="I321" s="75"/>
      <c r="J321" s="75"/>
      <c r="K321" s="75"/>
      <c r="L321" s="75"/>
      <c r="M321" s="74"/>
      <c r="N321" s="240" t="s">
        <v>247</v>
      </c>
    </row>
    <row r="322" spans="1:14" ht="75" x14ac:dyDescent="0.25">
      <c r="A322" s="243"/>
      <c r="B322" s="249"/>
      <c r="C322" s="53">
        <v>4</v>
      </c>
      <c r="D322" s="151" t="s">
        <v>601</v>
      </c>
      <c r="E322" s="54"/>
      <c r="F322" s="74"/>
      <c r="G322" s="41"/>
      <c r="M322" s="74"/>
      <c r="N322" s="241"/>
    </row>
    <row r="323" spans="1:14" ht="60" x14ac:dyDescent="0.25">
      <c r="A323" s="243"/>
      <c r="B323" s="249"/>
      <c r="C323" s="53">
        <v>3</v>
      </c>
      <c r="D323" s="151" t="s">
        <v>602</v>
      </c>
      <c r="E323" s="54"/>
      <c r="F323" s="74"/>
      <c r="G323" s="41"/>
      <c r="H323" s="109"/>
      <c r="I323" s="109"/>
      <c r="J323" s="109"/>
      <c r="K323" s="109"/>
      <c r="L323" s="109"/>
      <c r="M323" s="74"/>
      <c r="N323" s="241"/>
    </row>
    <row r="324" spans="1:14" ht="60" x14ac:dyDescent="0.25">
      <c r="A324" s="243"/>
      <c r="B324" s="249"/>
      <c r="C324" s="53">
        <v>2</v>
      </c>
      <c r="D324" s="151" t="s">
        <v>243</v>
      </c>
      <c r="E324" s="54"/>
      <c r="F324" s="74"/>
      <c r="G324" s="41"/>
      <c r="H324" s="109"/>
      <c r="I324" s="109"/>
      <c r="J324" s="109"/>
      <c r="K324" s="109"/>
      <c r="L324" s="109"/>
      <c r="M324" s="74"/>
      <c r="N324" s="241"/>
    </row>
    <row r="325" spans="1:14" ht="45" x14ac:dyDescent="0.25">
      <c r="A325" s="243"/>
      <c r="B325" s="249"/>
      <c r="C325" s="53">
        <v>1</v>
      </c>
      <c r="D325" s="151" t="s">
        <v>603</v>
      </c>
      <c r="E325" s="54"/>
      <c r="F325" s="74"/>
      <c r="G325" s="41"/>
      <c r="H325" s="109"/>
      <c r="I325" s="109"/>
      <c r="J325" s="109"/>
      <c r="K325" s="109"/>
      <c r="L325" s="109"/>
      <c r="M325" s="74"/>
      <c r="N325" s="241"/>
    </row>
    <row r="326" spans="1:14" x14ac:dyDescent="0.25">
      <c r="A326" s="243"/>
      <c r="B326" s="249"/>
      <c r="C326" s="53">
        <v>0</v>
      </c>
      <c r="D326" s="153" t="s">
        <v>152</v>
      </c>
      <c r="E326" s="55"/>
      <c r="F326" s="41"/>
      <c r="G326" s="41"/>
      <c r="H326" s="109"/>
      <c r="I326" s="109"/>
      <c r="J326" s="109"/>
      <c r="K326" s="109"/>
      <c r="L326" s="109"/>
      <c r="M326" s="41"/>
      <c r="N326" s="241"/>
    </row>
    <row r="327" spans="1:14" ht="15" customHeight="1" thickBot="1" x14ac:dyDescent="0.3">
      <c r="A327" s="244"/>
      <c r="B327" s="250"/>
      <c r="C327" s="274" t="s">
        <v>0</v>
      </c>
      <c r="D327" s="276"/>
      <c r="E327" s="48">
        <f>E321</f>
        <v>3</v>
      </c>
      <c r="F327" s="41"/>
      <c r="G327" s="41"/>
      <c r="H327" s="41"/>
      <c r="I327" s="41"/>
      <c r="J327" s="41"/>
      <c r="K327" s="41"/>
      <c r="L327" s="41"/>
      <c r="M327" s="41"/>
      <c r="N327" s="241"/>
    </row>
    <row r="328" spans="1:14" ht="15" customHeight="1" thickBot="1" x14ac:dyDescent="0.3">
      <c r="A328" s="49"/>
      <c r="B328" s="49"/>
      <c r="C328" s="50"/>
      <c r="D328" s="149"/>
      <c r="E328" s="51"/>
      <c r="F328" s="41"/>
      <c r="G328" s="41"/>
      <c r="H328" s="41"/>
      <c r="I328" s="41"/>
      <c r="J328" s="41"/>
      <c r="K328" s="41"/>
      <c r="L328" s="41"/>
      <c r="M328" s="41"/>
      <c r="N328" s="52"/>
    </row>
    <row r="329" spans="1:14" ht="38.65" customHeight="1" x14ac:dyDescent="0.25">
      <c r="A329" s="251">
        <v>30</v>
      </c>
      <c r="B329" s="248" t="s">
        <v>245</v>
      </c>
      <c r="C329" s="282" t="s">
        <v>113</v>
      </c>
      <c r="D329" s="282"/>
      <c r="E329" s="86"/>
      <c r="F329" s="41"/>
      <c r="G329" s="41"/>
      <c r="H329" s="41"/>
      <c r="I329" s="41"/>
      <c r="J329" s="41"/>
      <c r="K329" s="41"/>
      <c r="L329" s="41"/>
      <c r="M329" s="41"/>
      <c r="N329" s="240" t="s">
        <v>248</v>
      </c>
    </row>
    <row r="330" spans="1:14" ht="31.5" customHeight="1" x14ac:dyDescent="0.25">
      <c r="A330" s="252"/>
      <c r="B330" s="249"/>
      <c r="C330" s="280" t="s">
        <v>407</v>
      </c>
      <c r="D330" s="283"/>
      <c r="E330" s="173" t="s">
        <v>153</v>
      </c>
      <c r="H330" s="87" t="s">
        <v>151</v>
      </c>
      <c r="I330" s="79" t="e">
        <f>IF(E333&lt;=50%,4,IF(E333&gt;=65%,(40-40*E333)/7,(32-40*E333)/3))</f>
        <v>#REF!</v>
      </c>
      <c r="K330" s="41"/>
      <c r="L330" s="41"/>
      <c r="N330" s="241"/>
    </row>
    <row r="331" spans="1:14" ht="31.15" customHeight="1" x14ac:dyDescent="0.25">
      <c r="A331" s="252"/>
      <c r="B331" s="249"/>
      <c r="C331" s="280" t="s">
        <v>294</v>
      </c>
      <c r="D331" s="281"/>
      <c r="E331" s="174" t="e">
        <f>#REF!</f>
        <v>#REF!</v>
      </c>
      <c r="F331" s="37" t="s">
        <v>718</v>
      </c>
      <c r="H331" s="80" t="s">
        <v>153</v>
      </c>
      <c r="I331" s="79" t="e">
        <f>IF(E333&lt;=40%,4,IF(E333&gt;=55%,(40-40*E333)/9,(28-40*E333)/3))</f>
        <v>#REF!</v>
      </c>
      <c r="J331" s="41"/>
      <c r="K331" s="41"/>
      <c r="L331" s="41"/>
      <c r="N331" s="241"/>
    </row>
    <row r="332" spans="1:14" x14ac:dyDescent="0.25">
      <c r="A332" s="252"/>
      <c r="B332" s="249"/>
      <c r="C332" s="280" t="s">
        <v>295</v>
      </c>
      <c r="D332" s="281"/>
      <c r="E332" s="174" t="e">
        <f>#REF!</f>
        <v>#REF!</v>
      </c>
      <c r="F332" s="37" t="s">
        <v>718</v>
      </c>
      <c r="H332" s="80" t="s">
        <v>154</v>
      </c>
      <c r="I332" s="79" t="e">
        <f>IF(E333&lt;=30%,4,IF(E333&gt;=45%,(40-40*E333)/11,(24-40*E333)/3))</f>
        <v>#REF!</v>
      </c>
      <c r="J332" s="41"/>
      <c r="K332" s="41"/>
      <c r="L332" s="41"/>
      <c r="N332" s="241"/>
    </row>
    <row r="333" spans="1:14" ht="15.4" customHeight="1" x14ac:dyDescent="0.25">
      <c r="A333" s="252"/>
      <c r="B333" s="249"/>
      <c r="C333" s="280" t="s">
        <v>291</v>
      </c>
      <c r="D333" s="281"/>
      <c r="E333" s="108" t="e">
        <f>E331/E332</f>
        <v>#REF!</v>
      </c>
      <c r="H333" s="82" t="s">
        <v>246</v>
      </c>
      <c r="I333" s="79" t="e">
        <f>IF(E333&lt;=75%,4,10-8*E333)</f>
        <v>#REF!</v>
      </c>
      <c r="J333" s="41"/>
      <c r="K333" s="41"/>
      <c r="L333" s="41"/>
      <c r="N333" s="241"/>
    </row>
    <row r="334" spans="1:14" ht="15.75" thickBot="1" x14ac:dyDescent="0.3">
      <c r="A334" s="253"/>
      <c r="B334" s="250"/>
      <c r="C334" s="278" t="s">
        <v>0</v>
      </c>
      <c r="D334" s="279"/>
      <c r="E334" s="48" t="e">
        <f>IF(E330="PTN Satker",I330,IF(E330="PTN BLU",I331,IF(E330="PTN BH",I332,I333)))</f>
        <v>#REF!</v>
      </c>
      <c r="F334" s="41"/>
      <c r="J334" s="41"/>
      <c r="K334" s="41"/>
      <c r="L334" s="41"/>
      <c r="M334" s="41"/>
      <c r="N334" s="241"/>
    </row>
    <row r="335" spans="1:14" ht="15.75" thickBot="1" x14ac:dyDescent="0.3">
      <c r="A335" s="64"/>
      <c r="B335" s="64"/>
      <c r="C335" s="65"/>
      <c r="D335" s="155"/>
      <c r="E335" s="41"/>
      <c r="F335" s="41"/>
      <c r="G335" s="41"/>
      <c r="H335" s="41"/>
      <c r="I335" s="41"/>
      <c r="J335" s="41"/>
      <c r="K335" s="41"/>
      <c r="L335" s="41"/>
      <c r="M335" s="41"/>
      <c r="N335" s="66"/>
    </row>
    <row r="336" spans="1:14" ht="44.65" customHeight="1" x14ac:dyDescent="0.25">
      <c r="A336" s="251">
        <v>31</v>
      </c>
      <c r="B336" s="248"/>
      <c r="C336" s="282" t="s">
        <v>249</v>
      </c>
      <c r="D336" s="282"/>
      <c r="E336" s="86"/>
      <c r="F336" s="41"/>
      <c r="G336" s="41"/>
      <c r="H336" s="41"/>
      <c r="I336" s="41"/>
      <c r="J336" s="41"/>
      <c r="K336" s="41"/>
      <c r="L336" s="41"/>
      <c r="M336" s="41"/>
      <c r="N336" s="240" t="s">
        <v>250</v>
      </c>
    </row>
    <row r="337" spans="1:14" ht="30.4" customHeight="1" x14ac:dyDescent="0.25">
      <c r="A337" s="252"/>
      <c r="B337" s="249"/>
      <c r="C337" s="280" t="s">
        <v>296</v>
      </c>
      <c r="D337" s="281"/>
      <c r="E337" s="174" t="e">
        <f>#REF!+#REF!</f>
        <v>#REF!</v>
      </c>
      <c r="F337" s="37" t="s">
        <v>718</v>
      </c>
      <c r="G337" s="80"/>
      <c r="H337" s="62"/>
      <c r="I337" s="79"/>
      <c r="J337" s="41"/>
      <c r="K337" s="41"/>
      <c r="L337" s="41"/>
      <c r="N337" s="241"/>
    </row>
    <row r="338" spans="1:14" ht="15.4" customHeight="1" x14ac:dyDescent="0.25">
      <c r="A338" s="252"/>
      <c r="B338" s="249"/>
      <c r="C338" s="280" t="s">
        <v>295</v>
      </c>
      <c r="D338" s="281"/>
      <c r="E338" s="174" t="e">
        <f>#REF!</f>
        <v>#REF!</v>
      </c>
      <c r="F338" s="37" t="s">
        <v>718</v>
      </c>
      <c r="G338" s="80"/>
      <c r="H338" s="62"/>
      <c r="I338" s="79"/>
      <c r="J338" s="41"/>
      <c r="K338" s="41"/>
      <c r="L338" s="41"/>
      <c r="N338" s="241"/>
    </row>
    <row r="339" spans="1:14" ht="15.4" customHeight="1" x14ac:dyDescent="0.25">
      <c r="A339" s="252"/>
      <c r="B339" s="249"/>
      <c r="C339" s="280" t="s">
        <v>292</v>
      </c>
      <c r="D339" s="281"/>
      <c r="E339" s="108" t="e">
        <f>E337/E338</f>
        <v>#REF!</v>
      </c>
      <c r="G339" s="82"/>
      <c r="H339" s="62"/>
      <c r="I339" s="79"/>
      <c r="J339" s="41"/>
      <c r="K339" s="41"/>
      <c r="L339" s="41"/>
      <c r="N339" s="241"/>
    </row>
    <row r="340" spans="1:14" ht="15.75" thickBot="1" x14ac:dyDescent="0.3">
      <c r="A340" s="253"/>
      <c r="B340" s="250"/>
      <c r="C340" s="278" t="s">
        <v>0</v>
      </c>
      <c r="D340" s="279"/>
      <c r="E340" s="48" t="e">
        <f>IF(E339&gt;10%,4,2+20*E339)</f>
        <v>#REF!</v>
      </c>
      <c r="F340" s="41"/>
      <c r="J340" s="41"/>
      <c r="K340" s="41"/>
      <c r="L340" s="41"/>
      <c r="M340" s="41"/>
      <c r="N340" s="241"/>
    </row>
    <row r="341" spans="1:14" ht="15.75" thickBot="1" x14ac:dyDescent="0.3">
      <c r="A341" s="64"/>
      <c r="B341" s="64"/>
      <c r="C341" s="65"/>
      <c r="D341" s="155"/>
      <c r="E341" s="41"/>
      <c r="F341" s="41"/>
      <c r="G341" s="41"/>
      <c r="H341" s="41"/>
      <c r="I341" s="41"/>
      <c r="J341" s="41"/>
      <c r="K341" s="41"/>
      <c r="L341" s="41"/>
      <c r="M341" s="41"/>
      <c r="N341" s="66"/>
    </row>
    <row r="342" spans="1:14" ht="31.15" customHeight="1" x14ac:dyDescent="0.25">
      <c r="A342" s="251">
        <v>32</v>
      </c>
      <c r="B342" s="248" t="s">
        <v>251</v>
      </c>
      <c r="C342" s="282" t="s">
        <v>115</v>
      </c>
      <c r="D342" s="282"/>
      <c r="E342" s="86"/>
      <c r="F342" s="41"/>
      <c r="G342" s="41"/>
      <c r="H342" s="41"/>
      <c r="I342" s="41"/>
      <c r="J342" s="41"/>
      <c r="K342" s="41"/>
      <c r="L342" s="41"/>
      <c r="M342" s="41"/>
      <c r="N342" s="240" t="s">
        <v>28</v>
      </c>
    </row>
    <row r="343" spans="1:14" ht="31.5" customHeight="1" x14ac:dyDescent="0.25">
      <c r="A343" s="252"/>
      <c r="B343" s="249"/>
      <c r="C343" s="280" t="s">
        <v>722</v>
      </c>
      <c r="D343" s="281"/>
      <c r="E343" s="174" t="e">
        <f>#REF!</f>
        <v>#REF!</v>
      </c>
      <c r="F343" s="41" t="s">
        <v>718</v>
      </c>
      <c r="G343" s="62"/>
      <c r="H343" s="41"/>
      <c r="I343" s="62"/>
      <c r="J343" s="41"/>
      <c r="K343" s="41"/>
      <c r="L343" s="41"/>
      <c r="M343" s="41"/>
      <c r="N343" s="241"/>
    </row>
    <row r="344" spans="1:14" x14ac:dyDescent="0.25">
      <c r="A344" s="252"/>
      <c r="B344" s="249"/>
      <c r="C344" s="280" t="s">
        <v>297</v>
      </c>
      <c r="D344" s="281"/>
      <c r="E344" s="110" t="e">
        <f>#REF!</f>
        <v>#REF!</v>
      </c>
      <c r="F344" s="41" t="s">
        <v>718</v>
      </c>
      <c r="G344" s="62"/>
      <c r="H344" s="41"/>
      <c r="I344" s="62"/>
      <c r="J344" s="41"/>
      <c r="K344" s="41"/>
      <c r="L344" s="41"/>
      <c r="M344" s="41"/>
      <c r="N344" s="241"/>
    </row>
    <row r="345" spans="1:14" ht="15.4" customHeight="1" x14ac:dyDescent="0.25">
      <c r="A345" s="252"/>
      <c r="B345" s="249"/>
      <c r="C345" s="280" t="s">
        <v>293</v>
      </c>
      <c r="D345" s="281"/>
      <c r="E345" s="175" t="e">
        <f>E343/E344</f>
        <v>#REF!</v>
      </c>
      <c r="F345" s="41"/>
      <c r="G345" s="78"/>
      <c r="H345" s="41"/>
      <c r="I345" s="78"/>
      <c r="J345" s="41"/>
      <c r="K345" s="41"/>
      <c r="L345" s="41"/>
      <c r="M345" s="41"/>
      <c r="N345" s="241"/>
    </row>
    <row r="346" spans="1:14" ht="15.75" thickBot="1" x14ac:dyDescent="0.3">
      <c r="A346" s="253"/>
      <c r="B346" s="250"/>
      <c r="C346" s="278" t="s">
        <v>0</v>
      </c>
      <c r="D346" s="279"/>
      <c r="E346" s="48" t="e">
        <f>IF(E345&gt;=20,4,E345/5)</f>
        <v>#REF!</v>
      </c>
      <c r="F346" s="41"/>
      <c r="H346" s="41"/>
      <c r="J346" s="41"/>
      <c r="K346" s="41"/>
      <c r="L346" s="41"/>
      <c r="M346" s="41"/>
      <c r="N346" s="241"/>
    </row>
    <row r="347" spans="1:14" ht="15.75" thickBot="1" x14ac:dyDescent="0.3">
      <c r="A347" s="64"/>
      <c r="B347" s="64"/>
      <c r="C347" s="65"/>
      <c r="D347" s="155"/>
      <c r="E347" s="41"/>
      <c r="F347" s="41"/>
      <c r="G347" s="41"/>
      <c r="H347" s="41"/>
      <c r="I347" s="41"/>
      <c r="J347" s="41"/>
      <c r="K347" s="41"/>
      <c r="L347" s="41"/>
      <c r="M347" s="41"/>
      <c r="N347" s="88"/>
    </row>
    <row r="348" spans="1:14" ht="31.15" customHeight="1" x14ac:dyDescent="0.25">
      <c r="A348" s="251">
        <v>33</v>
      </c>
      <c r="B348" s="67"/>
      <c r="C348" s="282" t="s">
        <v>114</v>
      </c>
      <c r="D348" s="282"/>
      <c r="E348" s="86"/>
      <c r="F348" s="41"/>
      <c r="G348" s="41"/>
      <c r="H348" s="41"/>
      <c r="I348" s="41"/>
      <c r="J348" s="41"/>
      <c r="K348" s="41"/>
      <c r="L348" s="41"/>
      <c r="M348" s="41"/>
      <c r="N348" s="240" t="s">
        <v>29</v>
      </c>
    </row>
    <row r="349" spans="1:14" ht="31.5" customHeight="1" x14ac:dyDescent="0.25">
      <c r="A349" s="252"/>
      <c r="B349" s="68"/>
      <c r="C349" s="280" t="s">
        <v>723</v>
      </c>
      <c r="D349" s="281"/>
      <c r="E349" s="174" t="e">
        <f>#REF!</f>
        <v>#REF!</v>
      </c>
      <c r="F349" s="41" t="s">
        <v>718</v>
      </c>
      <c r="G349" s="62"/>
      <c r="H349" s="62"/>
      <c r="I349" s="62"/>
      <c r="J349" s="41"/>
      <c r="K349" s="41"/>
      <c r="L349" s="41"/>
      <c r="M349" s="41"/>
      <c r="N349" s="241"/>
    </row>
    <row r="350" spans="1:14" x14ac:dyDescent="0.25">
      <c r="A350" s="252"/>
      <c r="B350" s="68"/>
      <c r="C350" s="280" t="s">
        <v>267</v>
      </c>
      <c r="D350" s="281"/>
      <c r="E350" s="110" t="e">
        <f>E266</f>
        <v>#REF!</v>
      </c>
      <c r="F350" s="41" t="s">
        <v>718</v>
      </c>
      <c r="G350" s="62"/>
      <c r="H350" s="62"/>
      <c r="I350" s="62"/>
      <c r="J350" s="41"/>
      <c r="K350" s="41"/>
      <c r="L350" s="41"/>
      <c r="M350" s="41"/>
      <c r="N350" s="241"/>
    </row>
    <row r="351" spans="1:14" ht="15.4" customHeight="1" x14ac:dyDescent="0.25">
      <c r="A351" s="252"/>
      <c r="B351" s="68"/>
      <c r="C351" s="280" t="s">
        <v>335</v>
      </c>
      <c r="D351" s="281"/>
      <c r="E351" s="175" t="e">
        <f>E349/E350</f>
        <v>#REF!</v>
      </c>
      <c r="F351" s="41"/>
      <c r="G351" s="78"/>
      <c r="H351" s="78"/>
      <c r="I351" s="78"/>
      <c r="J351" s="41"/>
      <c r="K351" s="41"/>
      <c r="L351" s="41"/>
      <c r="M351" s="41"/>
      <c r="N351" s="241"/>
    </row>
    <row r="352" spans="1:14" ht="15.75" thickBot="1" x14ac:dyDescent="0.3">
      <c r="A352" s="253"/>
      <c r="B352" s="95"/>
      <c r="C352" s="278" t="s">
        <v>0</v>
      </c>
      <c r="D352" s="279"/>
      <c r="E352" s="48" t="e">
        <f>IF(E351&gt;=20,4,E351/5)</f>
        <v>#REF!</v>
      </c>
      <c r="F352" s="41"/>
      <c r="J352" s="41"/>
      <c r="K352" s="41"/>
      <c r="L352" s="41"/>
      <c r="M352" s="41"/>
      <c r="N352" s="241"/>
    </row>
    <row r="353" spans="1:14" ht="15.75" thickBot="1" x14ac:dyDescent="0.3">
      <c r="A353" s="64"/>
      <c r="B353" s="64"/>
      <c r="C353" s="65"/>
      <c r="D353" s="155"/>
      <c r="E353" s="41"/>
      <c r="F353" s="41"/>
      <c r="G353" s="41"/>
      <c r="H353" s="41"/>
      <c r="I353" s="41"/>
      <c r="J353" s="41"/>
      <c r="K353" s="41"/>
      <c r="L353" s="41"/>
      <c r="M353" s="41"/>
      <c r="N353" s="88"/>
    </row>
    <row r="354" spans="1:14" ht="42.4" customHeight="1" x14ac:dyDescent="0.25">
      <c r="A354" s="251">
        <v>34</v>
      </c>
      <c r="B354" s="67"/>
      <c r="C354" s="282" t="s">
        <v>116</v>
      </c>
      <c r="D354" s="282"/>
      <c r="E354" s="86"/>
      <c r="F354" s="41"/>
      <c r="G354" s="41"/>
      <c r="H354" s="41"/>
      <c r="I354" s="41"/>
      <c r="J354" s="41"/>
      <c r="K354" s="41"/>
      <c r="L354" s="41"/>
      <c r="M354" s="41"/>
      <c r="N354" s="240" t="s">
        <v>117</v>
      </c>
    </row>
    <row r="355" spans="1:14" ht="31.5" customHeight="1" x14ac:dyDescent="0.25">
      <c r="A355" s="252"/>
      <c r="B355" s="68"/>
      <c r="C355" s="280" t="s">
        <v>724</v>
      </c>
      <c r="D355" s="281"/>
      <c r="E355" s="174" t="e">
        <f>#REF!</f>
        <v>#REF!</v>
      </c>
      <c r="F355" s="41" t="s">
        <v>718</v>
      </c>
      <c r="G355" s="62"/>
      <c r="H355" s="62"/>
      <c r="I355" s="62"/>
      <c r="J355" s="41"/>
      <c r="K355" s="41"/>
      <c r="L355" s="41"/>
      <c r="M355" s="41"/>
      <c r="N355" s="241"/>
    </row>
    <row r="356" spans="1:14" ht="15.4" customHeight="1" x14ac:dyDescent="0.25">
      <c r="A356" s="252"/>
      <c r="B356" s="68"/>
      <c r="C356" s="280" t="s">
        <v>267</v>
      </c>
      <c r="D356" s="281"/>
      <c r="E356" s="110" t="e">
        <f>E266</f>
        <v>#REF!</v>
      </c>
      <c r="F356" s="41" t="s">
        <v>718</v>
      </c>
      <c r="G356" s="62"/>
      <c r="H356" s="62"/>
      <c r="I356" s="62"/>
      <c r="J356" s="41"/>
      <c r="K356" s="41"/>
      <c r="L356" s="41"/>
      <c r="M356" s="41"/>
      <c r="N356" s="241"/>
    </row>
    <row r="357" spans="1:14" ht="15.4" customHeight="1" x14ac:dyDescent="0.25">
      <c r="A357" s="252"/>
      <c r="B357" s="68"/>
      <c r="C357" s="280" t="s">
        <v>336</v>
      </c>
      <c r="D357" s="281"/>
      <c r="E357" s="175" t="e">
        <f>E355/E356</f>
        <v>#REF!</v>
      </c>
      <c r="F357" s="41"/>
      <c r="G357" s="78"/>
      <c r="H357" s="78"/>
      <c r="I357" s="78"/>
      <c r="J357" s="41"/>
      <c r="K357" s="41"/>
      <c r="L357" s="41"/>
      <c r="M357" s="41"/>
      <c r="N357" s="241"/>
    </row>
    <row r="358" spans="1:14" ht="15.75" thickBot="1" x14ac:dyDescent="0.3">
      <c r="A358" s="253"/>
      <c r="B358" s="95"/>
      <c r="C358" s="278" t="s">
        <v>0</v>
      </c>
      <c r="D358" s="279"/>
      <c r="E358" s="48" t="e">
        <f>IF(E357&gt;=5,4,4*E357/5)</f>
        <v>#REF!</v>
      </c>
      <c r="F358" s="41"/>
      <c r="J358" s="41"/>
      <c r="K358" s="41"/>
      <c r="L358" s="41"/>
      <c r="M358" s="41"/>
      <c r="N358" s="241"/>
    </row>
    <row r="359" spans="1:14" ht="15.75" thickBot="1" x14ac:dyDescent="0.3">
      <c r="A359" s="64"/>
      <c r="B359" s="64"/>
      <c r="C359" s="65"/>
      <c r="D359" s="155"/>
      <c r="E359" s="41"/>
      <c r="F359" s="41"/>
      <c r="G359" s="41"/>
      <c r="H359" s="41"/>
      <c r="I359" s="41"/>
      <c r="J359" s="41"/>
      <c r="K359" s="41"/>
      <c r="L359" s="41"/>
      <c r="M359" s="41"/>
      <c r="N359" s="88"/>
    </row>
    <row r="360" spans="1:14" ht="42.4" customHeight="1" x14ac:dyDescent="0.25">
      <c r="A360" s="251">
        <v>35</v>
      </c>
      <c r="B360" s="67"/>
      <c r="C360" s="282" t="s">
        <v>298</v>
      </c>
      <c r="D360" s="282"/>
      <c r="E360" s="176"/>
      <c r="F360" s="41"/>
      <c r="G360" s="41"/>
      <c r="H360" s="41"/>
      <c r="I360" s="41"/>
      <c r="J360" s="41"/>
      <c r="K360" s="41"/>
      <c r="L360" s="41"/>
      <c r="M360" s="41"/>
      <c r="N360" s="240" t="s">
        <v>118</v>
      </c>
    </row>
    <row r="361" spans="1:14" ht="31.5" customHeight="1" x14ac:dyDescent="0.25">
      <c r="A361" s="252"/>
      <c r="B361" s="68"/>
      <c r="C361" s="280" t="s">
        <v>337</v>
      </c>
      <c r="D361" s="281"/>
      <c r="E361" s="174" t="e">
        <f>#REF!+#REF!</f>
        <v>#REF!</v>
      </c>
      <c r="F361" s="41" t="s">
        <v>718</v>
      </c>
      <c r="G361" s="62"/>
      <c r="H361" s="62"/>
      <c r="I361" s="62"/>
      <c r="J361" s="41"/>
      <c r="K361" s="41"/>
      <c r="L361" s="41"/>
      <c r="M361" s="41"/>
      <c r="N361" s="241"/>
    </row>
    <row r="362" spans="1:14" x14ac:dyDescent="0.25">
      <c r="A362" s="252"/>
      <c r="B362" s="68"/>
      <c r="C362" s="280" t="s">
        <v>338</v>
      </c>
      <c r="D362" s="281"/>
      <c r="E362" s="174" t="e">
        <f>#REF!</f>
        <v>#REF!</v>
      </c>
      <c r="F362" s="41" t="s">
        <v>718</v>
      </c>
      <c r="G362" s="62"/>
      <c r="H362" s="62"/>
      <c r="I362" s="62"/>
      <c r="J362" s="41"/>
      <c r="K362" s="41"/>
      <c r="L362" s="41"/>
      <c r="M362" s="41"/>
      <c r="N362" s="241"/>
    </row>
    <row r="363" spans="1:14" ht="15.4" customHeight="1" x14ac:dyDescent="0.25">
      <c r="A363" s="252"/>
      <c r="B363" s="68"/>
      <c r="C363" s="280" t="s">
        <v>339</v>
      </c>
      <c r="D363" s="281"/>
      <c r="E363" s="108" t="e">
        <f>E361/E362</f>
        <v>#REF!</v>
      </c>
      <c r="F363" s="41"/>
      <c r="G363" s="78"/>
      <c r="H363" s="78"/>
      <c r="I363" s="78"/>
      <c r="J363" s="41"/>
      <c r="K363" s="41"/>
      <c r="L363" s="41"/>
      <c r="M363" s="41"/>
      <c r="N363" s="241"/>
    </row>
    <row r="364" spans="1:14" ht="15.75" thickBot="1" x14ac:dyDescent="0.3">
      <c r="A364" s="253"/>
      <c r="B364" s="95"/>
      <c r="C364" s="278" t="s">
        <v>0</v>
      </c>
      <c r="D364" s="279"/>
      <c r="E364" s="48" t="e">
        <f>IF(E363&gt;=5%,4,80*E363)</f>
        <v>#REF!</v>
      </c>
      <c r="F364" s="41"/>
      <c r="J364" s="41"/>
      <c r="K364" s="41"/>
      <c r="L364" s="41"/>
      <c r="M364" s="41"/>
      <c r="N364" s="241"/>
    </row>
    <row r="365" spans="1:14" ht="15.75" thickBot="1" x14ac:dyDescent="0.3">
      <c r="A365" s="64"/>
      <c r="B365" s="64"/>
      <c r="C365" s="65"/>
      <c r="D365" s="155"/>
      <c r="E365" s="41"/>
      <c r="F365" s="41"/>
      <c r="G365" s="41"/>
      <c r="H365" s="41"/>
      <c r="I365" s="41"/>
      <c r="J365" s="41"/>
      <c r="K365" s="41"/>
      <c r="L365" s="41"/>
      <c r="M365" s="41"/>
      <c r="N365" s="88"/>
    </row>
    <row r="366" spans="1:14" ht="42.4" customHeight="1" x14ac:dyDescent="0.25">
      <c r="A366" s="251">
        <v>36</v>
      </c>
      <c r="B366" s="67"/>
      <c r="C366" s="282" t="s">
        <v>299</v>
      </c>
      <c r="D366" s="282"/>
      <c r="E366" s="86"/>
      <c r="F366" s="41"/>
      <c r="G366" s="41"/>
      <c r="H366" s="41"/>
      <c r="I366" s="41"/>
      <c r="J366" s="41"/>
      <c r="K366" s="41"/>
      <c r="L366" s="41"/>
      <c r="M366" s="41"/>
      <c r="N366" s="240" t="s">
        <v>119</v>
      </c>
    </row>
    <row r="367" spans="1:14" ht="31.5" customHeight="1" x14ac:dyDescent="0.25">
      <c r="A367" s="252"/>
      <c r="B367" s="68"/>
      <c r="C367" s="280" t="s">
        <v>340</v>
      </c>
      <c r="D367" s="281"/>
      <c r="E367" s="174" t="e">
        <f>#REF!+#REF!</f>
        <v>#REF!</v>
      </c>
      <c r="F367" s="41" t="s">
        <v>718</v>
      </c>
      <c r="G367" s="62"/>
      <c r="H367" s="62"/>
      <c r="I367" s="62"/>
      <c r="J367" s="41"/>
      <c r="K367" s="41"/>
      <c r="L367" s="41"/>
      <c r="M367" s="41"/>
      <c r="N367" s="241"/>
    </row>
    <row r="368" spans="1:14" ht="15.4" customHeight="1" x14ac:dyDescent="0.25">
      <c r="A368" s="252"/>
      <c r="B368" s="68"/>
      <c r="C368" s="280" t="s">
        <v>338</v>
      </c>
      <c r="D368" s="281"/>
      <c r="E368" s="174" t="e">
        <f>#REF!</f>
        <v>#REF!</v>
      </c>
      <c r="F368" s="41" t="s">
        <v>718</v>
      </c>
      <c r="G368" s="62"/>
      <c r="H368" s="62"/>
      <c r="I368" s="62"/>
      <c r="J368" s="41"/>
      <c r="K368" s="41"/>
      <c r="L368" s="41"/>
      <c r="M368" s="41"/>
      <c r="N368" s="241"/>
    </row>
    <row r="369" spans="1:14" ht="15.4" customHeight="1" x14ac:dyDescent="0.25">
      <c r="A369" s="252"/>
      <c r="B369" s="68"/>
      <c r="C369" s="280" t="s">
        <v>341</v>
      </c>
      <c r="D369" s="281"/>
      <c r="E369" s="108" t="e">
        <f>E367/E368</f>
        <v>#REF!</v>
      </c>
      <c r="F369" s="41"/>
      <c r="G369" s="78"/>
      <c r="H369" s="78"/>
      <c r="I369" s="78"/>
      <c r="J369" s="41"/>
      <c r="K369" s="41"/>
      <c r="L369" s="41"/>
      <c r="M369" s="41"/>
      <c r="N369" s="241"/>
    </row>
    <row r="370" spans="1:14" ht="15.75" thickBot="1" x14ac:dyDescent="0.3">
      <c r="A370" s="253"/>
      <c r="B370" s="95"/>
      <c r="C370" s="278" t="s">
        <v>0</v>
      </c>
      <c r="D370" s="279"/>
      <c r="E370" s="48" t="e">
        <f>IF(E369&gt;=1%,4,400*E369)</f>
        <v>#REF!</v>
      </c>
      <c r="F370" s="41"/>
      <c r="J370" s="41"/>
      <c r="K370" s="41"/>
      <c r="L370" s="41"/>
      <c r="M370" s="41"/>
      <c r="N370" s="241"/>
    </row>
    <row r="371" spans="1:14" ht="15.75" thickBot="1" x14ac:dyDescent="0.3">
      <c r="A371" s="64"/>
      <c r="B371" s="64"/>
      <c r="C371" s="65"/>
      <c r="D371" s="155"/>
      <c r="E371" s="41"/>
      <c r="F371" s="41"/>
      <c r="G371" s="41"/>
      <c r="H371" s="41"/>
      <c r="I371" s="41"/>
      <c r="J371" s="41"/>
      <c r="K371" s="41"/>
      <c r="L371" s="41"/>
      <c r="M371" s="41"/>
      <c r="N371" s="88"/>
    </row>
    <row r="372" spans="1:14" ht="63" customHeight="1" x14ac:dyDescent="0.25">
      <c r="A372" s="242">
        <v>37</v>
      </c>
      <c r="B372" s="248" t="s">
        <v>300</v>
      </c>
      <c r="C372" s="256" t="s">
        <v>301</v>
      </c>
      <c r="D372" s="277"/>
      <c r="E372" s="43">
        <v>3</v>
      </c>
      <c r="F372" s="41" t="s">
        <v>717</v>
      </c>
      <c r="G372" s="41"/>
      <c r="H372" s="41"/>
      <c r="I372" s="41"/>
      <c r="J372" s="41"/>
      <c r="K372" s="41"/>
      <c r="L372" s="41"/>
      <c r="M372" s="41"/>
      <c r="N372" s="240" t="s">
        <v>305</v>
      </c>
    </row>
    <row r="373" spans="1:14" ht="60" x14ac:dyDescent="0.25">
      <c r="A373" s="243"/>
      <c r="B373" s="249"/>
      <c r="C373" s="53">
        <v>4</v>
      </c>
      <c r="D373" s="151" t="s">
        <v>604</v>
      </c>
      <c r="E373" s="54"/>
      <c r="F373" s="41"/>
      <c r="G373" s="41"/>
      <c r="H373" s="41"/>
      <c r="I373" s="41"/>
      <c r="J373" s="41"/>
      <c r="K373" s="41"/>
      <c r="L373" s="41"/>
      <c r="M373" s="41"/>
      <c r="N373" s="241"/>
    </row>
    <row r="374" spans="1:14" ht="45" x14ac:dyDescent="0.25">
      <c r="A374" s="243"/>
      <c r="B374" s="249"/>
      <c r="C374" s="53">
        <v>3</v>
      </c>
      <c r="D374" s="151" t="s">
        <v>605</v>
      </c>
      <c r="E374" s="54"/>
      <c r="F374" s="41"/>
      <c r="G374" s="41"/>
      <c r="H374" s="41"/>
      <c r="I374" s="41"/>
      <c r="J374" s="41"/>
      <c r="K374" s="41"/>
      <c r="L374" s="41"/>
      <c r="M374" s="41"/>
      <c r="N374" s="241"/>
    </row>
    <row r="375" spans="1:14" ht="45" x14ac:dyDescent="0.25">
      <c r="A375" s="243"/>
      <c r="B375" s="249"/>
      <c r="C375" s="53">
        <v>2</v>
      </c>
      <c r="D375" s="151" t="s">
        <v>606</v>
      </c>
      <c r="E375" s="54"/>
      <c r="F375" s="41"/>
      <c r="G375" s="41"/>
      <c r="H375" s="41"/>
      <c r="I375" s="41"/>
      <c r="J375" s="41"/>
      <c r="K375" s="41"/>
      <c r="L375" s="41"/>
      <c r="M375" s="41"/>
      <c r="N375" s="241"/>
    </row>
    <row r="376" spans="1:14" ht="45" x14ac:dyDescent="0.25">
      <c r="A376" s="243"/>
      <c r="B376" s="249"/>
      <c r="C376" s="53">
        <v>1</v>
      </c>
      <c r="D376" s="151" t="s">
        <v>847</v>
      </c>
      <c r="E376" s="54"/>
      <c r="F376" s="41"/>
      <c r="G376" s="41"/>
      <c r="H376" s="41"/>
      <c r="I376" s="41"/>
      <c r="J376" s="41"/>
      <c r="K376" s="41"/>
      <c r="L376" s="41"/>
      <c r="M376" s="41"/>
      <c r="N376" s="241"/>
    </row>
    <row r="377" spans="1:14" ht="45" x14ac:dyDescent="0.25">
      <c r="A377" s="243"/>
      <c r="B377" s="249"/>
      <c r="C377" s="53">
        <v>0</v>
      </c>
      <c r="D377" s="151" t="s">
        <v>848</v>
      </c>
      <c r="E377" s="55"/>
      <c r="F377" s="41"/>
      <c r="G377" s="41"/>
      <c r="H377" s="41"/>
      <c r="I377" s="41"/>
      <c r="J377" s="41"/>
      <c r="K377" s="41"/>
      <c r="L377" s="41"/>
      <c r="M377" s="41"/>
      <c r="N377" s="241"/>
    </row>
    <row r="378" spans="1:14" ht="61.15" customHeight="1" x14ac:dyDescent="0.25">
      <c r="A378" s="243"/>
      <c r="B378" s="249"/>
      <c r="C378" s="272" t="s">
        <v>302</v>
      </c>
      <c r="D378" s="273"/>
      <c r="E378" s="56">
        <v>3</v>
      </c>
      <c r="F378" s="41" t="s">
        <v>717</v>
      </c>
      <c r="G378" s="41"/>
      <c r="H378" s="109"/>
      <c r="I378" s="109"/>
      <c r="J378" s="109"/>
      <c r="K378" s="109"/>
      <c r="L378" s="109"/>
      <c r="M378" s="41"/>
      <c r="N378" s="241"/>
    </row>
    <row r="379" spans="1:14" ht="195" x14ac:dyDescent="0.25">
      <c r="A379" s="243"/>
      <c r="B379" s="249"/>
      <c r="C379" s="53">
        <v>4</v>
      </c>
      <c r="D379" s="153" t="s">
        <v>607</v>
      </c>
      <c r="E379" s="54"/>
      <c r="F379" s="109"/>
      <c r="G379" s="41"/>
      <c r="H379" s="109"/>
      <c r="I379" s="109"/>
      <c r="J379" s="109"/>
      <c r="K379" s="109"/>
      <c r="L379" s="109"/>
      <c r="M379" s="109"/>
      <c r="N379" s="241"/>
    </row>
    <row r="380" spans="1:14" ht="150" x14ac:dyDescent="0.25">
      <c r="A380" s="243"/>
      <c r="B380" s="249"/>
      <c r="C380" s="53">
        <v>3</v>
      </c>
      <c r="D380" s="153" t="s">
        <v>608</v>
      </c>
      <c r="E380" s="54"/>
      <c r="F380" s="109"/>
      <c r="G380" s="41"/>
      <c r="H380" s="109"/>
      <c r="I380" s="109"/>
      <c r="J380" s="109"/>
      <c r="K380" s="109"/>
      <c r="L380" s="109"/>
      <c r="M380" s="109"/>
      <c r="N380" s="241"/>
    </row>
    <row r="381" spans="1:14" ht="105" x14ac:dyDescent="0.25">
      <c r="A381" s="243"/>
      <c r="B381" s="249"/>
      <c r="C381" s="53">
        <v>2</v>
      </c>
      <c r="D381" s="153" t="s">
        <v>303</v>
      </c>
      <c r="E381" s="54"/>
      <c r="F381" s="109"/>
      <c r="G381" s="41"/>
      <c r="H381" s="109"/>
      <c r="I381" s="109"/>
      <c r="J381" s="109"/>
      <c r="K381" s="109"/>
      <c r="L381" s="109"/>
      <c r="M381" s="109"/>
      <c r="N381" s="241"/>
    </row>
    <row r="382" spans="1:14" ht="30" x14ac:dyDescent="0.25">
      <c r="A382" s="243"/>
      <c r="B382" s="249"/>
      <c r="C382" s="53">
        <v>1</v>
      </c>
      <c r="D382" s="153" t="s">
        <v>609</v>
      </c>
      <c r="E382" s="54"/>
      <c r="F382" s="109"/>
      <c r="G382" s="41"/>
      <c r="H382" s="109"/>
      <c r="I382" s="111"/>
      <c r="J382" s="111"/>
      <c r="K382" s="109"/>
      <c r="L382" s="109"/>
      <c r="M382" s="109"/>
      <c r="N382" s="241"/>
    </row>
    <row r="383" spans="1:14" ht="30" x14ac:dyDescent="0.25">
      <c r="A383" s="243"/>
      <c r="B383" s="249"/>
      <c r="C383" s="53">
        <v>0</v>
      </c>
      <c r="D383" s="153" t="s">
        <v>610</v>
      </c>
      <c r="E383" s="55"/>
      <c r="F383" s="109"/>
      <c r="G383" s="41"/>
      <c r="H383" s="109"/>
      <c r="I383" s="111"/>
      <c r="J383" s="109"/>
      <c r="K383" s="96"/>
      <c r="L383" s="109"/>
      <c r="M383" s="109"/>
      <c r="N383" s="241"/>
    </row>
    <row r="384" spans="1:14" ht="63" customHeight="1" x14ac:dyDescent="0.25">
      <c r="A384" s="243"/>
      <c r="B384" s="249"/>
      <c r="C384" s="270" t="s">
        <v>304</v>
      </c>
      <c r="D384" s="273"/>
      <c r="E384" s="56">
        <v>4</v>
      </c>
      <c r="F384" s="41" t="s">
        <v>717</v>
      </c>
      <c r="G384" s="41"/>
      <c r="H384" s="109"/>
      <c r="I384" s="109"/>
      <c r="J384" s="109"/>
      <c r="K384" s="109"/>
      <c r="L384" s="109"/>
      <c r="M384" s="41"/>
      <c r="N384" s="241"/>
    </row>
    <row r="385" spans="1:14" ht="120" x14ac:dyDescent="0.25">
      <c r="A385" s="243"/>
      <c r="B385" s="249"/>
      <c r="C385" s="53">
        <v>4</v>
      </c>
      <c r="D385" s="153" t="s">
        <v>701</v>
      </c>
      <c r="E385" s="54"/>
      <c r="F385" s="109"/>
      <c r="G385" s="41"/>
      <c r="H385" s="109"/>
      <c r="I385" s="109"/>
      <c r="J385" s="109"/>
      <c r="K385" s="109"/>
      <c r="L385" s="109"/>
      <c r="M385" s="109"/>
      <c r="N385" s="241"/>
    </row>
    <row r="386" spans="1:14" ht="105" x14ac:dyDescent="0.25">
      <c r="A386" s="243"/>
      <c r="B386" s="249"/>
      <c r="C386" s="53">
        <v>3</v>
      </c>
      <c r="D386" s="153" t="s">
        <v>702</v>
      </c>
      <c r="E386" s="54"/>
      <c r="F386" s="109"/>
      <c r="G386" s="41"/>
      <c r="H386" s="109"/>
      <c r="I386" s="109"/>
      <c r="J386" s="109"/>
      <c r="K386" s="109"/>
      <c r="L386" s="109"/>
      <c r="M386" s="109"/>
      <c r="N386" s="241"/>
    </row>
    <row r="387" spans="1:14" ht="90" x14ac:dyDescent="0.25">
      <c r="A387" s="243"/>
      <c r="B387" s="249"/>
      <c r="C387" s="53">
        <v>2</v>
      </c>
      <c r="D387" s="153" t="s">
        <v>703</v>
      </c>
      <c r="E387" s="54"/>
      <c r="F387" s="109"/>
      <c r="G387" s="41"/>
      <c r="H387" s="109"/>
      <c r="I387" s="109"/>
      <c r="J387" s="111"/>
      <c r="K387" s="109"/>
      <c r="L387" s="109"/>
      <c r="M387" s="109"/>
      <c r="N387" s="241"/>
    </row>
    <row r="388" spans="1:14" ht="45" x14ac:dyDescent="0.25">
      <c r="A388" s="243"/>
      <c r="B388" s="249"/>
      <c r="C388" s="53">
        <v>1</v>
      </c>
      <c r="D388" s="153" t="s">
        <v>611</v>
      </c>
      <c r="E388" s="54"/>
      <c r="F388" s="41"/>
      <c r="G388" s="41"/>
      <c r="H388" s="41"/>
      <c r="I388" s="41"/>
      <c r="J388" s="41"/>
      <c r="K388" s="41"/>
      <c r="L388" s="41"/>
      <c r="M388" s="41"/>
      <c r="N388" s="241"/>
    </row>
    <row r="389" spans="1:14" ht="30" customHeight="1" x14ac:dyDescent="0.25">
      <c r="A389" s="243"/>
      <c r="B389" s="249"/>
      <c r="C389" s="53">
        <v>0</v>
      </c>
      <c r="D389" s="153" t="s">
        <v>612</v>
      </c>
      <c r="E389" s="55"/>
      <c r="F389" s="41"/>
      <c r="G389" s="41"/>
      <c r="H389" s="41"/>
      <c r="I389" s="41"/>
      <c r="J389" s="41"/>
      <c r="K389" s="41"/>
      <c r="L389" s="41"/>
      <c r="M389" s="41"/>
      <c r="N389" s="241"/>
    </row>
    <row r="390" spans="1:14" ht="15" customHeight="1" thickBot="1" x14ac:dyDescent="0.3">
      <c r="A390" s="244"/>
      <c r="B390" s="250"/>
      <c r="C390" s="274" t="s">
        <v>0</v>
      </c>
      <c r="D390" s="275"/>
      <c r="E390" s="48">
        <f>(2*E372+E378+E384)/4</f>
        <v>3.25</v>
      </c>
      <c r="F390" s="41"/>
      <c r="G390" s="41"/>
      <c r="H390" s="41"/>
      <c r="I390" s="41"/>
      <c r="J390" s="41"/>
      <c r="K390" s="41"/>
      <c r="L390" s="41"/>
      <c r="M390" s="41"/>
      <c r="N390" s="241"/>
    </row>
    <row r="391" spans="1:14" ht="15" customHeight="1" thickBot="1" x14ac:dyDescent="0.3">
      <c r="A391" s="49"/>
      <c r="B391" s="49"/>
      <c r="C391" s="50"/>
      <c r="D391" s="149"/>
      <c r="E391" s="51"/>
      <c r="F391" s="41"/>
      <c r="G391" s="41"/>
      <c r="H391" s="41"/>
      <c r="I391" s="41"/>
      <c r="J391" s="41"/>
      <c r="K391" s="41"/>
      <c r="L391" s="41"/>
      <c r="M391" s="41"/>
      <c r="N391" s="52"/>
    </row>
    <row r="392" spans="1:14" ht="63" customHeight="1" x14ac:dyDescent="0.25">
      <c r="A392" s="242">
        <v>38</v>
      </c>
      <c r="B392" s="248" t="s">
        <v>306</v>
      </c>
      <c r="C392" s="256" t="s">
        <v>307</v>
      </c>
      <c r="D392" s="277"/>
      <c r="E392" s="43">
        <v>3</v>
      </c>
      <c r="F392" s="41" t="s">
        <v>717</v>
      </c>
      <c r="G392" s="41"/>
      <c r="H392" s="41"/>
      <c r="I392" s="41"/>
      <c r="J392" s="41"/>
      <c r="K392" s="41"/>
      <c r="L392" s="41"/>
      <c r="M392" s="41"/>
      <c r="N392" s="240" t="s">
        <v>312</v>
      </c>
    </row>
    <row r="393" spans="1:14" ht="75" x14ac:dyDescent="0.25">
      <c r="A393" s="243"/>
      <c r="B393" s="249"/>
      <c r="C393" s="53">
        <v>4</v>
      </c>
      <c r="D393" s="151" t="s">
        <v>704</v>
      </c>
      <c r="E393" s="54"/>
      <c r="F393" s="41"/>
      <c r="G393" s="41"/>
      <c r="H393" s="41"/>
      <c r="I393" s="41"/>
      <c r="J393" s="41"/>
      <c r="K393" s="41"/>
      <c r="L393" s="41"/>
      <c r="M393" s="41"/>
      <c r="N393" s="241"/>
    </row>
    <row r="394" spans="1:14" ht="60" x14ac:dyDescent="0.25">
      <c r="A394" s="243"/>
      <c r="B394" s="249"/>
      <c r="C394" s="53">
        <v>3</v>
      </c>
      <c r="D394" s="151" t="s">
        <v>705</v>
      </c>
      <c r="E394" s="54"/>
      <c r="F394" s="41"/>
      <c r="G394" s="41"/>
      <c r="H394" s="41"/>
      <c r="I394" s="41"/>
      <c r="J394" s="41"/>
      <c r="K394" s="41"/>
      <c r="L394" s="41"/>
      <c r="M394" s="41"/>
      <c r="N394" s="241"/>
    </row>
    <row r="395" spans="1:14" ht="60" x14ac:dyDescent="0.25">
      <c r="A395" s="243"/>
      <c r="B395" s="249"/>
      <c r="C395" s="53">
        <v>2</v>
      </c>
      <c r="D395" s="151" t="s">
        <v>706</v>
      </c>
      <c r="E395" s="54"/>
      <c r="F395" s="41"/>
      <c r="G395" s="41"/>
      <c r="H395" s="41"/>
      <c r="I395" s="41"/>
      <c r="J395" s="41"/>
      <c r="K395" s="41"/>
      <c r="L395" s="41"/>
      <c r="M395" s="41"/>
      <c r="N395" s="241"/>
    </row>
    <row r="396" spans="1:14" ht="75" x14ac:dyDescent="0.25">
      <c r="A396" s="243"/>
      <c r="B396" s="249"/>
      <c r="C396" s="53">
        <v>1</v>
      </c>
      <c r="D396" s="151" t="s">
        <v>707</v>
      </c>
      <c r="E396" s="54"/>
      <c r="F396" s="41"/>
      <c r="G396" s="41"/>
      <c r="H396" s="41"/>
      <c r="I396" s="41"/>
      <c r="J396" s="41"/>
      <c r="K396" s="41"/>
      <c r="L396" s="41"/>
      <c r="M396" s="41"/>
      <c r="N396" s="241"/>
    </row>
    <row r="397" spans="1:14" ht="30" x14ac:dyDescent="0.25">
      <c r="A397" s="243"/>
      <c r="B397" s="249"/>
      <c r="C397" s="53">
        <v>0</v>
      </c>
      <c r="D397" s="151" t="s">
        <v>613</v>
      </c>
      <c r="E397" s="55"/>
      <c r="F397" s="41"/>
      <c r="G397" s="41"/>
      <c r="H397" s="41"/>
      <c r="I397" s="41"/>
      <c r="J397" s="41"/>
      <c r="K397" s="41"/>
      <c r="L397" s="41"/>
      <c r="M397" s="41"/>
      <c r="N397" s="241"/>
    </row>
    <row r="398" spans="1:14" ht="61.15" customHeight="1" x14ac:dyDescent="0.25">
      <c r="A398" s="243"/>
      <c r="B398" s="249"/>
      <c r="C398" s="272" t="s">
        <v>308</v>
      </c>
      <c r="D398" s="273"/>
      <c r="E398" s="56">
        <v>3</v>
      </c>
      <c r="F398" s="41" t="s">
        <v>717</v>
      </c>
      <c r="G398" s="41"/>
      <c r="H398" s="109"/>
      <c r="I398" s="109"/>
      <c r="J398" s="109"/>
      <c r="K398" s="109"/>
      <c r="L398" s="109"/>
      <c r="M398" s="41"/>
      <c r="N398" s="241"/>
    </row>
    <row r="399" spans="1:14" ht="180" x14ac:dyDescent="0.25">
      <c r="A399" s="243"/>
      <c r="B399" s="249"/>
      <c r="C399" s="53">
        <v>4</v>
      </c>
      <c r="D399" s="153" t="s">
        <v>614</v>
      </c>
      <c r="E399" s="54"/>
      <c r="F399" s="109"/>
      <c r="G399" s="41"/>
      <c r="H399" s="109"/>
      <c r="I399" s="109"/>
      <c r="J399" s="109"/>
      <c r="K399" s="109"/>
      <c r="L399" s="109"/>
      <c r="M399" s="109"/>
      <c r="N399" s="241"/>
    </row>
    <row r="400" spans="1:14" ht="165" x14ac:dyDescent="0.25">
      <c r="A400" s="243"/>
      <c r="B400" s="249"/>
      <c r="C400" s="53">
        <v>3</v>
      </c>
      <c r="D400" s="153" t="s">
        <v>615</v>
      </c>
      <c r="E400" s="54"/>
      <c r="F400" s="109"/>
      <c r="G400" s="41"/>
      <c r="H400" s="109"/>
      <c r="I400" s="109"/>
      <c r="J400" s="109"/>
      <c r="K400" s="109"/>
      <c r="L400" s="109"/>
      <c r="M400" s="109"/>
      <c r="N400" s="241"/>
    </row>
    <row r="401" spans="1:14" ht="105" x14ac:dyDescent="0.25">
      <c r="A401" s="243"/>
      <c r="B401" s="249"/>
      <c r="C401" s="53">
        <v>2</v>
      </c>
      <c r="D401" s="153" t="s">
        <v>309</v>
      </c>
      <c r="E401" s="54"/>
      <c r="F401" s="109"/>
      <c r="G401" s="41"/>
      <c r="H401" s="109"/>
      <c r="I401" s="109"/>
      <c r="J401" s="109"/>
      <c r="K401" s="109"/>
      <c r="L401" s="109"/>
      <c r="M401" s="109"/>
      <c r="N401" s="241"/>
    </row>
    <row r="402" spans="1:14" ht="30" x14ac:dyDescent="0.25">
      <c r="A402" s="243"/>
      <c r="B402" s="249"/>
      <c r="C402" s="53">
        <v>1</v>
      </c>
      <c r="D402" s="153" t="s">
        <v>616</v>
      </c>
      <c r="E402" s="54"/>
      <c r="F402" s="109"/>
      <c r="G402" s="41"/>
      <c r="H402" s="109"/>
      <c r="I402" s="111"/>
      <c r="J402" s="111"/>
      <c r="K402" s="109"/>
      <c r="L402" s="109"/>
      <c r="M402" s="109"/>
      <c r="N402" s="241"/>
    </row>
    <row r="403" spans="1:14" ht="30" x14ac:dyDescent="0.25">
      <c r="A403" s="243"/>
      <c r="B403" s="249"/>
      <c r="C403" s="53">
        <v>0</v>
      </c>
      <c r="D403" s="153" t="s">
        <v>617</v>
      </c>
      <c r="E403" s="55"/>
      <c r="F403" s="109"/>
      <c r="G403" s="41"/>
      <c r="H403" s="109"/>
      <c r="I403" s="111"/>
      <c r="J403" s="109"/>
      <c r="K403" s="96"/>
      <c r="L403" s="109"/>
      <c r="M403" s="109"/>
      <c r="N403" s="241"/>
    </row>
    <row r="404" spans="1:14" ht="63" customHeight="1" x14ac:dyDescent="0.25">
      <c r="A404" s="243"/>
      <c r="B404" s="249"/>
      <c r="C404" s="270" t="s">
        <v>310</v>
      </c>
      <c r="D404" s="273"/>
      <c r="E404" s="56">
        <v>4</v>
      </c>
      <c r="F404" s="41" t="s">
        <v>717</v>
      </c>
      <c r="G404" s="41"/>
      <c r="H404" s="109"/>
      <c r="I404" s="109"/>
      <c r="J404" s="109"/>
      <c r="K404" s="109"/>
      <c r="L404" s="109"/>
      <c r="M404" s="41"/>
      <c r="N404" s="241"/>
    </row>
    <row r="405" spans="1:14" ht="75" x14ac:dyDescent="0.25">
      <c r="A405" s="243"/>
      <c r="B405" s="249"/>
      <c r="C405" s="53">
        <v>4</v>
      </c>
      <c r="D405" s="153" t="s">
        <v>618</v>
      </c>
      <c r="E405" s="54"/>
      <c r="F405" s="109"/>
      <c r="G405" s="41"/>
      <c r="H405" s="109"/>
      <c r="I405" s="109"/>
      <c r="J405" s="109"/>
      <c r="K405" s="109"/>
      <c r="L405" s="109"/>
      <c r="M405" s="109"/>
      <c r="N405" s="241"/>
    </row>
    <row r="406" spans="1:14" ht="75" x14ac:dyDescent="0.25">
      <c r="A406" s="243"/>
      <c r="B406" s="249"/>
      <c r="C406" s="53">
        <v>3</v>
      </c>
      <c r="D406" s="153" t="s">
        <v>619</v>
      </c>
      <c r="E406" s="54"/>
      <c r="F406" s="109"/>
      <c r="G406" s="41"/>
      <c r="H406" s="109"/>
      <c r="I406" s="109"/>
      <c r="J406" s="109"/>
      <c r="K406" s="109"/>
      <c r="L406" s="109"/>
      <c r="M406" s="109"/>
      <c r="N406" s="241"/>
    </row>
    <row r="407" spans="1:14" ht="60" x14ac:dyDescent="0.25">
      <c r="A407" s="243"/>
      <c r="B407" s="249"/>
      <c r="C407" s="53">
        <v>2</v>
      </c>
      <c r="D407" s="153" t="s">
        <v>311</v>
      </c>
      <c r="E407" s="54"/>
      <c r="F407" s="109"/>
      <c r="G407" s="41"/>
      <c r="H407" s="109"/>
      <c r="I407" s="109"/>
      <c r="J407" s="111"/>
      <c r="K407" s="109"/>
      <c r="L407" s="109"/>
      <c r="M407" s="109"/>
      <c r="N407" s="241"/>
    </row>
    <row r="408" spans="1:14" ht="30" x14ac:dyDescent="0.25">
      <c r="A408" s="243"/>
      <c r="B408" s="249"/>
      <c r="C408" s="53">
        <v>1</v>
      </c>
      <c r="D408" s="153" t="s">
        <v>620</v>
      </c>
      <c r="E408" s="54"/>
      <c r="F408" s="41"/>
      <c r="G408" s="41"/>
      <c r="H408" s="41"/>
      <c r="I408" s="41"/>
      <c r="J408" s="41"/>
      <c r="K408" s="41"/>
      <c r="L408" s="41"/>
      <c r="M408" s="41"/>
      <c r="N408" s="241"/>
    </row>
    <row r="409" spans="1:14" ht="30" x14ac:dyDescent="0.25">
      <c r="A409" s="243"/>
      <c r="B409" s="249"/>
      <c r="C409" s="53">
        <v>0</v>
      </c>
      <c r="D409" s="153" t="s">
        <v>621</v>
      </c>
      <c r="E409" s="55"/>
      <c r="F409" s="41"/>
      <c r="G409" s="41"/>
      <c r="H409" s="41"/>
      <c r="I409" s="41"/>
      <c r="J409" s="41"/>
      <c r="K409" s="41"/>
      <c r="L409" s="41"/>
      <c r="M409" s="41"/>
      <c r="N409" s="241"/>
    </row>
    <row r="410" spans="1:14" ht="15" customHeight="1" thickBot="1" x14ac:dyDescent="0.3">
      <c r="A410" s="244"/>
      <c r="B410" s="250"/>
      <c r="C410" s="274" t="s">
        <v>0</v>
      </c>
      <c r="D410" s="275"/>
      <c r="E410" s="48">
        <f>(E392+E398+E404)/3</f>
        <v>3.3333333333333335</v>
      </c>
      <c r="F410" s="41"/>
      <c r="G410" s="41"/>
      <c r="H410" s="41"/>
      <c r="I410" s="41"/>
      <c r="J410" s="41"/>
      <c r="K410" s="41"/>
      <c r="L410" s="41"/>
      <c r="M410" s="41"/>
      <c r="N410" s="241"/>
    </row>
    <row r="411" spans="1:14" ht="15" customHeight="1" thickBot="1" x14ac:dyDescent="0.3">
      <c r="A411" s="49"/>
      <c r="B411" s="49"/>
      <c r="C411" s="50"/>
      <c r="D411" s="149"/>
      <c r="E411" s="51"/>
      <c r="F411" s="41"/>
      <c r="G411" s="41"/>
      <c r="H411" s="41"/>
      <c r="I411" s="41"/>
      <c r="J411" s="41"/>
      <c r="K411" s="41"/>
      <c r="L411" s="41"/>
      <c r="M411" s="41"/>
      <c r="N411" s="52"/>
    </row>
    <row r="412" spans="1:14" ht="54" customHeight="1" x14ac:dyDescent="0.25">
      <c r="A412" s="242">
        <v>39</v>
      </c>
      <c r="B412" s="248" t="s">
        <v>313</v>
      </c>
      <c r="C412" s="256" t="s">
        <v>314</v>
      </c>
      <c r="D412" s="277"/>
      <c r="E412" s="43">
        <v>3</v>
      </c>
      <c r="F412" s="41" t="s">
        <v>717</v>
      </c>
      <c r="G412" s="41"/>
      <c r="H412" s="41"/>
      <c r="I412" s="41"/>
      <c r="J412" s="41"/>
      <c r="K412" s="41"/>
      <c r="L412" s="41"/>
      <c r="M412" s="41"/>
      <c r="N412" s="240" t="s">
        <v>320</v>
      </c>
    </row>
    <row r="413" spans="1:14" ht="60" x14ac:dyDescent="0.25">
      <c r="A413" s="243"/>
      <c r="B413" s="249"/>
      <c r="C413" s="53">
        <v>4</v>
      </c>
      <c r="D413" s="116" t="s">
        <v>622</v>
      </c>
      <c r="E413" s="54"/>
      <c r="F413" s="41"/>
      <c r="G413" s="41"/>
      <c r="H413" s="41"/>
      <c r="I413" s="41"/>
      <c r="J413" s="41"/>
      <c r="K413" s="41"/>
      <c r="L413" s="41"/>
      <c r="M413" s="41"/>
      <c r="N413" s="241"/>
    </row>
    <row r="414" spans="1:14" ht="60" x14ac:dyDescent="0.25">
      <c r="A414" s="243"/>
      <c r="B414" s="249"/>
      <c r="C414" s="53">
        <v>3</v>
      </c>
      <c r="D414" s="116" t="s">
        <v>623</v>
      </c>
      <c r="E414" s="54"/>
      <c r="F414" s="41"/>
      <c r="G414" s="41"/>
      <c r="H414" s="41"/>
      <c r="I414" s="41"/>
      <c r="J414" s="41"/>
      <c r="K414" s="41"/>
      <c r="L414" s="41"/>
      <c r="M414" s="41"/>
      <c r="N414" s="241"/>
    </row>
    <row r="415" spans="1:14" ht="45" x14ac:dyDescent="0.25">
      <c r="A415" s="243"/>
      <c r="B415" s="249"/>
      <c r="C415" s="53">
        <v>2</v>
      </c>
      <c r="D415" s="116" t="s">
        <v>315</v>
      </c>
      <c r="E415" s="54"/>
      <c r="F415" s="41"/>
      <c r="G415" s="41"/>
      <c r="H415" s="41"/>
      <c r="I415" s="41"/>
      <c r="J415" s="41"/>
      <c r="K415" s="41"/>
      <c r="L415" s="41"/>
      <c r="M415" s="41"/>
      <c r="N415" s="241"/>
    </row>
    <row r="416" spans="1:14" ht="30" x14ac:dyDescent="0.25">
      <c r="A416" s="243"/>
      <c r="B416" s="249"/>
      <c r="C416" s="53">
        <v>1</v>
      </c>
      <c r="D416" s="116" t="s">
        <v>624</v>
      </c>
      <c r="E416" s="54"/>
      <c r="F416" s="41"/>
      <c r="G416" s="41"/>
      <c r="H416" s="41"/>
      <c r="I416" s="41"/>
      <c r="J416" s="41"/>
      <c r="K416" s="41"/>
      <c r="L416" s="41"/>
      <c r="M416" s="41"/>
      <c r="N416" s="241"/>
    </row>
    <row r="417" spans="1:14" ht="30" x14ac:dyDescent="0.25">
      <c r="A417" s="243"/>
      <c r="B417" s="249"/>
      <c r="C417" s="53">
        <v>0</v>
      </c>
      <c r="D417" s="116" t="s">
        <v>625</v>
      </c>
      <c r="E417" s="55"/>
      <c r="F417" s="41"/>
      <c r="G417" s="41"/>
      <c r="H417" s="41"/>
      <c r="I417" s="41"/>
      <c r="J417" s="41"/>
      <c r="K417" s="41"/>
      <c r="L417" s="41"/>
      <c r="M417" s="41"/>
      <c r="N417" s="241"/>
    </row>
    <row r="418" spans="1:14" ht="44.65" customHeight="1" x14ac:dyDescent="0.25">
      <c r="A418" s="243"/>
      <c r="B418" s="249"/>
      <c r="C418" s="272" t="s">
        <v>316</v>
      </c>
      <c r="D418" s="273"/>
      <c r="E418" s="56">
        <v>3</v>
      </c>
      <c r="F418" s="41" t="s">
        <v>717</v>
      </c>
      <c r="G418" s="41"/>
      <c r="H418" s="109"/>
      <c r="I418" s="109"/>
      <c r="J418" s="109"/>
      <c r="K418" s="109"/>
      <c r="L418" s="109"/>
      <c r="M418" s="41"/>
      <c r="N418" s="241"/>
    </row>
    <row r="419" spans="1:14" ht="45" x14ac:dyDescent="0.25">
      <c r="A419" s="243"/>
      <c r="B419" s="249"/>
      <c r="C419" s="53">
        <v>4</v>
      </c>
      <c r="D419" s="153" t="s">
        <v>626</v>
      </c>
      <c r="E419" s="54"/>
      <c r="F419" s="109"/>
      <c r="G419" s="41"/>
      <c r="H419" s="109"/>
      <c r="I419" s="109"/>
      <c r="J419" s="109"/>
      <c r="K419" s="109"/>
      <c r="L419" s="109"/>
      <c r="M419" s="109"/>
      <c r="N419" s="241"/>
    </row>
    <row r="420" spans="1:14" ht="45" x14ac:dyDescent="0.25">
      <c r="A420" s="243"/>
      <c r="B420" s="249"/>
      <c r="C420" s="53">
        <v>3</v>
      </c>
      <c r="D420" s="153" t="s">
        <v>627</v>
      </c>
      <c r="E420" s="54"/>
      <c r="F420" s="109"/>
      <c r="G420" s="41"/>
      <c r="H420" s="109"/>
      <c r="I420" s="109"/>
      <c r="J420" s="109"/>
      <c r="K420" s="109"/>
      <c r="L420" s="109"/>
      <c r="M420" s="109"/>
      <c r="N420" s="241"/>
    </row>
    <row r="421" spans="1:14" ht="45" x14ac:dyDescent="0.25">
      <c r="A421" s="243"/>
      <c r="B421" s="249"/>
      <c r="C421" s="53">
        <v>2</v>
      </c>
      <c r="D421" s="153" t="s">
        <v>317</v>
      </c>
      <c r="E421" s="54"/>
      <c r="F421" s="109"/>
      <c r="G421" s="41"/>
      <c r="H421" s="109"/>
      <c r="I421" s="109"/>
      <c r="J421" s="109"/>
      <c r="K421" s="109"/>
      <c r="L421" s="109"/>
      <c r="M421" s="109"/>
      <c r="N421" s="241"/>
    </row>
    <row r="422" spans="1:14" ht="45" x14ac:dyDescent="0.25">
      <c r="A422" s="243"/>
      <c r="B422" s="249"/>
      <c r="C422" s="53">
        <v>1</v>
      </c>
      <c r="D422" s="153" t="s">
        <v>628</v>
      </c>
      <c r="E422" s="54"/>
      <c r="F422" s="109"/>
      <c r="G422" s="41"/>
      <c r="H422" s="109"/>
      <c r="I422" s="111"/>
      <c r="J422" s="111"/>
      <c r="K422" s="109"/>
      <c r="L422" s="109"/>
      <c r="M422" s="109"/>
      <c r="N422" s="241"/>
    </row>
    <row r="423" spans="1:14" ht="45" x14ac:dyDescent="0.25">
      <c r="A423" s="243"/>
      <c r="B423" s="249"/>
      <c r="C423" s="53">
        <v>0</v>
      </c>
      <c r="D423" s="153" t="s">
        <v>629</v>
      </c>
      <c r="E423" s="55"/>
      <c r="F423" s="109"/>
      <c r="G423" s="41"/>
      <c r="H423" s="109"/>
      <c r="I423" s="111"/>
      <c r="J423" s="109"/>
      <c r="K423" s="96"/>
      <c r="L423" s="109"/>
      <c r="M423" s="109"/>
      <c r="N423" s="241"/>
    </row>
    <row r="424" spans="1:14" ht="63" customHeight="1" x14ac:dyDescent="0.25">
      <c r="A424" s="243"/>
      <c r="B424" s="249"/>
      <c r="C424" s="270" t="s">
        <v>318</v>
      </c>
      <c r="D424" s="273"/>
      <c r="E424" s="56">
        <v>4</v>
      </c>
      <c r="F424" s="41" t="s">
        <v>717</v>
      </c>
      <c r="G424" s="41"/>
      <c r="H424" s="109"/>
      <c r="I424" s="109"/>
      <c r="J424" s="109"/>
      <c r="K424" s="109"/>
      <c r="L424" s="109"/>
      <c r="M424" s="41"/>
      <c r="N424" s="241"/>
    </row>
    <row r="425" spans="1:14" ht="60" x14ac:dyDescent="0.25">
      <c r="A425" s="243"/>
      <c r="B425" s="249"/>
      <c r="C425" s="53">
        <v>4</v>
      </c>
      <c r="D425" s="153" t="s">
        <v>630</v>
      </c>
      <c r="E425" s="54"/>
      <c r="F425" s="109"/>
      <c r="G425" s="41"/>
      <c r="H425" s="109"/>
      <c r="I425" s="109"/>
      <c r="J425" s="109"/>
      <c r="K425" s="109"/>
      <c r="L425" s="109"/>
      <c r="M425" s="109"/>
      <c r="N425" s="241"/>
    </row>
    <row r="426" spans="1:14" ht="45" x14ac:dyDescent="0.25">
      <c r="A426" s="243"/>
      <c r="B426" s="249"/>
      <c r="C426" s="53">
        <v>3</v>
      </c>
      <c r="D426" s="153" t="s">
        <v>631</v>
      </c>
      <c r="E426" s="54"/>
      <c r="F426" s="109"/>
      <c r="G426" s="41"/>
      <c r="H426" s="109"/>
      <c r="I426" s="109"/>
      <c r="J426" s="109"/>
      <c r="K426" s="109"/>
      <c r="L426" s="109"/>
      <c r="M426" s="109"/>
      <c r="N426" s="241"/>
    </row>
    <row r="427" spans="1:14" ht="45" x14ac:dyDescent="0.25">
      <c r="A427" s="243"/>
      <c r="B427" s="249"/>
      <c r="C427" s="53">
        <v>2</v>
      </c>
      <c r="D427" s="153" t="s">
        <v>319</v>
      </c>
      <c r="E427" s="54"/>
      <c r="F427" s="109"/>
      <c r="G427" s="41"/>
      <c r="H427" s="109"/>
      <c r="I427" s="109"/>
      <c r="J427" s="111"/>
      <c r="K427" s="109"/>
      <c r="L427" s="109"/>
      <c r="M427" s="109"/>
      <c r="N427" s="241"/>
    </row>
    <row r="428" spans="1:14" ht="45" x14ac:dyDescent="0.25">
      <c r="A428" s="243"/>
      <c r="B428" s="249"/>
      <c r="C428" s="53">
        <v>1</v>
      </c>
      <c r="D428" s="153" t="s">
        <v>632</v>
      </c>
      <c r="E428" s="54"/>
      <c r="F428" s="41"/>
      <c r="G428" s="41"/>
      <c r="H428" s="41"/>
      <c r="I428" s="41"/>
      <c r="J428" s="41"/>
      <c r="K428" s="41"/>
      <c r="L428" s="41"/>
      <c r="M428" s="41"/>
      <c r="N428" s="241"/>
    </row>
    <row r="429" spans="1:14" ht="30" customHeight="1" x14ac:dyDescent="0.25">
      <c r="A429" s="243"/>
      <c r="B429" s="249"/>
      <c r="C429" s="53">
        <v>0</v>
      </c>
      <c r="D429" s="153" t="s">
        <v>633</v>
      </c>
      <c r="E429" s="55"/>
      <c r="F429" s="41"/>
      <c r="G429" s="41"/>
      <c r="H429" s="41"/>
      <c r="I429" s="41"/>
      <c r="J429" s="41"/>
      <c r="K429" s="41"/>
      <c r="L429" s="41"/>
      <c r="M429" s="41"/>
      <c r="N429" s="241"/>
    </row>
    <row r="430" spans="1:14" ht="15" customHeight="1" thickBot="1" x14ac:dyDescent="0.3">
      <c r="A430" s="244"/>
      <c r="B430" s="250"/>
      <c r="C430" s="274" t="s">
        <v>0</v>
      </c>
      <c r="D430" s="275"/>
      <c r="E430" s="48">
        <f>(E412+2*E418+2*E424)/5</f>
        <v>3.4</v>
      </c>
      <c r="F430" s="41"/>
      <c r="G430" s="41"/>
      <c r="H430" s="41"/>
      <c r="I430" s="41"/>
      <c r="J430" s="41"/>
      <c r="K430" s="41"/>
      <c r="L430" s="41"/>
      <c r="M430" s="41"/>
      <c r="N430" s="241"/>
    </row>
    <row r="431" spans="1:14" ht="15" customHeight="1" thickBot="1" x14ac:dyDescent="0.3">
      <c r="A431" s="49"/>
      <c r="B431" s="49"/>
      <c r="C431" s="50"/>
      <c r="D431" s="149"/>
      <c r="E431" s="51"/>
      <c r="F431" s="41"/>
      <c r="G431" s="41"/>
      <c r="H431" s="41"/>
      <c r="I431" s="41"/>
      <c r="J431" s="41"/>
      <c r="K431" s="41"/>
      <c r="L431" s="41"/>
      <c r="M431" s="41"/>
      <c r="N431" s="52"/>
    </row>
    <row r="432" spans="1:14" ht="63" customHeight="1" x14ac:dyDescent="0.25">
      <c r="A432" s="242">
        <v>40</v>
      </c>
      <c r="B432" s="248" t="s">
        <v>321</v>
      </c>
      <c r="C432" s="256" t="s">
        <v>823</v>
      </c>
      <c r="D432" s="277"/>
      <c r="E432" s="43">
        <v>3</v>
      </c>
      <c r="F432" s="41" t="s">
        <v>717</v>
      </c>
      <c r="G432" s="41"/>
      <c r="H432" s="41"/>
      <c r="I432" s="41"/>
      <c r="J432" s="41"/>
      <c r="K432" s="41"/>
      <c r="L432" s="41"/>
      <c r="M432" s="41"/>
      <c r="N432" s="240" t="s">
        <v>326</v>
      </c>
    </row>
    <row r="433" spans="1:14" ht="45" x14ac:dyDescent="0.25">
      <c r="A433" s="243"/>
      <c r="B433" s="249"/>
      <c r="C433" s="53">
        <v>4</v>
      </c>
      <c r="D433" s="160" t="s">
        <v>824</v>
      </c>
      <c r="E433" s="54"/>
      <c r="F433" s="41"/>
      <c r="G433" s="41"/>
      <c r="H433" s="41"/>
      <c r="I433" s="41"/>
      <c r="J433" s="41"/>
      <c r="K433" s="41"/>
      <c r="L433" s="41"/>
      <c r="M433" s="41"/>
      <c r="N433" s="241"/>
    </row>
    <row r="434" spans="1:14" ht="45" x14ac:dyDescent="0.25">
      <c r="A434" s="243"/>
      <c r="B434" s="249"/>
      <c r="C434" s="53">
        <v>3</v>
      </c>
      <c r="D434" s="116" t="s">
        <v>825</v>
      </c>
      <c r="E434" s="54"/>
      <c r="F434" s="41"/>
      <c r="G434" s="41"/>
      <c r="H434" s="41"/>
      <c r="I434" s="41"/>
      <c r="J434" s="41"/>
      <c r="K434" s="41"/>
      <c r="L434" s="41"/>
      <c r="M434" s="41"/>
      <c r="N434" s="241"/>
    </row>
    <row r="435" spans="1:14" ht="45" x14ac:dyDescent="0.25">
      <c r="A435" s="243"/>
      <c r="B435" s="249"/>
      <c r="C435" s="53">
        <v>2</v>
      </c>
      <c r="D435" s="116" t="s">
        <v>826</v>
      </c>
      <c r="E435" s="54"/>
      <c r="F435" s="41"/>
      <c r="G435" s="41"/>
      <c r="H435" s="41"/>
      <c r="I435" s="41"/>
      <c r="J435" s="41"/>
      <c r="K435" s="41"/>
      <c r="L435" s="41"/>
      <c r="M435" s="41"/>
      <c r="N435" s="241"/>
    </row>
    <row r="436" spans="1:14" ht="45" x14ac:dyDescent="0.25">
      <c r="A436" s="243"/>
      <c r="B436" s="249"/>
      <c r="C436" s="53">
        <v>1</v>
      </c>
      <c r="D436" s="116" t="s">
        <v>827</v>
      </c>
      <c r="E436" s="54"/>
      <c r="F436" s="41"/>
      <c r="G436" s="41"/>
      <c r="H436" s="41"/>
      <c r="I436" s="41"/>
      <c r="J436" s="41"/>
      <c r="K436" s="41"/>
      <c r="L436" s="41"/>
      <c r="M436" s="41"/>
      <c r="N436" s="241"/>
    </row>
    <row r="437" spans="1:14" ht="45" x14ac:dyDescent="0.25">
      <c r="A437" s="243"/>
      <c r="B437" s="249"/>
      <c r="C437" s="53">
        <v>0</v>
      </c>
      <c r="D437" s="116" t="s">
        <v>828</v>
      </c>
      <c r="E437" s="55"/>
      <c r="F437" s="41"/>
      <c r="G437" s="41"/>
      <c r="H437" s="41"/>
      <c r="I437" s="41"/>
      <c r="J437" s="41"/>
      <c r="K437" s="41"/>
      <c r="L437" s="41"/>
      <c r="M437" s="41"/>
      <c r="N437" s="241"/>
    </row>
    <row r="438" spans="1:14" ht="61.15" customHeight="1" x14ac:dyDescent="0.25">
      <c r="A438" s="243"/>
      <c r="B438" s="249"/>
      <c r="C438" s="272" t="s">
        <v>322</v>
      </c>
      <c r="D438" s="273"/>
      <c r="E438" s="56">
        <v>3</v>
      </c>
      <c r="F438" s="41" t="s">
        <v>717</v>
      </c>
      <c r="G438" s="41"/>
      <c r="H438" s="109"/>
      <c r="I438" s="109"/>
      <c r="J438" s="109"/>
      <c r="K438" s="109"/>
      <c r="L438" s="109"/>
      <c r="M438" s="41"/>
      <c r="N438" s="241"/>
    </row>
    <row r="439" spans="1:14" ht="60" x14ac:dyDescent="0.25">
      <c r="A439" s="243"/>
      <c r="B439" s="249"/>
      <c r="C439" s="53">
        <v>4</v>
      </c>
      <c r="D439" s="116" t="s">
        <v>634</v>
      </c>
      <c r="E439" s="54"/>
      <c r="F439" s="109"/>
      <c r="G439" s="41"/>
      <c r="H439" s="109"/>
      <c r="I439" s="109"/>
      <c r="J439" s="109"/>
      <c r="K439" s="109"/>
      <c r="L439" s="109"/>
      <c r="M439" s="109"/>
      <c r="N439" s="241"/>
    </row>
    <row r="440" spans="1:14" ht="45" x14ac:dyDescent="0.25">
      <c r="A440" s="243"/>
      <c r="B440" s="249"/>
      <c r="C440" s="53">
        <v>3</v>
      </c>
      <c r="D440" s="116" t="s">
        <v>635</v>
      </c>
      <c r="E440" s="54"/>
      <c r="F440" s="109"/>
      <c r="G440" s="41"/>
      <c r="H440" s="109"/>
      <c r="I440" s="109"/>
      <c r="J440" s="109"/>
      <c r="K440" s="109"/>
      <c r="L440" s="109"/>
      <c r="M440" s="109"/>
      <c r="N440" s="241"/>
    </row>
    <row r="441" spans="1:14" ht="45" x14ac:dyDescent="0.25">
      <c r="A441" s="243"/>
      <c r="B441" s="249"/>
      <c r="C441" s="53">
        <v>2</v>
      </c>
      <c r="D441" s="116" t="s">
        <v>323</v>
      </c>
      <c r="E441" s="54"/>
      <c r="F441" s="109"/>
      <c r="G441" s="41"/>
      <c r="H441" s="109"/>
      <c r="I441" s="109"/>
      <c r="J441" s="109"/>
      <c r="K441" s="109"/>
      <c r="L441" s="109"/>
      <c r="M441" s="109"/>
      <c r="N441" s="241"/>
    </row>
    <row r="442" spans="1:14" ht="60" x14ac:dyDescent="0.25">
      <c r="A442" s="243"/>
      <c r="B442" s="249"/>
      <c r="C442" s="53">
        <v>1</v>
      </c>
      <c r="D442" s="116" t="s">
        <v>636</v>
      </c>
      <c r="E442" s="54"/>
      <c r="F442" s="109"/>
      <c r="G442" s="41"/>
      <c r="H442" s="109"/>
      <c r="I442" s="111"/>
      <c r="J442" s="111"/>
      <c r="K442" s="109"/>
      <c r="L442" s="109"/>
      <c r="M442" s="109"/>
      <c r="N442" s="241"/>
    </row>
    <row r="443" spans="1:14" ht="45" x14ac:dyDescent="0.25">
      <c r="A443" s="243"/>
      <c r="B443" s="249"/>
      <c r="C443" s="53">
        <v>0</v>
      </c>
      <c r="D443" s="116" t="s">
        <v>637</v>
      </c>
      <c r="E443" s="55"/>
      <c r="F443" s="109"/>
      <c r="G443" s="41"/>
      <c r="H443" s="109"/>
      <c r="I443" s="111"/>
      <c r="J443" s="109"/>
      <c r="K443" s="96"/>
      <c r="L443" s="109"/>
      <c r="M443" s="109"/>
      <c r="N443" s="241"/>
    </row>
    <row r="444" spans="1:14" ht="63" customHeight="1" x14ac:dyDescent="0.25">
      <c r="A444" s="243"/>
      <c r="B444" s="249"/>
      <c r="C444" s="270" t="s">
        <v>324</v>
      </c>
      <c r="D444" s="273"/>
      <c r="E444" s="56">
        <v>4</v>
      </c>
      <c r="F444" s="41" t="s">
        <v>717</v>
      </c>
      <c r="G444" s="41"/>
      <c r="H444" s="109"/>
      <c r="I444" s="109"/>
      <c r="J444" s="109"/>
      <c r="K444" s="109"/>
      <c r="L444" s="109"/>
      <c r="M444" s="41"/>
      <c r="N444" s="241"/>
    </row>
    <row r="445" spans="1:14" ht="45" x14ac:dyDescent="0.25">
      <c r="A445" s="243"/>
      <c r="B445" s="249"/>
      <c r="C445" s="53">
        <v>4</v>
      </c>
      <c r="D445" s="116" t="s">
        <v>638</v>
      </c>
      <c r="E445" s="54"/>
      <c r="F445" s="109"/>
      <c r="G445" s="41"/>
      <c r="H445" s="109"/>
      <c r="I445" s="109"/>
      <c r="J445" s="109"/>
      <c r="K445" s="109"/>
      <c r="L445" s="109"/>
      <c r="M445" s="109"/>
      <c r="N445" s="241"/>
    </row>
    <row r="446" spans="1:14" ht="45" x14ac:dyDescent="0.25">
      <c r="A446" s="243"/>
      <c r="B446" s="249"/>
      <c r="C446" s="53">
        <v>3</v>
      </c>
      <c r="D446" s="116" t="s">
        <v>639</v>
      </c>
      <c r="E446" s="54"/>
      <c r="F446" s="109"/>
      <c r="G446" s="41"/>
      <c r="H446" s="109"/>
      <c r="I446" s="109"/>
      <c r="J446" s="109"/>
      <c r="K446" s="109"/>
      <c r="L446" s="109"/>
      <c r="M446" s="109"/>
      <c r="N446" s="241"/>
    </row>
    <row r="447" spans="1:14" ht="45" x14ac:dyDescent="0.25">
      <c r="A447" s="243"/>
      <c r="B447" s="249"/>
      <c r="C447" s="53">
        <v>2</v>
      </c>
      <c r="D447" s="116" t="s">
        <v>325</v>
      </c>
      <c r="E447" s="54"/>
      <c r="F447" s="109"/>
      <c r="G447" s="41"/>
      <c r="H447" s="109"/>
      <c r="I447" s="109"/>
      <c r="J447" s="111"/>
      <c r="K447" s="109"/>
      <c r="L447" s="109"/>
      <c r="M447" s="109"/>
      <c r="N447" s="241"/>
    </row>
    <row r="448" spans="1:14" ht="45" x14ac:dyDescent="0.25">
      <c r="A448" s="243"/>
      <c r="B448" s="249"/>
      <c r="C448" s="53">
        <v>1</v>
      </c>
      <c r="D448" s="116" t="s">
        <v>640</v>
      </c>
      <c r="E448" s="54"/>
      <c r="F448" s="41"/>
      <c r="G448" s="41"/>
      <c r="H448" s="41"/>
      <c r="I448" s="41"/>
      <c r="J448" s="41"/>
      <c r="K448" s="41"/>
      <c r="L448" s="41"/>
      <c r="M448" s="41"/>
      <c r="N448" s="241"/>
    </row>
    <row r="449" spans="1:14" ht="45" x14ac:dyDescent="0.25">
      <c r="A449" s="243"/>
      <c r="B449" s="249"/>
      <c r="C449" s="53">
        <v>0</v>
      </c>
      <c r="D449" s="116" t="s">
        <v>641</v>
      </c>
      <c r="E449" s="55"/>
      <c r="F449" s="41"/>
      <c r="G449" s="41"/>
      <c r="H449" s="41"/>
      <c r="I449" s="41"/>
      <c r="J449" s="41"/>
      <c r="K449" s="41"/>
      <c r="L449" s="41"/>
      <c r="M449" s="41"/>
      <c r="N449" s="241"/>
    </row>
    <row r="450" spans="1:14" ht="15" customHeight="1" thickBot="1" x14ac:dyDescent="0.3">
      <c r="A450" s="244"/>
      <c r="B450" s="250"/>
      <c r="C450" s="274" t="s">
        <v>0</v>
      </c>
      <c r="D450" s="275"/>
      <c r="E450" s="48">
        <f>(E432+2*E438+4*E444)/7</f>
        <v>3.5714285714285716</v>
      </c>
      <c r="F450" s="41"/>
      <c r="G450" s="41"/>
      <c r="H450" s="41"/>
      <c r="I450" s="41"/>
      <c r="J450" s="41"/>
      <c r="K450" s="41"/>
      <c r="L450" s="41"/>
      <c r="M450" s="41"/>
      <c r="N450" s="241"/>
    </row>
    <row r="451" spans="1:14" ht="15" customHeight="1" thickBot="1" x14ac:dyDescent="0.3">
      <c r="A451" s="49"/>
      <c r="B451" s="49"/>
      <c r="C451" s="50"/>
      <c r="D451" s="149"/>
      <c r="E451" s="51"/>
      <c r="F451" s="41"/>
      <c r="G451" s="41"/>
      <c r="H451" s="41"/>
      <c r="I451" s="41"/>
      <c r="J451" s="41"/>
      <c r="K451" s="41"/>
      <c r="L451" s="41"/>
      <c r="M451" s="41"/>
      <c r="N451" s="52"/>
    </row>
    <row r="452" spans="1:14" ht="63" customHeight="1" x14ac:dyDescent="0.25">
      <c r="A452" s="242">
        <v>41</v>
      </c>
      <c r="B452" s="248" t="s">
        <v>327</v>
      </c>
      <c r="C452" s="256" t="s">
        <v>328</v>
      </c>
      <c r="D452" s="277"/>
      <c r="E452" s="43">
        <v>3</v>
      </c>
      <c r="F452" s="41" t="s">
        <v>717</v>
      </c>
      <c r="G452" s="41"/>
      <c r="H452" s="41"/>
      <c r="I452" s="41"/>
      <c r="J452" s="41"/>
      <c r="K452" s="41"/>
      <c r="L452" s="41"/>
      <c r="M452" s="41"/>
      <c r="N452" s="240" t="s">
        <v>343</v>
      </c>
    </row>
    <row r="453" spans="1:14" ht="60" x14ac:dyDescent="0.25">
      <c r="A453" s="243"/>
      <c r="B453" s="249"/>
      <c r="C453" s="53">
        <v>4</v>
      </c>
      <c r="D453" s="161" t="s">
        <v>642</v>
      </c>
      <c r="E453" s="54"/>
      <c r="F453" s="41"/>
      <c r="G453" s="41"/>
      <c r="H453" s="41"/>
      <c r="I453" s="41"/>
      <c r="J453" s="41"/>
      <c r="K453" s="41"/>
      <c r="L453" s="41"/>
      <c r="M453" s="41"/>
      <c r="N453" s="241"/>
    </row>
    <row r="454" spans="1:14" ht="60" x14ac:dyDescent="0.25">
      <c r="A454" s="243"/>
      <c r="B454" s="249"/>
      <c r="C454" s="53">
        <v>3</v>
      </c>
      <c r="D454" s="161" t="s">
        <v>643</v>
      </c>
      <c r="E454" s="54"/>
      <c r="F454" s="41"/>
      <c r="G454" s="41"/>
      <c r="H454" s="41"/>
      <c r="I454" s="41"/>
      <c r="J454" s="41"/>
      <c r="K454" s="41"/>
      <c r="L454" s="41"/>
      <c r="M454" s="41"/>
      <c r="N454" s="241"/>
    </row>
    <row r="455" spans="1:14" ht="45" x14ac:dyDescent="0.25">
      <c r="A455" s="243"/>
      <c r="B455" s="249"/>
      <c r="C455" s="53">
        <v>2</v>
      </c>
      <c r="D455" s="161" t="s">
        <v>329</v>
      </c>
      <c r="E455" s="54"/>
      <c r="F455" s="41"/>
      <c r="G455" s="41"/>
      <c r="H455" s="41"/>
      <c r="I455" s="41"/>
      <c r="J455" s="41"/>
      <c r="K455" s="41"/>
      <c r="L455" s="41"/>
      <c r="M455" s="41"/>
      <c r="N455" s="241"/>
    </row>
    <row r="456" spans="1:14" ht="30" x14ac:dyDescent="0.25">
      <c r="A456" s="243"/>
      <c r="B456" s="249"/>
      <c r="C456" s="53">
        <v>1</v>
      </c>
      <c r="D456" s="161" t="s">
        <v>644</v>
      </c>
      <c r="E456" s="54"/>
      <c r="F456" s="41"/>
      <c r="G456" s="41"/>
      <c r="H456" s="41"/>
      <c r="I456" s="41"/>
      <c r="J456" s="41"/>
      <c r="K456" s="41"/>
      <c r="L456" s="41"/>
      <c r="M456" s="41"/>
      <c r="N456" s="241"/>
    </row>
    <row r="457" spans="1:14" ht="30" x14ac:dyDescent="0.25">
      <c r="A457" s="243"/>
      <c r="B457" s="249"/>
      <c r="C457" s="53">
        <v>0</v>
      </c>
      <c r="D457" s="161" t="s">
        <v>645</v>
      </c>
      <c r="E457" s="55"/>
      <c r="F457" s="41"/>
      <c r="G457" s="41"/>
      <c r="H457" s="41"/>
      <c r="I457" s="41"/>
      <c r="J457" s="41"/>
      <c r="K457" s="41"/>
      <c r="L457" s="41"/>
      <c r="M457" s="41"/>
      <c r="N457" s="241"/>
    </row>
    <row r="458" spans="1:14" ht="126" customHeight="1" x14ac:dyDescent="0.25">
      <c r="A458" s="243"/>
      <c r="B458" s="249"/>
      <c r="C458" s="272" t="s">
        <v>330</v>
      </c>
      <c r="D458" s="273"/>
      <c r="E458" s="56">
        <v>3</v>
      </c>
      <c r="F458" s="41" t="s">
        <v>717</v>
      </c>
      <c r="G458" s="41"/>
      <c r="H458" s="109"/>
      <c r="I458" s="109"/>
      <c r="J458" s="109"/>
      <c r="K458" s="109"/>
      <c r="L458" s="109"/>
      <c r="M458" s="41"/>
      <c r="N458" s="241"/>
    </row>
    <row r="459" spans="1:14" ht="105" x14ac:dyDescent="0.25">
      <c r="A459" s="243"/>
      <c r="B459" s="249"/>
      <c r="C459" s="53">
        <v>4</v>
      </c>
      <c r="D459" s="116" t="s">
        <v>646</v>
      </c>
      <c r="E459" s="54"/>
      <c r="F459" s="109"/>
      <c r="G459" s="41"/>
      <c r="H459" s="109"/>
      <c r="I459" s="109"/>
      <c r="J459" s="109"/>
      <c r="K459" s="109"/>
      <c r="L459" s="109"/>
      <c r="M459" s="109"/>
      <c r="N459" s="241"/>
    </row>
    <row r="460" spans="1:14" ht="90" x14ac:dyDescent="0.25">
      <c r="A460" s="243"/>
      <c r="B460" s="249"/>
      <c r="C460" s="53">
        <v>3</v>
      </c>
      <c r="D460" s="116" t="s">
        <v>647</v>
      </c>
      <c r="E460" s="54"/>
      <c r="F460" s="109"/>
      <c r="G460" s="41"/>
      <c r="H460" s="109"/>
      <c r="I460" s="109"/>
      <c r="J460" s="109"/>
      <c r="K460" s="109"/>
      <c r="L460" s="109"/>
      <c r="M460" s="109"/>
      <c r="N460" s="241"/>
    </row>
    <row r="461" spans="1:14" ht="75" x14ac:dyDescent="0.25">
      <c r="A461" s="243"/>
      <c r="B461" s="249"/>
      <c r="C461" s="53">
        <v>2</v>
      </c>
      <c r="D461" s="116" t="s">
        <v>648</v>
      </c>
      <c r="E461" s="54"/>
      <c r="F461" s="109"/>
      <c r="G461" s="41"/>
      <c r="H461" s="109"/>
      <c r="I461" s="109"/>
      <c r="J461" s="109"/>
      <c r="K461" s="109"/>
      <c r="L461" s="109"/>
      <c r="M461" s="109"/>
      <c r="N461" s="241"/>
    </row>
    <row r="462" spans="1:14" ht="45" x14ac:dyDescent="0.25">
      <c r="A462" s="243"/>
      <c r="B462" s="249"/>
      <c r="C462" s="53">
        <v>1</v>
      </c>
      <c r="D462" s="116" t="s">
        <v>649</v>
      </c>
      <c r="E462" s="54"/>
      <c r="F462" s="109"/>
      <c r="G462" s="41"/>
      <c r="H462" s="109"/>
      <c r="I462" s="111"/>
      <c r="J462" s="111"/>
      <c r="K462" s="109"/>
      <c r="L462" s="109"/>
      <c r="M462" s="109"/>
      <c r="N462" s="241"/>
    </row>
    <row r="463" spans="1:14" ht="30" x14ac:dyDescent="0.25">
      <c r="A463" s="243"/>
      <c r="B463" s="249"/>
      <c r="C463" s="53">
        <v>0</v>
      </c>
      <c r="D463" s="116" t="s">
        <v>650</v>
      </c>
      <c r="E463" s="55"/>
      <c r="F463" s="109"/>
      <c r="G463" s="41"/>
      <c r="H463" s="109"/>
      <c r="I463" s="111"/>
      <c r="J463" s="109"/>
      <c r="K463" s="96"/>
      <c r="L463" s="109"/>
      <c r="M463" s="109"/>
      <c r="N463" s="241"/>
    </row>
    <row r="464" spans="1:14" ht="63" customHeight="1" x14ac:dyDescent="0.25">
      <c r="A464" s="243"/>
      <c r="B464" s="249"/>
      <c r="C464" s="270" t="s">
        <v>342</v>
      </c>
      <c r="D464" s="273"/>
      <c r="E464" s="56">
        <v>4</v>
      </c>
      <c r="F464" s="41" t="s">
        <v>717</v>
      </c>
      <c r="G464" s="41"/>
      <c r="H464" s="109"/>
      <c r="I464" s="109"/>
      <c r="J464" s="109"/>
      <c r="K464" s="109"/>
      <c r="L464" s="109"/>
      <c r="M464" s="41"/>
      <c r="N464" s="241"/>
    </row>
    <row r="465" spans="1:14" ht="45" x14ac:dyDescent="0.25">
      <c r="A465" s="243"/>
      <c r="B465" s="249"/>
      <c r="C465" s="53">
        <v>4</v>
      </c>
      <c r="D465" s="116" t="s">
        <v>651</v>
      </c>
      <c r="E465" s="54"/>
      <c r="F465" s="109"/>
      <c r="G465" s="41"/>
      <c r="H465" s="109"/>
      <c r="I465" s="109"/>
      <c r="J465" s="109"/>
      <c r="K465" s="109"/>
      <c r="L465" s="109"/>
      <c r="M465" s="109"/>
      <c r="N465" s="241"/>
    </row>
    <row r="466" spans="1:14" ht="45" x14ac:dyDescent="0.25">
      <c r="A466" s="243"/>
      <c r="B466" s="249"/>
      <c r="C466" s="53">
        <v>3</v>
      </c>
      <c r="D466" s="116" t="s">
        <v>652</v>
      </c>
      <c r="E466" s="54"/>
      <c r="F466" s="109"/>
      <c r="G466" s="41"/>
      <c r="H466" s="109"/>
      <c r="I466" s="109"/>
      <c r="J466" s="109"/>
      <c r="K466" s="109"/>
      <c r="L466" s="109"/>
      <c r="M466" s="109"/>
      <c r="N466" s="241"/>
    </row>
    <row r="467" spans="1:14" ht="45" x14ac:dyDescent="0.25">
      <c r="A467" s="243"/>
      <c r="B467" s="249"/>
      <c r="C467" s="53">
        <v>2</v>
      </c>
      <c r="D467" s="116" t="s">
        <v>331</v>
      </c>
      <c r="E467" s="54"/>
      <c r="F467" s="109"/>
      <c r="G467" s="41"/>
      <c r="H467" s="109"/>
      <c r="I467" s="109"/>
      <c r="J467" s="111"/>
      <c r="K467" s="109"/>
      <c r="L467" s="109"/>
      <c r="M467" s="109"/>
      <c r="N467" s="241"/>
    </row>
    <row r="468" spans="1:14" ht="45" x14ac:dyDescent="0.25">
      <c r="A468" s="243"/>
      <c r="B468" s="249"/>
      <c r="C468" s="53">
        <v>1</v>
      </c>
      <c r="D468" s="116" t="s">
        <v>653</v>
      </c>
      <c r="E468" s="54"/>
      <c r="F468" s="41"/>
      <c r="G468" s="41"/>
      <c r="H468" s="41"/>
      <c r="I468" s="41"/>
      <c r="J468" s="41"/>
      <c r="K468" s="41"/>
      <c r="L468" s="41"/>
      <c r="M468" s="41"/>
      <c r="N468" s="241"/>
    </row>
    <row r="469" spans="1:14" ht="30" customHeight="1" x14ac:dyDescent="0.25">
      <c r="A469" s="243"/>
      <c r="B469" s="249"/>
      <c r="C469" s="53">
        <v>0</v>
      </c>
      <c r="D469" s="116" t="s">
        <v>654</v>
      </c>
      <c r="E469" s="55"/>
      <c r="F469" s="41"/>
      <c r="G469" s="41"/>
      <c r="H469" s="41"/>
      <c r="I469" s="41"/>
      <c r="J469" s="41"/>
      <c r="K469" s="41"/>
      <c r="L469" s="41"/>
      <c r="M469" s="41"/>
      <c r="N469" s="241"/>
    </row>
    <row r="470" spans="1:14" ht="15" customHeight="1" thickBot="1" x14ac:dyDescent="0.3">
      <c r="A470" s="244"/>
      <c r="B470" s="250"/>
      <c r="C470" s="274" t="s">
        <v>0</v>
      </c>
      <c r="D470" s="275"/>
      <c r="E470" s="48">
        <f>(E452+2*E458+2*E464)/5</f>
        <v>3.4</v>
      </c>
      <c r="F470" s="41"/>
      <c r="G470" s="41"/>
      <c r="H470" s="41"/>
      <c r="I470" s="41"/>
      <c r="J470" s="41"/>
      <c r="K470" s="41"/>
      <c r="L470" s="41"/>
      <c r="M470" s="41"/>
      <c r="N470" s="241"/>
    </row>
    <row r="471" spans="1:14" ht="15" customHeight="1" thickBot="1" x14ac:dyDescent="0.3">
      <c r="A471" s="49"/>
      <c r="B471" s="49"/>
      <c r="C471" s="50"/>
      <c r="D471" s="149"/>
      <c r="E471" s="51"/>
      <c r="F471" s="41"/>
      <c r="G471" s="41"/>
      <c r="H471" s="41"/>
      <c r="I471" s="41"/>
      <c r="J471" s="41"/>
      <c r="K471" s="41"/>
      <c r="L471" s="41"/>
      <c r="M471" s="41"/>
      <c r="N471" s="52"/>
    </row>
    <row r="472" spans="1:14" ht="63" customHeight="1" x14ac:dyDescent="0.25">
      <c r="A472" s="242">
        <v>42</v>
      </c>
      <c r="B472" s="248" t="s">
        <v>344</v>
      </c>
      <c r="C472" s="256" t="s">
        <v>887</v>
      </c>
      <c r="D472" s="277"/>
      <c r="E472" s="43">
        <v>3</v>
      </c>
      <c r="F472" s="41" t="s">
        <v>717</v>
      </c>
      <c r="G472" s="41"/>
      <c r="H472" s="41"/>
      <c r="I472" s="41"/>
      <c r="J472" s="41"/>
      <c r="K472" s="41"/>
      <c r="L472" s="41"/>
      <c r="M472" s="41"/>
      <c r="N472" s="240" t="s">
        <v>353</v>
      </c>
    </row>
    <row r="473" spans="1:14" ht="75" x14ac:dyDescent="0.25">
      <c r="A473" s="243"/>
      <c r="B473" s="249"/>
      <c r="C473" s="53">
        <v>4</v>
      </c>
      <c r="D473" s="151" t="s">
        <v>888</v>
      </c>
      <c r="E473" s="54"/>
      <c r="F473" s="41"/>
      <c r="G473" s="41"/>
      <c r="H473" s="41"/>
      <c r="I473" s="41"/>
      <c r="J473" s="41"/>
      <c r="K473" s="41"/>
      <c r="L473" s="41"/>
      <c r="M473" s="41"/>
      <c r="N473" s="241"/>
    </row>
    <row r="474" spans="1:14" ht="75" x14ac:dyDescent="0.25">
      <c r="A474" s="243"/>
      <c r="B474" s="249"/>
      <c r="C474" s="53">
        <v>3</v>
      </c>
      <c r="D474" s="151" t="s">
        <v>889</v>
      </c>
      <c r="E474" s="54"/>
      <c r="F474" s="41"/>
      <c r="G474" s="41"/>
      <c r="H474" s="41"/>
      <c r="I474" s="41"/>
      <c r="J474" s="41"/>
      <c r="K474" s="41"/>
      <c r="L474" s="41"/>
      <c r="M474" s="41"/>
      <c r="N474" s="241"/>
    </row>
    <row r="475" spans="1:14" ht="60" x14ac:dyDescent="0.25">
      <c r="A475" s="243"/>
      <c r="B475" s="249"/>
      <c r="C475" s="53">
        <v>2</v>
      </c>
      <c r="D475" s="151" t="s">
        <v>890</v>
      </c>
      <c r="E475" s="54"/>
      <c r="F475" s="41"/>
      <c r="G475" s="41"/>
      <c r="H475" s="41"/>
      <c r="I475" s="41"/>
      <c r="J475" s="41"/>
      <c r="K475" s="41"/>
      <c r="L475" s="41"/>
      <c r="M475" s="41"/>
      <c r="N475" s="241"/>
    </row>
    <row r="476" spans="1:14" x14ac:dyDescent="0.25">
      <c r="A476" s="243"/>
      <c r="B476" s="249"/>
      <c r="C476" s="53">
        <v>1</v>
      </c>
      <c r="D476" s="151" t="s">
        <v>220</v>
      </c>
      <c r="E476" s="54"/>
      <c r="F476" s="41"/>
      <c r="G476" s="41"/>
      <c r="H476" s="41"/>
      <c r="I476" s="41"/>
      <c r="J476" s="41"/>
      <c r="K476" s="41"/>
      <c r="L476" s="41"/>
      <c r="M476" s="41"/>
      <c r="N476" s="241"/>
    </row>
    <row r="477" spans="1:14" ht="30" x14ac:dyDescent="0.25">
      <c r="A477" s="243"/>
      <c r="B477" s="249"/>
      <c r="C477" s="53">
        <v>0</v>
      </c>
      <c r="D477" s="148" t="s">
        <v>852</v>
      </c>
      <c r="E477" s="55"/>
      <c r="F477" s="41"/>
      <c r="G477" s="41"/>
      <c r="H477" s="41"/>
      <c r="I477" s="41"/>
      <c r="J477" s="41"/>
      <c r="K477" s="41"/>
      <c r="L477" s="41"/>
      <c r="M477" s="41"/>
      <c r="N477" s="241"/>
    </row>
    <row r="478" spans="1:14" ht="46.15" customHeight="1" x14ac:dyDescent="0.25">
      <c r="A478" s="243"/>
      <c r="B478" s="249"/>
      <c r="C478" s="272" t="s">
        <v>345</v>
      </c>
      <c r="D478" s="273"/>
      <c r="E478" s="56">
        <v>3</v>
      </c>
      <c r="F478" s="41" t="s">
        <v>717</v>
      </c>
      <c r="G478" s="41"/>
      <c r="H478" s="109"/>
      <c r="I478" s="109"/>
      <c r="J478" s="109"/>
      <c r="K478" s="109"/>
      <c r="L478" s="109"/>
      <c r="M478" s="41"/>
      <c r="N478" s="241"/>
    </row>
    <row r="479" spans="1:14" ht="45" x14ac:dyDescent="0.25">
      <c r="A479" s="243"/>
      <c r="B479" s="249"/>
      <c r="C479" s="53">
        <v>4</v>
      </c>
      <c r="D479" s="116" t="s">
        <v>853</v>
      </c>
      <c r="E479" s="54"/>
      <c r="F479" s="109"/>
      <c r="G479" s="41"/>
      <c r="H479" s="109"/>
      <c r="I479" s="109"/>
      <c r="J479" s="109"/>
      <c r="K479" s="109"/>
      <c r="L479" s="109"/>
      <c r="M479" s="109"/>
      <c r="N479" s="241"/>
    </row>
    <row r="480" spans="1:14" ht="45" x14ac:dyDescent="0.25">
      <c r="A480" s="243"/>
      <c r="B480" s="249"/>
      <c r="C480" s="53">
        <v>3</v>
      </c>
      <c r="D480" s="116" t="s">
        <v>655</v>
      </c>
      <c r="E480" s="54"/>
      <c r="F480" s="109"/>
      <c r="G480" s="41"/>
      <c r="H480" s="109"/>
      <c r="I480" s="109"/>
      <c r="J480" s="109"/>
      <c r="K480" s="109"/>
      <c r="L480" s="109"/>
      <c r="M480" s="109"/>
      <c r="N480" s="241"/>
    </row>
    <row r="481" spans="1:14" ht="30" x14ac:dyDescent="0.25">
      <c r="A481" s="243"/>
      <c r="B481" s="249"/>
      <c r="C481" s="53">
        <v>2</v>
      </c>
      <c r="D481" s="116" t="s">
        <v>656</v>
      </c>
      <c r="E481" s="54"/>
      <c r="F481" s="109"/>
      <c r="G481" s="41"/>
      <c r="H481" s="109"/>
      <c r="I481" s="109"/>
      <c r="J481" s="109"/>
      <c r="K481" s="109"/>
      <c r="L481" s="109"/>
      <c r="M481" s="109"/>
      <c r="N481" s="241"/>
    </row>
    <row r="482" spans="1:14" ht="30" x14ac:dyDescent="0.25">
      <c r="A482" s="243"/>
      <c r="B482" s="249"/>
      <c r="C482" s="53">
        <v>1</v>
      </c>
      <c r="D482" s="116" t="s">
        <v>657</v>
      </c>
      <c r="E482" s="54"/>
      <c r="F482" s="109"/>
      <c r="G482" s="41"/>
      <c r="H482" s="109"/>
      <c r="I482" s="111"/>
      <c r="J482" s="111"/>
      <c r="K482" s="109"/>
      <c r="L482" s="109"/>
      <c r="M482" s="109"/>
      <c r="N482" s="241"/>
    </row>
    <row r="483" spans="1:14" x14ac:dyDescent="0.25">
      <c r="A483" s="243"/>
      <c r="B483" s="249"/>
      <c r="C483" s="53">
        <v>0</v>
      </c>
      <c r="D483" s="116" t="s">
        <v>658</v>
      </c>
      <c r="E483" s="55"/>
      <c r="F483" s="109"/>
      <c r="G483" s="41"/>
      <c r="H483" s="109"/>
      <c r="I483" s="111"/>
      <c r="J483" s="109"/>
      <c r="K483" s="96"/>
      <c r="L483" s="109"/>
      <c r="M483" s="109"/>
      <c r="N483" s="241"/>
    </row>
    <row r="484" spans="1:14" ht="126" customHeight="1" x14ac:dyDescent="0.25">
      <c r="A484" s="243"/>
      <c r="B484" s="249"/>
      <c r="C484" s="272" t="s">
        <v>346</v>
      </c>
      <c r="D484" s="273"/>
      <c r="E484" s="56">
        <v>3</v>
      </c>
      <c r="F484" s="41" t="s">
        <v>717</v>
      </c>
      <c r="G484" s="41"/>
      <c r="H484" s="109"/>
      <c r="I484" s="109"/>
      <c r="J484" s="109"/>
      <c r="K484" s="109"/>
      <c r="L484" s="109"/>
      <c r="M484" s="41"/>
      <c r="N484" s="241"/>
    </row>
    <row r="485" spans="1:14" ht="60" x14ac:dyDescent="0.25">
      <c r="A485" s="243"/>
      <c r="B485" s="249"/>
      <c r="C485" s="53">
        <v>4</v>
      </c>
      <c r="D485" s="116" t="s">
        <v>659</v>
      </c>
      <c r="E485" s="54"/>
      <c r="F485" s="109"/>
      <c r="G485" s="41"/>
      <c r="H485" s="109"/>
      <c r="I485" s="109"/>
      <c r="J485" s="109"/>
      <c r="K485" s="109"/>
      <c r="L485" s="109"/>
      <c r="M485" s="109"/>
      <c r="N485" s="241"/>
    </row>
    <row r="486" spans="1:14" ht="60" x14ac:dyDescent="0.25">
      <c r="A486" s="243"/>
      <c r="B486" s="249"/>
      <c r="C486" s="53">
        <v>3</v>
      </c>
      <c r="D486" s="116" t="s">
        <v>660</v>
      </c>
      <c r="E486" s="54"/>
      <c r="F486" s="109"/>
      <c r="G486" s="41"/>
      <c r="H486" s="109"/>
      <c r="I486" s="109"/>
      <c r="J486" s="109"/>
      <c r="K486" s="109"/>
      <c r="L486" s="109"/>
      <c r="M486" s="109"/>
      <c r="N486" s="241"/>
    </row>
    <row r="487" spans="1:14" ht="30" x14ac:dyDescent="0.25">
      <c r="A487" s="243"/>
      <c r="B487" s="249"/>
      <c r="C487" s="53">
        <v>2</v>
      </c>
      <c r="D487" s="116" t="s">
        <v>347</v>
      </c>
      <c r="E487" s="54"/>
      <c r="F487" s="109"/>
      <c r="G487" s="41"/>
      <c r="H487" s="109"/>
      <c r="I487" s="109"/>
      <c r="J487" s="109"/>
      <c r="K487" s="109"/>
      <c r="L487" s="109"/>
      <c r="M487" s="109"/>
      <c r="N487" s="241"/>
    </row>
    <row r="488" spans="1:14" ht="30" x14ac:dyDescent="0.25">
      <c r="A488" s="243"/>
      <c r="B488" s="249"/>
      <c r="C488" s="53">
        <v>1</v>
      </c>
      <c r="D488" s="116" t="s">
        <v>661</v>
      </c>
      <c r="E488" s="54"/>
      <c r="F488" s="109"/>
      <c r="G488" s="41"/>
      <c r="H488" s="109"/>
      <c r="I488" s="111"/>
      <c r="J488" s="111"/>
      <c r="K488" s="109"/>
      <c r="L488" s="109"/>
      <c r="M488" s="109"/>
      <c r="N488" s="241"/>
    </row>
    <row r="489" spans="1:14" ht="30" x14ac:dyDescent="0.25">
      <c r="A489" s="243"/>
      <c r="B489" s="249"/>
      <c r="C489" s="53">
        <v>0</v>
      </c>
      <c r="D489" s="116" t="s">
        <v>662</v>
      </c>
      <c r="E489" s="55"/>
      <c r="F489" s="109"/>
      <c r="G489" s="41"/>
      <c r="H489" s="109"/>
      <c r="I489" s="111"/>
      <c r="J489" s="109"/>
      <c r="K489" s="96"/>
      <c r="L489" s="109"/>
      <c r="M489" s="109"/>
      <c r="N489" s="241"/>
    </row>
    <row r="490" spans="1:14" ht="118.5" customHeight="1" x14ac:dyDescent="0.25">
      <c r="A490" s="243"/>
      <c r="B490" s="249"/>
      <c r="C490" s="270" t="s">
        <v>348</v>
      </c>
      <c r="D490" s="273"/>
      <c r="E490" s="56">
        <v>4</v>
      </c>
      <c r="F490" s="41" t="s">
        <v>717</v>
      </c>
      <c r="G490" s="41"/>
      <c r="H490" s="109"/>
      <c r="I490" s="109"/>
      <c r="J490" s="109"/>
      <c r="K490" s="109"/>
      <c r="L490" s="109"/>
      <c r="M490" s="41"/>
      <c r="N490" s="241"/>
    </row>
    <row r="491" spans="1:14" ht="60" x14ac:dyDescent="0.25">
      <c r="A491" s="243"/>
      <c r="B491" s="249"/>
      <c r="C491" s="53">
        <v>4</v>
      </c>
      <c r="D491" s="116" t="s">
        <v>663</v>
      </c>
      <c r="E491" s="54"/>
      <c r="F491" s="109"/>
      <c r="G491" s="41"/>
      <c r="H491" s="109"/>
      <c r="I491" s="109"/>
      <c r="J491" s="109"/>
      <c r="K491" s="109"/>
      <c r="L491" s="109"/>
      <c r="M491" s="109"/>
      <c r="N491" s="241"/>
    </row>
    <row r="492" spans="1:14" ht="60" x14ac:dyDescent="0.25">
      <c r="A492" s="243"/>
      <c r="B492" s="249"/>
      <c r="C492" s="53">
        <v>3</v>
      </c>
      <c r="D492" s="116" t="s">
        <v>664</v>
      </c>
      <c r="E492" s="54"/>
      <c r="F492" s="109"/>
      <c r="G492" s="41"/>
      <c r="H492" s="109"/>
      <c r="I492" s="109"/>
      <c r="J492" s="109"/>
      <c r="K492" s="109"/>
      <c r="L492" s="109"/>
      <c r="M492" s="109"/>
      <c r="N492" s="241"/>
    </row>
    <row r="493" spans="1:14" ht="60" x14ac:dyDescent="0.25">
      <c r="A493" s="243"/>
      <c r="B493" s="249"/>
      <c r="C493" s="53">
        <v>2</v>
      </c>
      <c r="D493" s="116" t="s">
        <v>349</v>
      </c>
      <c r="E493" s="54"/>
      <c r="F493" s="109"/>
      <c r="G493" s="41"/>
      <c r="H493" s="109"/>
      <c r="I493" s="109"/>
      <c r="J493" s="111"/>
      <c r="K493" s="109"/>
      <c r="L493" s="109"/>
      <c r="M493" s="109"/>
      <c r="N493" s="241"/>
    </row>
    <row r="494" spans="1:14" ht="45" x14ac:dyDescent="0.25">
      <c r="A494" s="243"/>
      <c r="B494" s="249"/>
      <c r="C494" s="53">
        <v>1</v>
      </c>
      <c r="D494" s="116" t="s">
        <v>665</v>
      </c>
      <c r="E494" s="54"/>
      <c r="F494" s="41"/>
      <c r="G494" s="41"/>
      <c r="H494" s="41"/>
      <c r="I494" s="41"/>
      <c r="J494" s="41"/>
      <c r="K494" s="41"/>
      <c r="L494" s="41"/>
      <c r="M494" s="41"/>
      <c r="N494" s="241"/>
    </row>
    <row r="495" spans="1:14" ht="30" customHeight="1" x14ac:dyDescent="0.25">
      <c r="A495" s="243"/>
      <c r="B495" s="249"/>
      <c r="C495" s="53">
        <v>0</v>
      </c>
      <c r="D495" s="116" t="s">
        <v>666</v>
      </c>
      <c r="E495" s="55"/>
      <c r="F495" s="41"/>
      <c r="G495" s="41"/>
      <c r="H495" s="41"/>
      <c r="I495" s="41"/>
      <c r="J495" s="41"/>
      <c r="K495" s="41"/>
      <c r="L495" s="41"/>
      <c r="M495" s="41"/>
      <c r="N495" s="241"/>
    </row>
    <row r="496" spans="1:14" ht="15" customHeight="1" thickBot="1" x14ac:dyDescent="0.3">
      <c r="A496" s="244"/>
      <c r="B496" s="250"/>
      <c r="C496" s="274" t="s">
        <v>0</v>
      </c>
      <c r="D496" s="275"/>
      <c r="E496" s="48">
        <f>(E472+2*E478+4*E484+E490)/8</f>
        <v>3.125</v>
      </c>
      <c r="F496" s="41"/>
      <c r="G496" s="41"/>
      <c r="H496" s="41"/>
      <c r="I496" s="41"/>
      <c r="J496" s="41"/>
      <c r="K496" s="41"/>
      <c r="L496" s="41"/>
      <c r="M496" s="41"/>
      <c r="N496" s="241"/>
    </row>
    <row r="497" spans="1:14" ht="15" customHeight="1" thickBot="1" x14ac:dyDescent="0.3">
      <c r="A497" s="49"/>
      <c r="B497" s="49"/>
      <c r="C497" s="50"/>
      <c r="D497" s="149"/>
      <c r="E497" s="51"/>
      <c r="F497" s="41"/>
      <c r="G497" s="41"/>
      <c r="H497" s="41"/>
      <c r="I497" s="41"/>
      <c r="J497" s="41"/>
      <c r="K497" s="41"/>
      <c r="L497" s="41"/>
      <c r="M497" s="41"/>
      <c r="N497" s="52"/>
    </row>
    <row r="498" spans="1:14" ht="49.9" customHeight="1" x14ac:dyDescent="0.25">
      <c r="A498" s="251">
        <v>43</v>
      </c>
      <c r="B498" s="248" t="s">
        <v>350</v>
      </c>
      <c r="C498" s="256" t="s">
        <v>351</v>
      </c>
      <c r="D498" s="257"/>
      <c r="E498" s="43">
        <v>3</v>
      </c>
      <c r="F498" s="41" t="s">
        <v>717</v>
      </c>
      <c r="G498" s="41"/>
      <c r="H498" s="41"/>
      <c r="I498" s="41"/>
      <c r="J498" s="41"/>
      <c r="K498" s="41"/>
      <c r="L498" s="41"/>
      <c r="M498" s="41"/>
      <c r="N498" s="240" t="s">
        <v>354</v>
      </c>
    </row>
    <row r="499" spans="1:14" ht="135" x14ac:dyDescent="0.25">
      <c r="A499" s="252"/>
      <c r="B499" s="249"/>
      <c r="C499" s="44">
        <v>4</v>
      </c>
      <c r="D499" s="116" t="s">
        <v>667</v>
      </c>
      <c r="E499" s="45"/>
      <c r="F499" s="41"/>
      <c r="G499" s="41"/>
      <c r="H499" s="41"/>
      <c r="I499" s="41"/>
      <c r="J499" s="41"/>
      <c r="K499" s="41"/>
      <c r="L499" s="41"/>
      <c r="M499" s="41"/>
      <c r="N499" s="241"/>
    </row>
    <row r="500" spans="1:14" ht="135" x14ac:dyDescent="0.25">
      <c r="A500" s="252"/>
      <c r="B500" s="249"/>
      <c r="C500" s="44">
        <v>3</v>
      </c>
      <c r="D500" s="116" t="s">
        <v>668</v>
      </c>
      <c r="E500" s="45"/>
      <c r="F500" s="41"/>
      <c r="G500" s="41"/>
      <c r="H500" s="41"/>
      <c r="I500" s="41"/>
      <c r="J500" s="41"/>
      <c r="K500" s="41"/>
      <c r="L500" s="41"/>
      <c r="M500" s="41"/>
      <c r="N500" s="241"/>
    </row>
    <row r="501" spans="1:14" ht="60" x14ac:dyDescent="0.25">
      <c r="A501" s="252"/>
      <c r="B501" s="249"/>
      <c r="C501" s="44">
        <v>2</v>
      </c>
      <c r="D501" s="116" t="s">
        <v>352</v>
      </c>
      <c r="E501" s="45"/>
      <c r="F501" s="41"/>
      <c r="G501" s="41"/>
      <c r="H501" s="41"/>
      <c r="I501" s="41"/>
      <c r="J501" s="41"/>
      <c r="K501" s="41"/>
      <c r="L501" s="41"/>
      <c r="M501" s="41"/>
      <c r="N501" s="241"/>
    </row>
    <row r="502" spans="1:14" ht="45" x14ac:dyDescent="0.25">
      <c r="A502" s="252"/>
      <c r="B502" s="249"/>
      <c r="C502" s="44">
        <v>1</v>
      </c>
      <c r="D502" s="116" t="s">
        <v>669</v>
      </c>
      <c r="E502" s="45"/>
      <c r="F502" s="41"/>
      <c r="G502" s="41"/>
      <c r="H502" s="41"/>
      <c r="I502" s="41"/>
      <c r="J502" s="41"/>
      <c r="K502" s="41"/>
      <c r="L502" s="41"/>
      <c r="M502" s="41"/>
      <c r="N502" s="241"/>
    </row>
    <row r="503" spans="1:14" ht="30" x14ac:dyDescent="0.25">
      <c r="A503" s="252"/>
      <c r="B503" s="249"/>
      <c r="C503" s="44">
        <v>0</v>
      </c>
      <c r="D503" s="116" t="s">
        <v>670</v>
      </c>
      <c r="E503" s="46"/>
      <c r="F503" s="41"/>
      <c r="G503" s="41"/>
      <c r="H503" s="41"/>
      <c r="I503" s="41"/>
      <c r="J503" s="41"/>
      <c r="K503" s="41"/>
      <c r="L503" s="41"/>
      <c r="M503" s="41"/>
      <c r="N503" s="241"/>
    </row>
    <row r="504" spans="1:14" ht="15" customHeight="1" thickBot="1" x14ac:dyDescent="0.3">
      <c r="A504" s="253"/>
      <c r="B504" s="250"/>
      <c r="C504" s="274" t="s">
        <v>0</v>
      </c>
      <c r="D504" s="276"/>
      <c r="E504" s="48">
        <f>E498</f>
        <v>3</v>
      </c>
      <c r="F504" s="41"/>
      <c r="G504" s="41"/>
      <c r="H504" s="41"/>
      <c r="I504" s="41"/>
      <c r="J504" s="41"/>
      <c r="K504" s="41"/>
      <c r="L504" s="41"/>
      <c r="M504" s="41"/>
      <c r="N504" s="241"/>
    </row>
    <row r="505" spans="1:14" ht="15" customHeight="1" thickBot="1" x14ac:dyDescent="0.3">
      <c r="A505" s="49"/>
      <c r="B505" s="49"/>
      <c r="C505" s="50"/>
      <c r="D505" s="149"/>
      <c r="E505" s="51"/>
      <c r="F505" s="41"/>
      <c r="G505" s="41"/>
      <c r="H505" s="41"/>
      <c r="I505" s="41"/>
      <c r="J505" s="41"/>
      <c r="K505" s="41"/>
      <c r="L505" s="41"/>
      <c r="M505" s="41"/>
      <c r="N505" s="52"/>
    </row>
    <row r="506" spans="1:14" ht="51" customHeight="1" x14ac:dyDescent="0.25">
      <c r="A506" s="242">
        <v>44</v>
      </c>
      <c r="B506" s="248" t="s">
        <v>869</v>
      </c>
      <c r="C506" s="256" t="s">
        <v>891</v>
      </c>
      <c r="D506" s="257"/>
      <c r="E506" s="43">
        <v>3</v>
      </c>
      <c r="F506" s="41" t="s">
        <v>717</v>
      </c>
      <c r="G506" s="41"/>
      <c r="H506" s="41"/>
      <c r="I506" s="41"/>
      <c r="J506" s="41"/>
      <c r="K506" s="41"/>
      <c r="L506" s="41"/>
      <c r="M506" s="41"/>
      <c r="N506" s="240" t="s">
        <v>361</v>
      </c>
    </row>
    <row r="507" spans="1:14" ht="75" x14ac:dyDescent="0.25">
      <c r="A507" s="243"/>
      <c r="B507" s="249"/>
      <c r="C507" s="53">
        <v>4</v>
      </c>
      <c r="D507" s="116" t="s">
        <v>892</v>
      </c>
      <c r="E507" s="54"/>
      <c r="F507" s="41"/>
      <c r="G507" s="41"/>
      <c r="H507" s="41"/>
      <c r="I507" s="41"/>
      <c r="J507" s="41"/>
      <c r="K507" s="41"/>
      <c r="L507" s="41"/>
      <c r="M507" s="41"/>
      <c r="N507" s="241"/>
    </row>
    <row r="508" spans="1:14" ht="75" x14ac:dyDescent="0.25">
      <c r="A508" s="243"/>
      <c r="B508" s="249"/>
      <c r="C508" s="53">
        <v>3</v>
      </c>
      <c r="D508" s="116" t="s">
        <v>893</v>
      </c>
      <c r="E508" s="54"/>
      <c r="F508" s="41"/>
      <c r="G508" s="41"/>
      <c r="H508" s="41"/>
      <c r="I508" s="41"/>
      <c r="J508" s="41"/>
      <c r="K508" s="41"/>
      <c r="L508" s="41"/>
      <c r="M508" s="41"/>
      <c r="N508" s="241"/>
    </row>
    <row r="509" spans="1:14" ht="60" x14ac:dyDescent="0.25">
      <c r="A509" s="243"/>
      <c r="B509" s="249"/>
      <c r="C509" s="53">
        <v>2</v>
      </c>
      <c r="D509" s="116" t="s">
        <v>894</v>
      </c>
      <c r="E509" s="54"/>
      <c r="F509" s="41"/>
      <c r="G509" s="41"/>
      <c r="H509" s="41"/>
      <c r="I509" s="41"/>
      <c r="J509" s="41"/>
      <c r="K509" s="41"/>
      <c r="L509" s="41"/>
      <c r="M509" s="41"/>
      <c r="N509" s="241"/>
    </row>
    <row r="510" spans="1:14" x14ac:dyDescent="0.25">
      <c r="A510" s="243"/>
      <c r="B510" s="249"/>
      <c r="C510" s="53">
        <v>1</v>
      </c>
      <c r="D510" s="116" t="s">
        <v>220</v>
      </c>
      <c r="E510" s="54"/>
      <c r="F510" s="41"/>
      <c r="G510" s="41"/>
      <c r="H510" s="41"/>
      <c r="I510" s="41"/>
      <c r="J510" s="41"/>
      <c r="K510" s="41"/>
      <c r="L510" s="41"/>
      <c r="M510" s="41"/>
      <c r="N510" s="241"/>
    </row>
    <row r="511" spans="1:14" ht="30" x14ac:dyDescent="0.25">
      <c r="A511" s="243"/>
      <c r="B511" s="249"/>
      <c r="C511" s="53">
        <v>0</v>
      </c>
      <c r="D511" s="116" t="s">
        <v>854</v>
      </c>
      <c r="E511" s="55"/>
      <c r="F511" s="41"/>
      <c r="G511" s="41"/>
      <c r="H511" s="41"/>
      <c r="I511" s="41"/>
      <c r="J511" s="41"/>
      <c r="K511" s="41"/>
      <c r="L511" s="41"/>
      <c r="M511" s="41"/>
      <c r="N511" s="241"/>
    </row>
    <row r="512" spans="1:14" ht="46.15" customHeight="1" x14ac:dyDescent="0.25">
      <c r="A512" s="243"/>
      <c r="B512" s="249"/>
      <c r="C512" s="270" t="s">
        <v>355</v>
      </c>
      <c r="D512" s="271"/>
      <c r="E512" s="56">
        <v>3</v>
      </c>
      <c r="F512" s="41" t="s">
        <v>717</v>
      </c>
      <c r="G512" s="41"/>
      <c r="H512" s="109"/>
      <c r="I512" s="109"/>
      <c r="J512" s="109"/>
      <c r="K512" s="109"/>
      <c r="L512" s="109"/>
      <c r="M512" s="41"/>
      <c r="N512" s="241"/>
    </row>
    <row r="513" spans="1:14" ht="45" x14ac:dyDescent="0.25">
      <c r="A513" s="243"/>
      <c r="B513" s="249"/>
      <c r="C513" s="53">
        <v>4</v>
      </c>
      <c r="D513" s="116" t="s">
        <v>855</v>
      </c>
      <c r="E513" s="54"/>
      <c r="F513" s="109"/>
      <c r="G513" s="41"/>
      <c r="H513" s="109"/>
      <c r="I513" s="109"/>
      <c r="J513" s="109"/>
      <c r="K513" s="109"/>
      <c r="L513" s="109"/>
      <c r="M513" s="109"/>
      <c r="N513" s="241"/>
    </row>
    <row r="514" spans="1:14" ht="30" x14ac:dyDescent="0.25">
      <c r="A514" s="243"/>
      <c r="B514" s="249"/>
      <c r="C514" s="53">
        <v>3</v>
      </c>
      <c r="D514" s="116" t="s">
        <v>671</v>
      </c>
      <c r="E514" s="54"/>
      <c r="F514" s="109"/>
      <c r="G514" s="41"/>
      <c r="H514" s="109"/>
      <c r="I514" s="109"/>
      <c r="J514" s="109"/>
      <c r="K514" s="109"/>
      <c r="L514" s="109"/>
      <c r="M514" s="109"/>
      <c r="N514" s="241"/>
    </row>
    <row r="515" spans="1:14" ht="30" x14ac:dyDescent="0.25">
      <c r="A515" s="243"/>
      <c r="B515" s="249"/>
      <c r="C515" s="53">
        <v>2</v>
      </c>
      <c r="D515" s="116" t="s">
        <v>356</v>
      </c>
      <c r="E515" s="54"/>
      <c r="F515" s="109"/>
      <c r="G515" s="41"/>
      <c r="H515" s="109"/>
      <c r="I515" s="109"/>
      <c r="J515" s="109"/>
      <c r="K515" s="109"/>
      <c r="L515" s="109"/>
      <c r="M515" s="109"/>
      <c r="N515" s="241"/>
    </row>
    <row r="516" spans="1:14" ht="30" x14ac:dyDescent="0.25">
      <c r="A516" s="243"/>
      <c r="B516" s="249"/>
      <c r="C516" s="53">
        <v>1</v>
      </c>
      <c r="D516" s="116" t="s">
        <v>672</v>
      </c>
      <c r="E516" s="54"/>
      <c r="F516" s="109"/>
      <c r="G516" s="41"/>
      <c r="H516" s="109"/>
      <c r="I516" s="111"/>
      <c r="J516" s="111"/>
      <c r="K516" s="109"/>
      <c r="L516" s="109"/>
      <c r="M516" s="109"/>
      <c r="N516" s="241"/>
    </row>
    <row r="517" spans="1:14" x14ac:dyDescent="0.25">
      <c r="A517" s="243"/>
      <c r="B517" s="249"/>
      <c r="C517" s="53">
        <v>0</v>
      </c>
      <c r="D517" s="116" t="s">
        <v>673</v>
      </c>
      <c r="E517" s="55"/>
      <c r="F517" s="109"/>
      <c r="G517" s="41"/>
      <c r="H517" s="109"/>
      <c r="I517" s="111"/>
      <c r="J517" s="109"/>
      <c r="K517" s="96"/>
      <c r="L517" s="109"/>
      <c r="M517" s="109"/>
      <c r="N517" s="241"/>
    </row>
    <row r="518" spans="1:14" ht="126" customHeight="1" x14ac:dyDescent="0.25">
      <c r="A518" s="243"/>
      <c r="B518" s="249"/>
      <c r="C518" s="272" t="s">
        <v>357</v>
      </c>
      <c r="D518" s="273"/>
      <c r="E518" s="56">
        <v>3</v>
      </c>
      <c r="F518" s="41" t="s">
        <v>717</v>
      </c>
      <c r="G518" s="41"/>
      <c r="H518" s="109"/>
      <c r="I518" s="109"/>
      <c r="J518" s="109"/>
      <c r="K518" s="109"/>
      <c r="L518" s="109"/>
      <c r="M518" s="41"/>
      <c r="N518" s="241"/>
    </row>
    <row r="519" spans="1:14" ht="60" x14ac:dyDescent="0.25">
      <c r="A519" s="243"/>
      <c r="B519" s="249"/>
      <c r="C519" s="53">
        <v>4</v>
      </c>
      <c r="D519" s="116" t="s">
        <v>674</v>
      </c>
      <c r="E519" s="54"/>
      <c r="F519" s="109"/>
      <c r="G519" s="41"/>
      <c r="H519" s="109"/>
      <c r="I519" s="109"/>
      <c r="J519" s="109"/>
      <c r="K519" s="109"/>
      <c r="L519" s="109"/>
      <c r="M519" s="109"/>
      <c r="N519" s="241"/>
    </row>
    <row r="520" spans="1:14" ht="60" x14ac:dyDescent="0.25">
      <c r="A520" s="243"/>
      <c r="B520" s="249"/>
      <c r="C520" s="53">
        <v>3</v>
      </c>
      <c r="D520" s="116" t="s">
        <v>675</v>
      </c>
      <c r="E520" s="54"/>
      <c r="F520" s="109"/>
      <c r="G520" s="41"/>
      <c r="H520" s="109"/>
      <c r="I520" s="109"/>
      <c r="J520" s="109"/>
      <c r="K520" s="109"/>
      <c r="L520" s="109"/>
      <c r="M520" s="109"/>
      <c r="N520" s="241"/>
    </row>
    <row r="521" spans="1:14" ht="30" x14ac:dyDescent="0.25">
      <c r="A521" s="243"/>
      <c r="B521" s="249"/>
      <c r="C521" s="53">
        <v>2</v>
      </c>
      <c r="D521" s="116" t="s">
        <v>358</v>
      </c>
      <c r="E521" s="54"/>
      <c r="F521" s="109"/>
      <c r="G521" s="41"/>
      <c r="H521" s="109"/>
      <c r="I521" s="109"/>
      <c r="J521" s="109"/>
      <c r="K521" s="109"/>
      <c r="L521" s="109"/>
      <c r="M521" s="109"/>
      <c r="N521" s="241"/>
    </row>
    <row r="522" spans="1:14" ht="30" x14ac:dyDescent="0.25">
      <c r="A522" s="243"/>
      <c r="B522" s="249"/>
      <c r="C522" s="53">
        <v>1</v>
      </c>
      <c r="D522" s="116" t="s">
        <v>676</v>
      </c>
      <c r="E522" s="54"/>
      <c r="F522" s="109"/>
      <c r="G522" s="41"/>
      <c r="H522" s="109"/>
      <c r="I522" s="111"/>
      <c r="J522" s="111"/>
      <c r="K522" s="109"/>
      <c r="L522" s="109"/>
      <c r="M522" s="109"/>
      <c r="N522" s="241"/>
    </row>
    <row r="523" spans="1:14" ht="30" x14ac:dyDescent="0.25">
      <c r="A523" s="243"/>
      <c r="B523" s="249"/>
      <c r="C523" s="53">
        <v>0</v>
      </c>
      <c r="D523" s="116" t="s">
        <v>677</v>
      </c>
      <c r="E523" s="55"/>
      <c r="F523" s="109"/>
      <c r="G523" s="41"/>
      <c r="H523" s="109"/>
      <c r="I523" s="111"/>
      <c r="J523" s="109"/>
      <c r="K523" s="96"/>
      <c r="L523" s="109"/>
      <c r="M523" s="109"/>
      <c r="N523" s="241"/>
    </row>
    <row r="524" spans="1:14" ht="118.5" customHeight="1" x14ac:dyDescent="0.25">
      <c r="A524" s="243"/>
      <c r="B524" s="249"/>
      <c r="C524" s="270" t="s">
        <v>359</v>
      </c>
      <c r="D524" s="273"/>
      <c r="E524" s="56">
        <v>4</v>
      </c>
      <c r="F524" s="41" t="s">
        <v>717</v>
      </c>
      <c r="G524" s="41"/>
      <c r="H524" s="109"/>
      <c r="I524" s="109"/>
      <c r="J524" s="109"/>
      <c r="K524" s="109"/>
      <c r="L524" s="109"/>
      <c r="M524" s="41"/>
      <c r="N524" s="241"/>
    </row>
    <row r="525" spans="1:14" ht="75" x14ac:dyDescent="0.25">
      <c r="A525" s="243"/>
      <c r="B525" s="249"/>
      <c r="C525" s="53">
        <v>4</v>
      </c>
      <c r="D525" s="116" t="s">
        <v>678</v>
      </c>
      <c r="E525" s="54"/>
      <c r="F525" s="109"/>
      <c r="G525" s="41"/>
      <c r="H525" s="109"/>
      <c r="I525" s="109"/>
      <c r="J525" s="109"/>
      <c r="K525" s="109"/>
      <c r="L525" s="109"/>
      <c r="M525" s="109"/>
      <c r="N525" s="241"/>
    </row>
    <row r="526" spans="1:14" ht="75" x14ac:dyDescent="0.25">
      <c r="A526" s="243"/>
      <c r="B526" s="249"/>
      <c r="C526" s="53">
        <v>3</v>
      </c>
      <c r="D526" s="116" t="s">
        <v>679</v>
      </c>
      <c r="E526" s="54"/>
      <c r="F526" s="109"/>
      <c r="G526" s="41"/>
      <c r="H526" s="109"/>
      <c r="I526" s="109"/>
      <c r="J526" s="109"/>
      <c r="K526" s="109"/>
      <c r="L526" s="109"/>
      <c r="M526" s="109"/>
      <c r="N526" s="241"/>
    </row>
    <row r="527" spans="1:14" ht="45" x14ac:dyDescent="0.25">
      <c r="A527" s="243"/>
      <c r="B527" s="249"/>
      <c r="C527" s="53">
        <v>2</v>
      </c>
      <c r="D527" s="116" t="s">
        <v>360</v>
      </c>
      <c r="E527" s="54"/>
      <c r="F527" s="109"/>
      <c r="G527" s="41"/>
      <c r="H527" s="109"/>
      <c r="I527" s="109"/>
      <c r="J527" s="111"/>
      <c r="K527" s="109"/>
      <c r="L527" s="109"/>
      <c r="M527" s="109"/>
      <c r="N527" s="241"/>
    </row>
    <row r="528" spans="1:14" ht="45" x14ac:dyDescent="0.25">
      <c r="A528" s="243"/>
      <c r="B528" s="249"/>
      <c r="C528" s="53">
        <v>1</v>
      </c>
      <c r="D528" s="116" t="s">
        <v>680</v>
      </c>
      <c r="E528" s="54"/>
      <c r="F528" s="41"/>
      <c r="G528" s="41"/>
      <c r="H528" s="41"/>
      <c r="I528" s="41"/>
      <c r="J528" s="41"/>
      <c r="K528" s="41"/>
      <c r="L528" s="41"/>
      <c r="M528" s="41"/>
      <c r="N528" s="241"/>
    </row>
    <row r="529" spans="1:14" ht="30" customHeight="1" x14ac:dyDescent="0.25">
      <c r="A529" s="243"/>
      <c r="B529" s="249"/>
      <c r="C529" s="53">
        <v>0</v>
      </c>
      <c r="D529" s="116" t="s">
        <v>681</v>
      </c>
      <c r="E529" s="55"/>
      <c r="F529" s="41"/>
      <c r="G529" s="41"/>
      <c r="H529" s="41"/>
      <c r="I529" s="41"/>
      <c r="J529" s="41"/>
      <c r="K529" s="41"/>
      <c r="L529" s="41"/>
      <c r="M529" s="41"/>
      <c r="N529" s="241"/>
    </row>
    <row r="530" spans="1:14" ht="15" customHeight="1" thickBot="1" x14ac:dyDescent="0.3">
      <c r="A530" s="244"/>
      <c r="B530" s="250"/>
      <c r="C530" s="274" t="s">
        <v>0</v>
      </c>
      <c r="D530" s="275"/>
      <c r="E530" s="48">
        <f>(E506+2*E512+4*E518+E524)/8</f>
        <v>3.125</v>
      </c>
      <c r="F530" s="41"/>
      <c r="G530" s="41"/>
      <c r="H530" s="41"/>
      <c r="I530" s="41"/>
      <c r="J530" s="41"/>
      <c r="K530" s="41"/>
      <c r="L530" s="41"/>
      <c r="M530" s="41"/>
      <c r="N530" s="241"/>
    </row>
    <row r="531" spans="1:14" ht="15" customHeight="1" thickBot="1" x14ac:dyDescent="0.3">
      <c r="A531" s="49"/>
      <c r="B531" s="49"/>
      <c r="C531" s="50"/>
      <c r="D531" s="149"/>
      <c r="E531" s="51"/>
      <c r="F531" s="41"/>
      <c r="G531" s="41"/>
      <c r="H531" s="41"/>
      <c r="I531" s="41"/>
      <c r="J531" s="41"/>
      <c r="K531" s="41"/>
      <c r="L531" s="41"/>
      <c r="M531" s="41"/>
      <c r="N531" s="52"/>
    </row>
    <row r="532" spans="1:14" ht="39.4" customHeight="1" x14ac:dyDescent="0.25">
      <c r="A532" s="251">
        <v>45</v>
      </c>
      <c r="B532" s="245" t="s">
        <v>362</v>
      </c>
      <c r="C532" s="256" t="s">
        <v>363</v>
      </c>
      <c r="D532" s="257"/>
      <c r="E532" s="43">
        <v>3</v>
      </c>
      <c r="F532" s="41" t="s">
        <v>717</v>
      </c>
      <c r="G532" s="41"/>
      <c r="H532" s="41"/>
      <c r="I532" s="41"/>
      <c r="J532" s="41"/>
      <c r="K532" s="41"/>
      <c r="L532" s="41"/>
      <c r="M532" s="41"/>
      <c r="N532" s="240" t="s">
        <v>366</v>
      </c>
    </row>
    <row r="533" spans="1:14" ht="105" x14ac:dyDescent="0.25">
      <c r="A533" s="252"/>
      <c r="B533" s="249"/>
      <c r="C533" s="44">
        <v>4</v>
      </c>
      <c r="D533" s="116" t="s">
        <v>856</v>
      </c>
      <c r="E533" s="45"/>
      <c r="F533" s="41"/>
      <c r="G533" s="41"/>
      <c r="H533" s="41"/>
      <c r="I533" s="41"/>
      <c r="J533" s="41"/>
      <c r="K533" s="41"/>
      <c r="L533" s="41"/>
      <c r="M533" s="41"/>
      <c r="N533" s="241"/>
    </row>
    <row r="534" spans="1:14" ht="90" x14ac:dyDescent="0.25">
      <c r="A534" s="252"/>
      <c r="B534" s="249"/>
      <c r="C534" s="44">
        <v>3</v>
      </c>
      <c r="D534" s="116" t="s">
        <v>857</v>
      </c>
      <c r="E534" s="45"/>
      <c r="F534" s="41"/>
      <c r="G534" s="41"/>
      <c r="H534" s="41"/>
      <c r="I534" s="41"/>
      <c r="J534" s="41"/>
      <c r="K534" s="41"/>
      <c r="L534" s="41"/>
      <c r="M534" s="41"/>
      <c r="N534" s="241"/>
    </row>
    <row r="535" spans="1:14" ht="45" x14ac:dyDescent="0.25">
      <c r="A535" s="252"/>
      <c r="B535" s="249"/>
      <c r="C535" s="44">
        <v>2</v>
      </c>
      <c r="D535" s="116" t="s">
        <v>364</v>
      </c>
      <c r="E535" s="45"/>
      <c r="F535" s="41"/>
      <c r="G535" s="41"/>
      <c r="H535" s="41"/>
      <c r="I535" s="41"/>
      <c r="J535" s="41"/>
      <c r="K535" s="41"/>
      <c r="L535" s="41"/>
      <c r="M535" s="41"/>
      <c r="N535" s="241"/>
    </row>
    <row r="536" spans="1:14" ht="30" x14ac:dyDescent="0.25">
      <c r="A536" s="252"/>
      <c r="B536" s="249"/>
      <c r="C536" s="44">
        <v>1</v>
      </c>
      <c r="D536" s="116" t="s">
        <v>682</v>
      </c>
      <c r="E536" s="45"/>
      <c r="F536" s="41"/>
      <c r="G536" s="41"/>
      <c r="H536" s="41"/>
      <c r="I536" s="41"/>
      <c r="J536" s="41"/>
      <c r="K536" s="41"/>
      <c r="L536" s="41"/>
      <c r="M536" s="41"/>
      <c r="N536" s="241"/>
    </row>
    <row r="537" spans="1:14" x14ac:dyDescent="0.25">
      <c r="A537" s="252"/>
      <c r="B537" s="249"/>
      <c r="C537" s="44">
        <v>0</v>
      </c>
      <c r="D537" s="116" t="s">
        <v>365</v>
      </c>
      <c r="E537" s="46"/>
      <c r="F537" s="41"/>
      <c r="G537" s="41"/>
      <c r="H537" s="41"/>
      <c r="I537" s="41"/>
      <c r="J537" s="41"/>
      <c r="K537" s="41"/>
      <c r="L537" s="41"/>
      <c r="M537" s="41"/>
      <c r="N537" s="241"/>
    </row>
    <row r="538" spans="1:14" ht="15" customHeight="1" thickBot="1" x14ac:dyDescent="0.3">
      <c r="A538" s="253"/>
      <c r="B538" s="250"/>
      <c r="C538" s="274" t="s">
        <v>0</v>
      </c>
      <c r="D538" s="276"/>
      <c r="E538" s="48">
        <f>E532</f>
        <v>3</v>
      </c>
      <c r="F538" s="41"/>
      <c r="G538" s="41"/>
      <c r="H538" s="41"/>
      <c r="I538" s="41"/>
      <c r="J538" s="41"/>
      <c r="K538" s="41"/>
      <c r="L538" s="41"/>
      <c r="M538" s="41"/>
      <c r="N538" s="241"/>
    </row>
    <row r="539" spans="1:14" ht="15" customHeight="1" thickBot="1" x14ac:dyDescent="0.3">
      <c r="A539" s="49"/>
      <c r="B539" s="49"/>
      <c r="C539" s="50"/>
      <c r="D539" s="149"/>
      <c r="E539" s="51"/>
      <c r="F539" s="41"/>
      <c r="G539" s="41"/>
      <c r="H539" s="41"/>
      <c r="I539" s="41"/>
      <c r="J539" s="41"/>
      <c r="K539" s="41"/>
      <c r="L539" s="41"/>
      <c r="M539" s="41"/>
      <c r="N539" s="52"/>
    </row>
    <row r="540" spans="1:14" ht="33" customHeight="1" x14ac:dyDescent="0.25">
      <c r="A540" s="242">
        <v>46</v>
      </c>
      <c r="B540" s="245" t="s">
        <v>875</v>
      </c>
      <c r="C540" s="256" t="s">
        <v>68</v>
      </c>
      <c r="D540" s="257"/>
      <c r="E540" s="86"/>
      <c r="F540" s="41"/>
      <c r="G540" s="41"/>
      <c r="H540" s="41"/>
      <c r="I540" s="41"/>
      <c r="J540" s="41"/>
      <c r="K540" s="41"/>
      <c r="L540" s="41"/>
      <c r="M540" s="41"/>
      <c r="N540" s="240" t="s">
        <v>367</v>
      </c>
    </row>
    <row r="541" spans="1:14" x14ac:dyDescent="0.25">
      <c r="A541" s="243"/>
      <c r="B541" s="246"/>
      <c r="C541" s="258" t="s">
        <v>55</v>
      </c>
      <c r="D541" s="148" t="s">
        <v>57</v>
      </c>
      <c r="E541" s="92" t="e">
        <f>#REF!</f>
        <v>#REF!</v>
      </c>
      <c r="F541" s="41" t="s">
        <v>718</v>
      </c>
      <c r="G541" s="41"/>
      <c r="H541" s="41"/>
      <c r="I541" s="41"/>
      <c r="J541" s="41"/>
      <c r="K541" s="41"/>
      <c r="L541" s="41"/>
      <c r="M541" s="41"/>
      <c r="N541" s="241"/>
    </row>
    <row r="542" spans="1:14" x14ac:dyDescent="0.25">
      <c r="A542" s="243"/>
      <c r="B542" s="246"/>
      <c r="C542" s="258"/>
      <c r="D542" s="148" t="s">
        <v>48</v>
      </c>
      <c r="E542" s="92" t="e">
        <f>#REF!</f>
        <v>#REF!</v>
      </c>
      <c r="F542" s="41" t="s">
        <v>718</v>
      </c>
      <c r="G542" s="41"/>
      <c r="H542" s="41"/>
      <c r="I542" s="41"/>
      <c r="J542" s="41"/>
      <c r="K542" s="41"/>
      <c r="L542" s="41"/>
      <c r="M542" s="41"/>
      <c r="N542" s="241"/>
    </row>
    <row r="543" spans="1:14" ht="13.9" customHeight="1" x14ac:dyDescent="0.25">
      <c r="A543" s="243"/>
      <c r="B543" s="246"/>
      <c r="C543" s="258"/>
      <c r="D543" s="148" t="s">
        <v>49</v>
      </c>
      <c r="E543" s="92" t="e">
        <f>#REF!</f>
        <v>#REF!</v>
      </c>
      <c r="F543" s="41" t="s">
        <v>718</v>
      </c>
      <c r="G543" s="41"/>
      <c r="H543" s="41"/>
      <c r="I543" s="41"/>
      <c r="J543" s="41"/>
      <c r="K543" s="41"/>
      <c r="L543" s="41"/>
      <c r="M543" s="41"/>
      <c r="N543" s="241"/>
    </row>
    <row r="544" spans="1:14" x14ac:dyDescent="0.25">
      <c r="A544" s="243"/>
      <c r="B544" s="246"/>
      <c r="C544" s="258"/>
      <c r="D544" s="148" t="s">
        <v>50</v>
      </c>
      <c r="E544" s="92" t="e">
        <f>#REF!</f>
        <v>#REF!</v>
      </c>
      <c r="F544" s="41" t="s">
        <v>718</v>
      </c>
      <c r="G544" s="41"/>
      <c r="H544" s="41"/>
      <c r="I544" s="41"/>
      <c r="J544" s="41"/>
      <c r="K544" s="41"/>
      <c r="L544" s="41"/>
      <c r="M544" s="41"/>
      <c r="N544" s="241"/>
    </row>
    <row r="545" spans="1:14" x14ac:dyDescent="0.25">
      <c r="A545" s="243"/>
      <c r="B545" s="246"/>
      <c r="C545" s="258"/>
      <c r="D545" s="148" t="s">
        <v>51</v>
      </c>
      <c r="E545" s="177" t="e">
        <f>#REF!</f>
        <v>#REF!</v>
      </c>
      <c r="F545" s="41" t="s">
        <v>718</v>
      </c>
      <c r="G545" s="41"/>
      <c r="H545" s="41"/>
      <c r="I545" s="41"/>
      <c r="J545" s="41"/>
      <c r="K545" s="41"/>
      <c r="L545" s="41"/>
      <c r="M545" s="41"/>
      <c r="N545" s="241"/>
    </row>
    <row r="546" spans="1:14" x14ac:dyDescent="0.25">
      <c r="A546" s="243"/>
      <c r="B546" s="246"/>
      <c r="C546" s="258"/>
      <c r="D546" s="148" t="s">
        <v>52</v>
      </c>
      <c r="E546" s="177" t="e">
        <f>#REF!</f>
        <v>#REF!</v>
      </c>
      <c r="F546" s="41" t="s">
        <v>718</v>
      </c>
      <c r="G546" s="41"/>
      <c r="H546" s="41"/>
      <c r="I546" s="41"/>
      <c r="J546" s="41"/>
      <c r="K546" s="41"/>
      <c r="L546" s="41"/>
      <c r="M546" s="41"/>
      <c r="N546" s="241"/>
    </row>
    <row r="547" spans="1:14" x14ac:dyDescent="0.25">
      <c r="A547" s="243"/>
      <c r="B547" s="246"/>
      <c r="C547" s="258"/>
      <c r="D547" s="148" t="s">
        <v>53</v>
      </c>
      <c r="E547" s="177" t="e">
        <f>#REF!</f>
        <v>#REF!</v>
      </c>
      <c r="F547" s="41" t="s">
        <v>718</v>
      </c>
      <c r="G547" s="41"/>
      <c r="H547" s="41"/>
      <c r="I547" s="41"/>
      <c r="J547" s="41"/>
      <c r="K547" s="41"/>
      <c r="L547" s="41"/>
      <c r="M547" s="41"/>
      <c r="N547" s="241"/>
    </row>
    <row r="548" spans="1:14" x14ac:dyDescent="0.25">
      <c r="A548" s="243"/>
      <c r="B548" s="246"/>
      <c r="C548" s="258"/>
      <c r="D548" s="162" t="s">
        <v>56</v>
      </c>
      <c r="E548" s="89" t="e">
        <f>IF(G548&gt;0,IF(G548&gt;=3.75,4,(8*G548-18)/3),0)</f>
        <v>#REF!</v>
      </c>
      <c r="F548" s="41"/>
      <c r="G548" s="79" t="e">
        <f>IF(E541&gt;0,(E542*E545+E543*E546+E544*E547)/SUM(E542:E544),0)</f>
        <v>#REF!</v>
      </c>
      <c r="H548" s="79"/>
      <c r="I548" s="79"/>
      <c r="J548" s="41"/>
      <c r="K548" s="41"/>
      <c r="L548" s="41"/>
      <c r="M548" s="41"/>
      <c r="N548" s="241"/>
    </row>
    <row r="549" spans="1:14" x14ac:dyDescent="0.25">
      <c r="A549" s="243"/>
      <c r="B549" s="246"/>
      <c r="C549" s="258" t="s">
        <v>54</v>
      </c>
      <c r="D549" s="148" t="s">
        <v>58</v>
      </c>
      <c r="E549" s="92" t="e">
        <f>#REF!</f>
        <v>#REF!</v>
      </c>
      <c r="F549" s="41" t="s">
        <v>718</v>
      </c>
      <c r="G549" s="41"/>
      <c r="H549" s="41"/>
      <c r="I549" s="41"/>
      <c r="J549" s="41"/>
      <c r="K549" s="41"/>
      <c r="L549" s="41"/>
      <c r="M549" s="41"/>
      <c r="N549" s="241"/>
    </row>
    <row r="550" spans="1:14" x14ac:dyDescent="0.25">
      <c r="A550" s="243"/>
      <c r="B550" s="246"/>
      <c r="C550" s="258"/>
      <c r="D550" s="148" t="s">
        <v>48</v>
      </c>
      <c r="E550" s="92" t="e">
        <f>#REF!</f>
        <v>#REF!</v>
      </c>
      <c r="F550" s="41" t="s">
        <v>718</v>
      </c>
      <c r="G550" s="41"/>
      <c r="H550" s="41"/>
      <c r="I550" s="41"/>
      <c r="J550" s="41"/>
      <c r="K550" s="41"/>
      <c r="L550" s="41"/>
      <c r="M550" s="41"/>
      <c r="N550" s="241"/>
    </row>
    <row r="551" spans="1:14" x14ac:dyDescent="0.25">
      <c r="A551" s="243"/>
      <c r="B551" s="246"/>
      <c r="C551" s="258"/>
      <c r="D551" s="148" t="s">
        <v>49</v>
      </c>
      <c r="E551" s="92" t="e">
        <f>#REF!</f>
        <v>#REF!</v>
      </c>
      <c r="F551" s="41" t="s">
        <v>718</v>
      </c>
      <c r="G551" s="41"/>
      <c r="H551" s="41"/>
      <c r="I551" s="41"/>
      <c r="J551" s="41"/>
      <c r="K551" s="41"/>
      <c r="L551" s="41"/>
      <c r="M551" s="41"/>
      <c r="N551" s="241"/>
    </row>
    <row r="552" spans="1:14" x14ac:dyDescent="0.25">
      <c r="A552" s="243"/>
      <c r="B552" s="246"/>
      <c r="C552" s="258"/>
      <c r="D552" s="148" t="s">
        <v>50</v>
      </c>
      <c r="E552" s="92" t="e">
        <f>#REF!</f>
        <v>#REF!</v>
      </c>
      <c r="F552" s="41" t="s">
        <v>718</v>
      </c>
      <c r="G552" s="41"/>
      <c r="H552" s="41"/>
      <c r="I552" s="41"/>
      <c r="J552" s="41"/>
      <c r="K552" s="41"/>
      <c r="L552" s="41"/>
      <c r="M552" s="41"/>
      <c r="N552" s="241"/>
    </row>
    <row r="553" spans="1:14" x14ac:dyDescent="0.25">
      <c r="A553" s="243"/>
      <c r="B553" s="246"/>
      <c r="C553" s="258"/>
      <c r="D553" s="148" t="s">
        <v>51</v>
      </c>
      <c r="E553" s="177" t="e">
        <f>#REF!</f>
        <v>#REF!</v>
      </c>
      <c r="F553" s="41" t="s">
        <v>718</v>
      </c>
      <c r="G553" s="41"/>
      <c r="H553" s="41"/>
      <c r="I553" s="41"/>
      <c r="J553" s="41"/>
      <c r="K553" s="41"/>
      <c r="L553" s="41"/>
      <c r="M553" s="41"/>
      <c r="N553" s="241"/>
    </row>
    <row r="554" spans="1:14" x14ac:dyDescent="0.25">
      <c r="A554" s="243"/>
      <c r="B554" s="246"/>
      <c r="C554" s="258"/>
      <c r="D554" s="148" t="s">
        <v>52</v>
      </c>
      <c r="E554" s="177" t="e">
        <f>#REF!</f>
        <v>#REF!</v>
      </c>
      <c r="F554" s="41" t="s">
        <v>718</v>
      </c>
      <c r="G554" s="41"/>
      <c r="H554" s="41"/>
      <c r="I554" s="41"/>
      <c r="J554" s="41"/>
      <c r="K554" s="41"/>
      <c r="L554" s="41"/>
      <c r="M554" s="41"/>
      <c r="N554" s="241"/>
    </row>
    <row r="555" spans="1:14" x14ac:dyDescent="0.25">
      <c r="A555" s="243"/>
      <c r="B555" s="246"/>
      <c r="C555" s="258"/>
      <c r="D555" s="148" t="s">
        <v>53</v>
      </c>
      <c r="E555" s="177" t="e">
        <f>#REF!</f>
        <v>#REF!</v>
      </c>
      <c r="F555" s="41" t="s">
        <v>718</v>
      </c>
      <c r="G555" s="41"/>
      <c r="H555" s="41"/>
      <c r="I555" s="41"/>
      <c r="J555" s="41"/>
      <c r="K555" s="41"/>
      <c r="L555" s="41"/>
      <c r="M555" s="41"/>
      <c r="N555" s="241"/>
    </row>
    <row r="556" spans="1:14" x14ac:dyDescent="0.25">
      <c r="A556" s="243"/>
      <c r="B556" s="246"/>
      <c r="C556" s="258"/>
      <c r="D556" s="162" t="s">
        <v>56</v>
      </c>
      <c r="E556" s="89" t="e">
        <f>IF(G556&gt;0,IF(G556&gt;=3.75,4,(8*G556-18)/3),0)</f>
        <v>#REF!</v>
      </c>
      <c r="F556" s="41"/>
      <c r="G556" s="79" t="e">
        <f>IF(E549&gt;0,(E550*E553+E551*E554+E552*E555)/SUM(E550:E552),0)</f>
        <v>#REF!</v>
      </c>
      <c r="H556" s="79"/>
      <c r="I556" s="79"/>
      <c r="J556" s="41"/>
      <c r="K556" s="41"/>
      <c r="L556" s="41"/>
      <c r="M556" s="41"/>
      <c r="N556" s="241"/>
    </row>
    <row r="557" spans="1:14" x14ac:dyDescent="0.25">
      <c r="A557" s="243"/>
      <c r="B557" s="246"/>
      <c r="C557" s="258" t="s">
        <v>61</v>
      </c>
      <c r="D557" s="148" t="s">
        <v>411</v>
      </c>
      <c r="E557" s="92" t="e">
        <f>#REF!</f>
        <v>#REF!</v>
      </c>
      <c r="F557" s="41" t="s">
        <v>718</v>
      </c>
      <c r="G557" s="41"/>
      <c r="H557" s="41"/>
      <c r="I557" s="41"/>
      <c r="J557" s="41"/>
      <c r="K557" s="41"/>
      <c r="L557" s="41"/>
      <c r="M557" s="41"/>
      <c r="N557" s="241"/>
    </row>
    <row r="558" spans="1:14" x14ac:dyDescent="0.25">
      <c r="A558" s="243"/>
      <c r="B558" s="246"/>
      <c r="C558" s="258"/>
      <c r="D558" s="148" t="s">
        <v>48</v>
      </c>
      <c r="E558" s="92" t="e">
        <f>#REF!</f>
        <v>#REF!</v>
      </c>
      <c r="F558" s="41" t="s">
        <v>718</v>
      </c>
      <c r="G558" s="41"/>
      <c r="H558" s="41"/>
      <c r="I558" s="41"/>
      <c r="J558" s="41"/>
      <c r="K558" s="41"/>
      <c r="L558" s="41"/>
      <c r="M558" s="41"/>
      <c r="N558" s="241"/>
    </row>
    <row r="559" spans="1:14" x14ac:dyDescent="0.25">
      <c r="A559" s="243"/>
      <c r="B559" s="246"/>
      <c r="C559" s="258"/>
      <c r="D559" s="148" t="s">
        <v>49</v>
      </c>
      <c r="E559" s="92" t="e">
        <f>#REF!</f>
        <v>#REF!</v>
      </c>
      <c r="F559" s="41" t="s">
        <v>718</v>
      </c>
      <c r="G559" s="41"/>
      <c r="H559" s="41"/>
      <c r="I559" s="41"/>
      <c r="J559" s="41"/>
      <c r="K559" s="41"/>
      <c r="L559" s="41"/>
      <c r="M559" s="41"/>
      <c r="N559" s="241"/>
    </row>
    <row r="560" spans="1:14" x14ac:dyDescent="0.25">
      <c r="A560" s="243"/>
      <c r="B560" s="246"/>
      <c r="C560" s="258"/>
      <c r="D560" s="148" t="s">
        <v>50</v>
      </c>
      <c r="E560" s="92" t="e">
        <f>#REF!</f>
        <v>#REF!</v>
      </c>
      <c r="F560" s="41" t="s">
        <v>718</v>
      </c>
      <c r="G560" s="41"/>
      <c r="H560" s="41"/>
      <c r="I560" s="41"/>
      <c r="J560" s="41"/>
      <c r="K560" s="41"/>
      <c r="L560" s="41"/>
      <c r="M560" s="41"/>
      <c r="N560" s="241"/>
    </row>
    <row r="561" spans="1:14" x14ac:dyDescent="0.25">
      <c r="A561" s="243"/>
      <c r="B561" s="246"/>
      <c r="C561" s="258"/>
      <c r="D561" s="148" t="s">
        <v>51</v>
      </c>
      <c r="E561" s="177" t="e">
        <f>#REF!</f>
        <v>#REF!</v>
      </c>
      <c r="F561" s="41" t="s">
        <v>718</v>
      </c>
      <c r="G561" s="41"/>
      <c r="H561" s="41"/>
      <c r="I561" s="41"/>
      <c r="J561" s="41"/>
      <c r="K561" s="41"/>
      <c r="L561" s="41"/>
      <c r="M561" s="41"/>
      <c r="N561" s="241"/>
    </row>
    <row r="562" spans="1:14" x14ac:dyDescent="0.25">
      <c r="A562" s="243"/>
      <c r="B562" s="246"/>
      <c r="C562" s="258"/>
      <c r="D562" s="148" t="s">
        <v>52</v>
      </c>
      <c r="E562" s="177" t="e">
        <f>#REF!</f>
        <v>#REF!</v>
      </c>
      <c r="F562" s="41" t="s">
        <v>718</v>
      </c>
      <c r="G562" s="41"/>
      <c r="H562" s="41"/>
      <c r="I562" s="41"/>
      <c r="J562" s="41"/>
      <c r="K562" s="41"/>
      <c r="L562" s="41"/>
      <c r="M562" s="41"/>
      <c r="N562" s="241"/>
    </row>
    <row r="563" spans="1:14" x14ac:dyDescent="0.25">
      <c r="A563" s="243"/>
      <c r="B563" s="246"/>
      <c r="C563" s="258"/>
      <c r="D563" s="148" t="s">
        <v>53</v>
      </c>
      <c r="E563" s="177" t="e">
        <f>#REF!</f>
        <v>#REF!</v>
      </c>
      <c r="F563" s="41" t="s">
        <v>718</v>
      </c>
      <c r="G563" s="41"/>
      <c r="H563" s="41"/>
      <c r="I563" s="41"/>
      <c r="J563" s="41"/>
      <c r="K563" s="41"/>
      <c r="L563" s="41"/>
      <c r="M563" s="41"/>
      <c r="N563" s="241"/>
    </row>
    <row r="564" spans="1:14" x14ac:dyDescent="0.25">
      <c r="A564" s="243"/>
      <c r="B564" s="246"/>
      <c r="C564" s="258"/>
      <c r="D564" s="162" t="s">
        <v>56</v>
      </c>
      <c r="E564" s="89" t="e">
        <f>IF(G564&gt;0,IF(G564&gt;=3.75,4,(8*G564-18)/3),0)</f>
        <v>#REF!</v>
      </c>
      <c r="F564" s="41"/>
      <c r="G564" s="79" t="e">
        <f>IF(E557&gt;0,(E558*E561+E559*E562+E560*E563)/SUM(E558:E560),0)</f>
        <v>#REF!</v>
      </c>
      <c r="H564" s="79"/>
      <c r="I564" s="79"/>
      <c r="J564" s="41"/>
      <c r="K564" s="41"/>
      <c r="L564" s="41"/>
      <c r="M564" s="41"/>
      <c r="N564" s="241"/>
    </row>
    <row r="565" spans="1:14" x14ac:dyDescent="0.25">
      <c r="A565" s="243"/>
      <c r="B565" s="246"/>
      <c r="C565" s="258" t="s">
        <v>61</v>
      </c>
      <c r="D565" s="148" t="s">
        <v>412</v>
      </c>
      <c r="E565" s="92" t="e">
        <f>#REF!</f>
        <v>#REF!</v>
      </c>
      <c r="F565" s="41" t="s">
        <v>718</v>
      </c>
      <c r="G565" s="41"/>
      <c r="H565" s="41"/>
      <c r="I565" s="41"/>
      <c r="J565" s="41"/>
      <c r="K565" s="41"/>
      <c r="L565" s="41"/>
      <c r="M565" s="41"/>
      <c r="N565" s="241"/>
    </row>
    <row r="566" spans="1:14" x14ac:dyDescent="0.25">
      <c r="A566" s="243"/>
      <c r="B566" s="246"/>
      <c r="C566" s="258"/>
      <c r="D566" s="148" t="s">
        <v>48</v>
      </c>
      <c r="E566" s="92" t="e">
        <f>#REF!</f>
        <v>#REF!</v>
      </c>
      <c r="F566" s="41" t="s">
        <v>718</v>
      </c>
      <c r="G566" s="41"/>
      <c r="H566" s="41"/>
      <c r="I566" s="41"/>
      <c r="J566" s="41"/>
      <c r="K566" s="41"/>
      <c r="L566" s="41"/>
      <c r="M566" s="41"/>
      <c r="N566" s="241"/>
    </row>
    <row r="567" spans="1:14" x14ac:dyDescent="0.25">
      <c r="A567" s="243"/>
      <c r="B567" s="246"/>
      <c r="C567" s="258"/>
      <c r="D567" s="148" t="s">
        <v>49</v>
      </c>
      <c r="E567" s="92" t="e">
        <f>#REF!</f>
        <v>#REF!</v>
      </c>
      <c r="F567" s="41" t="s">
        <v>718</v>
      </c>
      <c r="G567" s="41"/>
      <c r="H567" s="41"/>
      <c r="I567" s="41"/>
      <c r="J567" s="41"/>
      <c r="K567" s="41"/>
      <c r="L567" s="41"/>
      <c r="M567" s="41"/>
      <c r="N567" s="241"/>
    </row>
    <row r="568" spans="1:14" x14ac:dyDescent="0.25">
      <c r="A568" s="243"/>
      <c r="B568" s="246"/>
      <c r="C568" s="258"/>
      <c r="D568" s="148" t="s">
        <v>50</v>
      </c>
      <c r="E568" s="92" t="e">
        <f>#REF!</f>
        <v>#REF!</v>
      </c>
      <c r="F568" s="41" t="s">
        <v>718</v>
      </c>
      <c r="G568" s="41"/>
      <c r="H568" s="41"/>
      <c r="I568" s="41"/>
      <c r="J568" s="41"/>
      <c r="K568" s="41"/>
      <c r="L568" s="41"/>
      <c r="M568" s="41"/>
      <c r="N568" s="241"/>
    </row>
    <row r="569" spans="1:14" x14ac:dyDescent="0.25">
      <c r="A569" s="243"/>
      <c r="B569" s="246"/>
      <c r="C569" s="258"/>
      <c r="D569" s="148" t="s">
        <v>51</v>
      </c>
      <c r="E569" s="177" t="e">
        <f>#REF!</f>
        <v>#REF!</v>
      </c>
      <c r="F569" s="41" t="s">
        <v>718</v>
      </c>
      <c r="G569" s="41"/>
      <c r="H569" s="41"/>
      <c r="I569" s="41"/>
      <c r="J569" s="41"/>
      <c r="K569" s="41"/>
      <c r="L569" s="41"/>
      <c r="M569" s="41"/>
      <c r="N569" s="241"/>
    </row>
    <row r="570" spans="1:14" x14ac:dyDescent="0.25">
      <c r="A570" s="243"/>
      <c r="B570" s="246"/>
      <c r="C570" s="258"/>
      <c r="D570" s="148" t="s">
        <v>52</v>
      </c>
      <c r="E570" s="177" t="e">
        <f>#REF!</f>
        <v>#REF!</v>
      </c>
      <c r="F570" s="41" t="s">
        <v>718</v>
      </c>
      <c r="G570" s="41"/>
      <c r="H570" s="41"/>
      <c r="I570" s="41"/>
      <c r="J570" s="41"/>
      <c r="K570" s="41"/>
      <c r="L570" s="41"/>
      <c r="M570" s="41"/>
      <c r="N570" s="241"/>
    </row>
    <row r="571" spans="1:14" x14ac:dyDescent="0.25">
      <c r="A571" s="243"/>
      <c r="B571" s="246"/>
      <c r="C571" s="258"/>
      <c r="D571" s="148" t="s">
        <v>53</v>
      </c>
      <c r="E571" s="177" t="e">
        <f>#REF!</f>
        <v>#REF!</v>
      </c>
      <c r="F571" s="41" t="s">
        <v>718</v>
      </c>
      <c r="G571" s="41"/>
      <c r="H571" s="41"/>
      <c r="I571" s="41"/>
      <c r="J571" s="41"/>
      <c r="K571" s="41"/>
      <c r="L571" s="41"/>
      <c r="M571" s="41"/>
      <c r="N571" s="241"/>
    </row>
    <row r="572" spans="1:14" x14ac:dyDescent="0.25">
      <c r="A572" s="243"/>
      <c r="B572" s="246"/>
      <c r="C572" s="258"/>
      <c r="D572" s="162" t="s">
        <v>56</v>
      </c>
      <c r="E572" s="89" t="e">
        <f>IF(G572&gt;0,IF(G572&gt;=3.75,4,(8*G572-18)/3),0)</f>
        <v>#REF!</v>
      </c>
      <c r="F572" s="41"/>
      <c r="G572" s="79" t="e">
        <f>IF(E565&gt;0,(E566*E569+E567*E570+E568*E571)/SUM(E566:E568),0)</f>
        <v>#REF!</v>
      </c>
      <c r="H572" s="79"/>
      <c r="I572" s="79"/>
      <c r="J572" s="41"/>
      <c r="K572" s="41"/>
      <c r="L572" s="41"/>
      <c r="M572" s="41"/>
      <c r="N572" s="241"/>
    </row>
    <row r="573" spans="1:14" x14ac:dyDescent="0.25">
      <c r="A573" s="243"/>
      <c r="B573" s="246"/>
      <c r="C573" s="258" t="s">
        <v>59</v>
      </c>
      <c r="D573" s="148" t="s">
        <v>60</v>
      </c>
      <c r="E573" s="92" t="e">
        <f>#REF!</f>
        <v>#REF!</v>
      </c>
      <c r="F573" s="41" t="s">
        <v>718</v>
      </c>
      <c r="G573" s="41"/>
      <c r="H573" s="41"/>
      <c r="I573" s="41"/>
      <c r="J573" s="41"/>
      <c r="K573" s="41"/>
      <c r="L573" s="41"/>
      <c r="M573" s="41"/>
      <c r="N573" s="241"/>
    </row>
    <row r="574" spans="1:14" x14ac:dyDescent="0.25">
      <c r="A574" s="243"/>
      <c r="B574" s="246"/>
      <c r="C574" s="258"/>
      <c r="D574" s="148" t="s">
        <v>48</v>
      </c>
      <c r="E574" s="92" t="e">
        <f>#REF!</f>
        <v>#REF!</v>
      </c>
      <c r="F574" s="41" t="s">
        <v>718</v>
      </c>
      <c r="G574" s="41"/>
      <c r="H574" s="41"/>
      <c r="I574" s="41"/>
      <c r="J574" s="41"/>
      <c r="K574" s="41"/>
      <c r="L574" s="41"/>
      <c r="M574" s="41"/>
      <c r="N574" s="241"/>
    </row>
    <row r="575" spans="1:14" x14ac:dyDescent="0.25">
      <c r="A575" s="243"/>
      <c r="B575" s="246"/>
      <c r="C575" s="258"/>
      <c r="D575" s="148" t="s">
        <v>49</v>
      </c>
      <c r="E575" s="92" t="e">
        <f>#REF!</f>
        <v>#REF!</v>
      </c>
      <c r="F575" s="41" t="s">
        <v>718</v>
      </c>
      <c r="G575" s="41"/>
      <c r="H575" s="41"/>
      <c r="I575" s="41"/>
      <c r="J575" s="41"/>
      <c r="K575" s="41"/>
      <c r="L575" s="41"/>
      <c r="M575" s="41"/>
      <c r="N575" s="241"/>
    </row>
    <row r="576" spans="1:14" x14ac:dyDescent="0.25">
      <c r="A576" s="243"/>
      <c r="B576" s="246"/>
      <c r="C576" s="258"/>
      <c r="D576" s="148" t="s">
        <v>50</v>
      </c>
      <c r="E576" s="92" t="e">
        <f>#REF!</f>
        <v>#REF!</v>
      </c>
      <c r="F576" s="41" t="s">
        <v>718</v>
      </c>
      <c r="G576" s="41"/>
      <c r="H576" s="41"/>
      <c r="I576" s="41"/>
      <c r="J576" s="41"/>
      <c r="K576" s="41"/>
      <c r="L576" s="41"/>
      <c r="M576" s="41"/>
      <c r="N576" s="241"/>
    </row>
    <row r="577" spans="1:14" x14ac:dyDescent="0.25">
      <c r="A577" s="243"/>
      <c r="B577" s="246"/>
      <c r="C577" s="258"/>
      <c r="D577" s="148" t="s">
        <v>51</v>
      </c>
      <c r="E577" s="177" t="e">
        <f>#REF!</f>
        <v>#REF!</v>
      </c>
      <c r="F577" s="41" t="s">
        <v>718</v>
      </c>
      <c r="G577" s="41"/>
      <c r="H577" s="41"/>
      <c r="I577" s="41"/>
      <c r="J577" s="41"/>
      <c r="K577" s="41"/>
      <c r="L577" s="41"/>
      <c r="M577" s="41"/>
      <c r="N577" s="241"/>
    </row>
    <row r="578" spans="1:14" x14ac:dyDescent="0.25">
      <c r="A578" s="243"/>
      <c r="B578" s="246"/>
      <c r="C578" s="258"/>
      <c r="D578" s="148" t="s">
        <v>52</v>
      </c>
      <c r="E578" s="177" t="e">
        <f>#REF!</f>
        <v>#REF!</v>
      </c>
      <c r="F578" s="41" t="s">
        <v>718</v>
      </c>
      <c r="G578" s="41"/>
      <c r="H578" s="41"/>
      <c r="I578" s="41"/>
      <c r="J578" s="41"/>
      <c r="K578" s="41"/>
      <c r="L578" s="41"/>
      <c r="M578" s="41"/>
      <c r="N578" s="241"/>
    </row>
    <row r="579" spans="1:14" x14ac:dyDescent="0.25">
      <c r="A579" s="243"/>
      <c r="B579" s="246"/>
      <c r="C579" s="258"/>
      <c r="D579" s="148" t="s">
        <v>53</v>
      </c>
      <c r="E579" s="177" t="e">
        <f>#REF!</f>
        <v>#REF!</v>
      </c>
      <c r="F579" s="41" t="s">
        <v>718</v>
      </c>
      <c r="G579" s="41"/>
      <c r="H579" s="41"/>
      <c r="I579" s="41"/>
      <c r="J579" s="41"/>
      <c r="K579" s="41"/>
      <c r="L579" s="41"/>
      <c r="M579" s="41"/>
      <c r="N579" s="241"/>
    </row>
    <row r="580" spans="1:14" x14ac:dyDescent="0.25">
      <c r="A580" s="243"/>
      <c r="B580" s="246"/>
      <c r="C580" s="258"/>
      <c r="D580" s="162" t="s">
        <v>56</v>
      </c>
      <c r="E580" s="89" t="e">
        <f>IF(G580&gt;0,IF(G580&gt;=3.5,4,(4*G580-2)/3),0)</f>
        <v>#REF!</v>
      </c>
      <c r="F580" s="41"/>
      <c r="G580" s="79" t="e">
        <f>IF(E573&gt;0,(E574*E577+E575*E578+E576*E579)/SUM(E574:E576),0)</f>
        <v>#REF!</v>
      </c>
      <c r="H580" s="79"/>
      <c r="I580" s="79"/>
      <c r="J580" s="41"/>
      <c r="K580" s="41"/>
      <c r="L580" s="41"/>
      <c r="M580" s="41"/>
      <c r="N580" s="241"/>
    </row>
    <row r="581" spans="1:14" x14ac:dyDescent="0.25">
      <c r="A581" s="243"/>
      <c r="B581" s="246"/>
      <c r="C581" s="258" t="s">
        <v>62</v>
      </c>
      <c r="D581" s="148" t="s">
        <v>65</v>
      </c>
      <c r="E581" s="92" t="e">
        <f>#REF!</f>
        <v>#REF!</v>
      </c>
      <c r="F581" s="41" t="s">
        <v>718</v>
      </c>
      <c r="G581" s="41"/>
      <c r="H581" s="41"/>
      <c r="I581" s="41"/>
      <c r="J581" s="41"/>
      <c r="K581" s="41"/>
      <c r="L581" s="41"/>
      <c r="M581" s="41"/>
      <c r="N581" s="241"/>
    </row>
    <row r="582" spans="1:14" x14ac:dyDescent="0.25">
      <c r="A582" s="243"/>
      <c r="B582" s="246"/>
      <c r="C582" s="258"/>
      <c r="D582" s="148" t="s">
        <v>48</v>
      </c>
      <c r="E582" s="92" t="e">
        <f>#REF!</f>
        <v>#REF!</v>
      </c>
      <c r="F582" s="41" t="s">
        <v>718</v>
      </c>
      <c r="G582" s="41"/>
      <c r="H582" s="41"/>
      <c r="I582" s="41"/>
      <c r="J582" s="41"/>
      <c r="K582" s="41"/>
      <c r="L582" s="41"/>
      <c r="M582" s="41"/>
      <c r="N582" s="241"/>
    </row>
    <row r="583" spans="1:14" x14ac:dyDescent="0.25">
      <c r="A583" s="243"/>
      <c r="B583" s="246"/>
      <c r="C583" s="258"/>
      <c r="D583" s="148" t="s">
        <v>49</v>
      </c>
      <c r="E583" s="92" t="e">
        <f>#REF!</f>
        <v>#REF!</v>
      </c>
      <c r="F583" s="41" t="s">
        <v>718</v>
      </c>
      <c r="G583" s="41"/>
      <c r="H583" s="41"/>
      <c r="I583" s="41"/>
      <c r="J583" s="41"/>
      <c r="K583" s="41"/>
      <c r="L583" s="41"/>
      <c r="M583" s="41"/>
      <c r="N583" s="241"/>
    </row>
    <row r="584" spans="1:14" x14ac:dyDescent="0.25">
      <c r="A584" s="243"/>
      <c r="B584" s="246"/>
      <c r="C584" s="258"/>
      <c r="D584" s="148" t="s">
        <v>50</v>
      </c>
      <c r="E584" s="92" t="e">
        <f>#REF!</f>
        <v>#REF!</v>
      </c>
      <c r="F584" s="41" t="s">
        <v>718</v>
      </c>
      <c r="G584" s="41"/>
      <c r="H584" s="41"/>
      <c r="I584" s="41"/>
      <c r="J584" s="41"/>
      <c r="K584" s="41"/>
      <c r="L584" s="41"/>
      <c r="M584" s="41"/>
      <c r="N584" s="241"/>
    </row>
    <row r="585" spans="1:14" x14ac:dyDescent="0.25">
      <c r="A585" s="243"/>
      <c r="B585" s="246"/>
      <c r="C585" s="258"/>
      <c r="D585" s="148" t="s">
        <v>51</v>
      </c>
      <c r="E585" s="177" t="e">
        <f>#REF!</f>
        <v>#REF!</v>
      </c>
      <c r="F585" s="41" t="s">
        <v>718</v>
      </c>
      <c r="G585" s="41"/>
      <c r="H585" s="41"/>
      <c r="I585" s="41"/>
      <c r="J585" s="41"/>
      <c r="K585" s="41"/>
      <c r="L585" s="41"/>
      <c r="M585" s="41"/>
      <c r="N585" s="241"/>
    </row>
    <row r="586" spans="1:14" x14ac:dyDescent="0.25">
      <c r="A586" s="243"/>
      <c r="B586" s="246"/>
      <c r="C586" s="258"/>
      <c r="D586" s="148" t="s">
        <v>52</v>
      </c>
      <c r="E586" s="177" t="e">
        <f>#REF!</f>
        <v>#REF!</v>
      </c>
      <c r="F586" s="41" t="s">
        <v>718</v>
      </c>
      <c r="G586" s="41"/>
      <c r="H586" s="41"/>
      <c r="I586" s="41"/>
      <c r="J586" s="41"/>
      <c r="K586" s="41"/>
      <c r="L586" s="41"/>
      <c r="M586" s="41"/>
      <c r="N586" s="241"/>
    </row>
    <row r="587" spans="1:14" x14ac:dyDescent="0.25">
      <c r="A587" s="243"/>
      <c r="B587" s="246"/>
      <c r="C587" s="258"/>
      <c r="D587" s="148" t="s">
        <v>53</v>
      </c>
      <c r="E587" s="177" t="e">
        <f>#REF!</f>
        <v>#REF!</v>
      </c>
      <c r="F587" s="41" t="s">
        <v>718</v>
      </c>
      <c r="G587" s="41"/>
      <c r="H587" s="41"/>
      <c r="I587" s="41"/>
      <c r="J587" s="41"/>
      <c r="K587" s="41"/>
      <c r="L587" s="41"/>
      <c r="M587" s="41"/>
      <c r="N587" s="241"/>
    </row>
    <row r="588" spans="1:14" x14ac:dyDescent="0.25">
      <c r="A588" s="243"/>
      <c r="B588" s="246"/>
      <c r="C588" s="258"/>
      <c r="D588" s="162" t="s">
        <v>56</v>
      </c>
      <c r="E588" s="89" t="e">
        <f>IF(G588&gt;0,IF(G588&gt;=3.5,4,(4*G588-2)/3),0)</f>
        <v>#REF!</v>
      </c>
      <c r="F588" s="41"/>
      <c r="G588" s="79" t="e">
        <f>IF(E581&gt;0,(E582*E585+E583*E586+E584*E587)/SUM(E582:E584),0)</f>
        <v>#REF!</v>
      </c>
      <c r="H588" s="79"/>
      <c r="I588" s="79"/>
      <c r="J588" s="41"/>
      <c r="K588" s="41"/>
      <c r="L588" s="41"/>
      <c r="M588" s="41"/>
      <c r="N588" s="241"/>
    </row>
    <row r="589" spans="1:14" x14ac:dyDescent="0.25">
      <c r="A589" s="243"/>
      <c r="B589" s="246"/>
      <c r="C589" s="258" t="s">
        <v>63</v>
      </c>
      <c r="D589" s="148" t="s">
        <v>66</v>
      </c>
      <c r="E589" s="92" t="e">
        <f>#REF!</f>
        <v>#REF!</v>
      </c>
      <c r="F589" s="41" t="s">
        <v>718</v>
      </c>
      <c r="G589" s="41"/>
      <c r="H589" s="41"/>
      <c r="I589" s="41"/>
      <c r="J589" s="41"/>
      <c r="K589" s="41"/>
      <c r="L589" s="41"/>
      <c r="M589" s="41"/>
      <c r="N589" s="241"/>
    </row>
    <row r="590" spans="1:14" x14ac:dyDescent="0.25">
      <c r="A590" s="243"/>
      <c r="B590" s="246"/>
      <c r="C590" s="258"/>
      <c r="D590" s="148" t="s">
        <v>48</v>
      </c>
      <c r="E590" s="92" t="e">
        <f>#REF!</f>
        <v>#REF!</v>
      </c>
      <c r="F590" s="41" t="s">
        <v>718</v>
      </c>
      <c r="G590" s="41"/>
      <c r="H590" s="41"/>
      <c r="I590" s="41"/>
      <c r="J590" s="41"/>
      <c r="K590" s="41"/>
      <c r="L590" s="41"/>
      <c r="M590" s="41"/>
      <c r="N590" s="241"/>
    </row>
    <row r="591" spans="1:14" x14ac:dyDescent="0.25">
      <c r="A591" s="243"/>
      <c r="B591" s="246"/>
      <c r="C591" s="258"/>
      <c r="D591" s="148" t="s">
        <v>49</v>
      </c>
      <c r="E591" s="92" t="e">
        <f>#REF!</f>
        <v>#REF!</v>
      </c>
      <c r="F591" s="41" t="s">
        <v>718</v>
      </c>
      <c r="G591" s="41"/>
      <c r="H591" s="41"/>
      <c r="I591" s="41"/>
      <c r="J591" s="41"/>
      <c r="K591" s="41"/>
      <c r="L591" s="41"/>
      <c r="M591" s="41"/>
      <c r="N591" s="241"/>
    </row>
    <row r="592" spans="1:14" x14ac:dyDescent="0.25">
      <c r="A592" s="243"/>
      <c r="B592" s="246"/>
      <c r="C592" s="258"/>
      <c r="D592" s="148" t="s">
        <v>50</v>
      </c>
      <c r="E592" s="92" t="e">
        <f>#REF!</f>
        <v>#REF!</v>
      </c>
      <c r="F592" s="41" t="s">
        <v>718</v>
      </c>
      <c r="G592" s="41"/>
      <c r="H592" s="41"/>
      <c r="I592" s="41"/>
      <c r="J592" s="41"/>
      <c r="K592" s="41"/>
      <c r="L592" s="41"/>
      <c r="M592" s="41"/>
      <c r="N592" s="241"/>
    </row>
    <row r="593" spans="1:14" x14ac:dyDescent="0.25">
      <c r="A593" s="243"/>
      <c r="B593" s="246"/>
      <c r="C593" s="258"/>
      <c r="D593" s="148" t="s">
        <v>51</v>
      </c>
      <c r="E593" s="177" t="e">
        <f>#REF!</f>
        <v>#REF!</v>
      </c>
      <c r="F593" s="41" t="s">
        <v>718</v>
      </c>
      <c r="G593" s="41"/>
      <c r="H593" s="41"/>
      <c r="I593" s="41"/>
      <c r="J593" s="41"/>
      <c r="K593" s="41"/>
      <c r="L593" s="41"/>
      <c r="M593" s="41"/>
      <c r="N593" s="241"/>
    </row>
    <row r="594" spans="1:14" x14ac:dyDescent="0.25">
      <c r="A594" s="243"/>
      <c r="B594" s="246"/>
      <c r="C594" s="258"/>
      <c r="D594" s="148" t="s">
        <v>52</v>
      </c>
      <c r="E594" s="177" t="e">
        <f>#REF!</f>
        <v>#REF!</v>
      </c>
      <c r="F594" s="41" t="s">
        <v>718</v>
      </c>
      <c r="G594" s="41"/>
      <c r="H594" s="41"/>
      <c r="I594" s="41"/>
      <c r="J594" s="41"/>
      <c r="K594" s="41"/>
      <c r="L594" s="41"/>
      <c r="M594" s="41"/>
      <c r="N594" s="241"/>
    </row>
    <row r="595" spans="1:14" x14ac:dyDescent="0.25">
      <c r="A595" s="243"/>
      <c r="B595" s="246"/>
      <c r="C595" s="258"/>
      <c r="D595" s="148" t="s">
        <v>53</v>
      </c>
      <c r="E595" s="177" t="e">
        <f>#REF!</f>
        <v>#REF!</v>
      </c>
      <c r="F595" s="41" t="s">
        <v>718</v>
      </c>
      <c r="G595" s="41"/>
      <c r="H595" s="41"/>
      <c r="I595" s="41"/>
      <c r="J595" s="41"/>
      <c r="K595" s="41"/>
      <c r="L595" s="41"/>
      <c r="M595" s="41"/>
      <c r="N595" s="241"/>
    </row>
    <row r="596" spans="1:14" x14ac:dyDescent="0.25">
      <c r="A596" s="243"/>
      <c r="B596" s="246"/>
      <c r="C596" s="258"/>
      <c r="D596" s="162" t="s">
        <v>56</v>
      </c>
      <c r="E596" s="89" t="e">
        <f>IF(G596&gt;0,IF(G596&gt;=3.5,4,(4*G596-2)/3),0)</f>
        <v>#REF!</v>
      </c>
      <c r="F596" s="41"/>
      <c r="G596" s="79" t="e">
        <f>IF(E589&gt;0,(E590*E593+E591*E594+E592*E595)/SUM(E590:E592),0)</f>
        <v>#REF!</v>
      </c>
      <c r="H596" s="79"/>
      <c r="I596" s="79"/>
      <c r="J596" s="41"/>
      <c r="K596" s="41"/>
      <c r="L596" s="41"/>
      <c r="M596" s="41"/>
      <c r="N596" s="241"/>
    </row>
    <row r="597" spans="1:14" x14ac:dyDescent="0.25">
      <c r="A597" s="243"/>
      <c r="B597" s="246"/>
      <c r="C597" s="258" t="s">
        <v>64</v>
      </c>
      <c r="D597" s="148" t="s">
        <v>67</v>
      </c>
      <c r="E597" s="92" t="e">
        <f>#REF!</f>
        <v>#REF!</v>
      </c>
      <c r="F597" s="41" t="s">
        <v>718</v>
      </c>
      <c r="G597" s="41"/>
      <c r="H597" s="41"/>
      <c r="I597" s="41"/>
      <c r="J597" s="41"/>
      <c r="K597" s="41"/>
      <c r="L597" s="41"/>
      <c r="M597" s="41"/>
      <c r="N597" s="241"/>
    </row>
    <row r="598" spans="1:14" x14ac:dyDescent="0.25">
      <c r="A598" s="243"/>
      <c r="B598" s="246"/>
      <c r="C598" s="258"/>
      <c r="D598" s="148" t="s">
        <v>48</v>
      </c>
      <c r="E598" s="92" t="e">
        <f>#REF!</f>
        <v>#REF!</v>
      </c>
      <c r="F598" s="41" t="s">
        <v>718</v>
      </c>
      <c r="G598" s="41"/>
      <c r="H598" s="41"/>
      <c r="I598" s="41"/>
      <c r="J598" s="41"/>
      <c r="K598" s="41"/>
      <c r="L598" s="41"/>
      <c r="M598" s="41"/>
      <c r="N598" s="241"/>
    </row>
    <row r="599" spans="1:14" x14ac:dyDescent="0.25">
      <c r="A599" s="243"/>
      <c r="B599" s="246"/>
      <c r="C599" s="258"/>
      <c r="D599" s="148" t="s">
        <v>49</v>
      </c>
      <c r="E599" s="92" t="e">
        <f>#REF!</f>
        <v>#REF!</v>
      </c>
      <c r="F599" s="41" t="s">
        <v>718</v>
      </c>
      <c r="G599" s="41"/>
      <c r="H599" s="41"/>
      <c r="I599" s="41"/>
      <c r="J599" s="41"/>
      <c r="K599" s="41"/>
      <c r="L599" s="41"/>
      <c r="M599" s="41"/>
      <c r="N599" s="241"/>
    </row>
    <row r="600" spans="1:14" x14ac:dyDescent="0.25">
      <c r="A600" s="243"/>
      <c r="B600" s="246"/>
      <c r="C600" s="258"/>
      <c r="D600" s="148" t="s">
        <v>50</v>
      </c>
      <c r="E600" s="92" t="e">
        <f>#REF!</f>
        <v>#REF!</v>
      </c>
      <c r="F600" s="41" t="s">
        <v>718</v>
      </c>
      <c r="G600" s="41"/>
      <c r="H600" s="41"/>
      <c r="I600" s="41"/>
      <c r="J600" s="41"/>
      <c r="K600" s="41"/>
      <c r="L600" s="41"/>
      <c r="M600" s="41"/>
      <c r="N600" s="241"/>
    </row>
    <row r="601" spans="1:14" x14ac:dyDescent="0.25">
      <c r="A601" s="243"/>
      <c r="B601" s="246"/>
      <c r="C601" s="258"/>
      <c r="D601" s="148" t="s">
        <v>51</v>
      </c>
      <c r="E601" s="177" t="e">
        <f>#REF!</f>
        <v>#REF!</v>
      </c>
      <c r="F601" s="41" t="s">
        <v>718</v>
      </c>
      <c r="G601" s="41"/>
      <c r="H601" s="41"/>
      <c r="I601" s="41"/>
      <c r="J601" s="41"/>
      <c r="K601" s="41"/>
      <c r="L601" s="41"/>
      <c r="M601" s="41"/>
      <c r="N601" s="241"/>
    </row>
    <row r="602" spans="1:14" x14ac:dyDescent="0.25">
      <c r="A602" s="243"/>
      <c r="B602" s="246"/>
      <c r="C602" s="258"/>
      <c r="D602" s="148" t="s">
        <v>52</v>
      </c>
      <c r="E602" s="177" t="e">
        <f>#REF!</f>
        <v>#REF!</v>
      </c>
      <c r="F602" s="41" t="s">
        <v>718</v>
      </c>
      <c r="G602" s="41"/>
      <c r="H602" s="41"/>
      <c r="I602" s="41"/>
      <c r="J602" s="41"/>
      <c r="K602" s="41"/>
      <c r="L602" s="41"/>
      <c r="M602" s="41"/>
      <c r="N602" s="241"/>
    </row>
    <row r="603" spans="1:14" x14ac:dyDescent="0.25">
      <c r="A603" s="243"/>
      <c r="B603" s="246"/>
      <c r="C603" s="258"/>
      <c r="D603" s="148" t="s">
        <v>53</v>
      </c>
      <c r="E603" s="177" t="e">
        <f>#REF!</f>
        <v>#REF!</v>
      </c>
      <c r="F603" s="41" t="s">
        <v>718</v>
      </c>
      <c r="G603" s="41"/>
      <c r="H603" s="41"/>
      <c r="I603" s="41"/>
      <c r="J603" s="41"/>
      <c r="K603" s="41"/>
      <c r="L603" s="41"/>
      <c r="M603" s="41"/>
      <c r="N603" s="241"/>
    </row>
    <row r="604" spans="1:14" x14ac:dyDescent="0.25">
      <c r="A604" s="243"/>
      <c r="B604" s="246"/>
      <c r="C604" s="258"/>
      <c r="D604" s="162" t="s">
        <v>56</v>
      </c>
      <c r="E604" s="89" t="e">
        <f>IF(G604&gt;0,IF(G604&gt;=3.5,4,(4*G604-2)/3),0)</f>
        <v>#REF!</v>
      </c>
      <c r="F604" s="41"/>
      <c r="G604" s="79" t="e">
        <f>IF(E597&gt;0,(E598*E601+E599*E602+E600*E603)/SUM(E598:E600),0)</f>
        <v>#REF!</v>
      </c>
      <c r="H604" s="79"/>
      <c r="I604" s="79"/>
      <c r="J604" s="41"/>
      <c r="K604" s="41"/>
      <c r="L604" s="41"/>
      <c r="M604" s="41"/>
      <c r="N604" s="241"/>
    </row>
    <row r="605" spans="1:14" ht="15" customHeight="1" thickBot="1" x14ac:dyDescent="0.3">
      <c r="A605" s="244"/>
      <c r="B605" s="247"/>
      <c r="C605" s="274" t="s">
        <v>0</v>
      </c>
      <c r="D605" s="276"/>
      <c r="E605" s="48" t="e">
        <f>(E541*E548+E549*E556+E557*E564+E565*E572+E573*E580+E581*E588+E589*E596+E597*E604)/(E541+E549+E557+E565+E573+E581+E589+E597)</f>
        <v>#REF!</v>
      </c>
      <c r="F605" s="41"/>
      <c r="G605" s="41"/>
      <c r="H605" s="41"/>
      <c r="I605" s="41"/>
      <c r="J605" s="41"/>
      <c r="K605" s="41"/>
      <c r="L605" s="41"/>
      <c r="M605" s="41"/>
      <c r="N605" s="241"/>
    </row>
    <row r="606" spans="1:14" ht="15" customHeight="1" thickBot="1" x14ac:dyDescent="0.3">
      <c r="A606" s="90"/>
      <c r="B606" s="90"/>
      <c r="C606" s="91"/>
      <c r="D606" s="163"/>
      <c r="E606" s="41"/>
      <c r="F606" s="41"/>
      <c r="G606" s="41"/>
      <c r="H606" s="41"/>
      <c r="I606" s="41"/>
      <c r="J606" s="41"/>
      <c r="K606" s="41"/>
      <c r="L606" s="41"/>
      <c r="M606" s="41"/>
      <c r="N606" s="66"/>
    </row>
    <row r="607" spans="1:14" ht="46.9" customHeight="1" x14ac:dyDescent="0.25">
      <c r="A607" s="251">
        <v>47</v>
      </c>
      <c r="B607" s="245" t="s">
        <v>368</v>
      </c>
      <c r="C607" s="282" t="s">
        <v>369</v>
      </c>
      <c r="D607" s="282"/>
      <c r="E607" s="86"/>
      <c r="F607" s="41"/>
      <c r="G607" s="41"/>
      <c r="H607" s="41"/>
      <c r="I607" s="41"/>
      <c r="J607" s="41"/>
      <c r="K607" s="41"/>
      <c r="L607" s="41"/>
      <c r="M607" s="41"/>
      <c r="N607" s="240" t="s">
        <v>376</v>
      </c>
    </row>
    <row r="608" spans="1:14" x14ac:dyDescent="0.25">
      <c r="A608" s="252"/>
      <c r="B608" s="249"/>
      <c r="C608" s="280" t="s">
        <v>370</v>
      </c>
      <c r="D608" s="281"/>
      <c r="E608" s="110" t="e">
        <f>#REF!</f>
        <v>#REF!</v>
      </c>
      <c r="F608" s="41" t="s">
        <v>718</v>
      </c>
      <c r="G608" s="62"/>
      <c r="H608" s="62"/>
      <c r="I608" s="62" t="s">
        <v>161</v>
      </c>
      <c r="J608" s="41" t="e">
        <f>IF(E612&gt;=H612,"YES","NO")</f>
        <v>#REF!</v>
      </c>
      <c r="K608" s="41"/>
      <c r="L608" s="41"/>
      <c r="M608" s="41"/>
      <c r="N608" s="241"/>
    </row>
    <row r="609" spans="1:14" x14ac:dyDescent="0.25">
      <c r="A609" s="252"/>
      <c r="B609" s="249"/>
      <c r="C609" s="280" t="s">
        <v>371</v>
      </c>
      <c r="D609" s="281"/>
      <c r="E609" s="110" t="e">
        <f>#REF!</f>
        <v>#REF!</v>
      </c>
      <c r="F609" s="41" t="s">
        <v>718</v>
      </c>
      <c r="G609" s="62"/>
      <c r="H609" s="62"/>
      <c r="I609" s="62" t="s">
        <v>162</v>
      </c>
      <c r="J609" s="41" t="e">
        <f>IF(AND(E612&lt;H612,E613&gt;=H613),"YES","NO")</f>
        <v>#REF!</v>
      </c>
      <c r="K609" s="41"/>
      <c r="L609" s="41"/>
      <c r="M609" s="41"/>
      <c r="N609" s="241"/>
    </row>
    <row r="610" spans="1:14" x14ac:dyDescent="0.25">
      <c r="A610" s="252"/>
      <c r="B610" s="249"/>
      <c r="C610" s="280" t="s">
        <v>372</v>
      </c>
      <c r="D610" s="281"/>
      <c r="E610" s="110" t="e">
        <f>#REF!</f>
        <v>#REF!</v>
      </c>
      <c r="F610" s="41" t="s">
        <v>718</v>
      </c>
      <c r="G610" s="62"/>
      <c r="H610" s="62"/>
      <c r="I610" s="62" t="s">
        <v>163</v>
      </c>
      <c r="J610" s="41" t="e">
        <f>IF(OR(AND(E612&gt;0,E612&lt;H612),AND(E613&gt;0,E613&lt;H613)),"YES","NO")</f>
        <v>#REF!</v>
      </c>
      <c r="K610" s="41"/>
      <c r="L610" s="41"/>
      <c r="M610" s="41"/>
      <c r="N610" s="241"/>
    </row>
    <row r="611" spans="1:14" ht="15.4" customHeight="1" x14ac:dyDescent="0.25">
      <c r="A611" s="252"/>
      <c r="B611" s="249"/>
      <c r="C611" s="280" t="s">
        <v>297</v>
      </c>
      <c r="D611" s="281"/>
      <c r="E611" s="110" t="e">
        <f>E344</f>
        <v>#REF!</v>
      </c>
      <c r="F611" s="41"/>
      <c r="G611" s="62"/>
      <c r="H611" s="62"/>
      <c r="I611" s="119" t="s">
        <v>384</v>
      </c>
      <c r="J611" s="85" t="e">
        <f>IF(AND(E612=0,E613=0,E614&gt;=H614),"YES","NO")</f>
        <v>#REF!</v>
      </c>
      <c r="K611" s="41"/>
      <c r="L611" s="41"/>
      <c r="M611" s="41"/>
      <c r="N611" s="241"/>
    </row>
    <row r="612" spans="1:14" x14ac:dyDescent="0.25">
      <c r="A612" s="252"/>
      <c r="B612" s="249"/>
      <c r="C612" s="280" t="s">
        <v>373</v>
      </c>
      <c r="D612" s="281"/>
      <c r="E612" s="103" t="e">
        <f>E608/3/E611</f>
        <v>#REF!</v>
      </c>
      <c r="F612" s="41"/>
      <c r="G612" s="70" t="s">
        <v>158</v>
      </c>
      <c r="H612" s="117">
        <v>5.0000000000000001E-4</v>
      </c>
      <c r="I612" s="72"/>
      <c r="J612" s="85"/>
      <c r="K612" s="41"/>
      <c r="L612" s="41"/>
      <c r="M612" s="41"/>
      <c r="N612" s="241"/>
    </row>
    <row r="613" spans="1:14" ht="15.4" customHeight="1" x14ac:dyDescent="0.25">
      <c r="A613" s="252"/>
      <c r="B613" s="249"/>
      <c r="C613" s="280" t="s">
        <v>374</v>
      </c>
      <c r="D613" s="281"/>
      <c r="E613" s="103" t="e">
        <f>E609/3/E611</f>
        <v>#REF!</v>
      </c>
      <c r="F613" s="41"/>
      <c r="G613" s="70" t="s">
        <v>159</v>
      </c>
      <c r="H613" s="117">
        <v>0.01</v>
      </c>
      <c r="I613" s="71"/>
      <c r="J613" s="85"/>
      <c r="K613" s="41"/>
      <c r="L613" s="41"/>
      <c r="M613" s="41"/>
      <c r="N613" s="241"/>
    </row>
    <row r="614" spans="1:14" ht="15.4" customHeight="1" x14ac:dyDescent="0.25">
      <c r="A614" s="252"/>
      <c r="B614" s="249"/>
      <c r="C614" s="280" t="s">
        <v>375</v>
      </c>
      <c r="D614" s="281"/>
      <c r="E614" s="103" t="e">
        <f>E610/3/E611</f>
        <v>#REF!</v>
      </c>
      <c r="F614" s="41"/>
      <c r="G614" s="70" t="s">
        <v>160</v>
      </c>
      <c r="H614" s="118">
        <v>0.05</v>
      </c>
      <c r="I614" s="73"/>
      <c r="J614" s="85"/>
      <c r="K614" s="41"/>
      <c r="L614" s="41"/>
      <c r="M614" s="41"/>
      <c r="N614" s="241"/>
    </row>
    <row r="615" spans="1:14" ht="15" customHeight="1" thickBot="1" x14ac:dyDescent="0.3">
      <c r="A615" s="253"/>
      <c r="B615" s="250"/>
      <c r="C615" s="278" t="s">
        <v>0</v>
      </c>
      <c r="D615" s="279"/>
      <c r="E615" s="48" t="e">
        <f>IF(J608="YES",4,IF(J609="YES",3+E612/H612,IF(J610="YES",2+2*E612/H612+E613/H613-(E612*E613)/(H612*H613),IF(J611="YES",2,1+E614/H614))))</f>
        <v>#REF!</v>
      </c>
      <c r="F615" s="41"/>
      <c r="G615" s="63"/>
      <c r="H615" s="63"/>
      <c r="I615" s="63"/>
      <c r="J615" s="85"/>
      <c r="K615" s="41"/>
      <c r="L615" s="41"/>
      <c r="M615" s="41"/>
      <c r="N615" s="241"/>
    </row>
    <row r="616" spans="1:14" ht="15.75" thickBot="1" x14ac:dyDescent="0.3">
      <c r="A616" s="64"/>
      <c r="B616" s="64"/>
      <c r="C616" s="65"/>
      <c r="D616" s="155"/>
      <c r="E616" s="41"/>
      <c r="F616" s="41"/>
      <c r="G616" s="41"/>
      <c r="H616" s="41"/>
      <c r="I616" s="41"/>
      <c r="J616" s="85"/>
      <c r="K616" s="41"/>
      <c r="L616" s="41"/>
      <c r="M616" s="41"/>
      <c r="N616" s="66"/>
    </row>
    <row r="617" spans="1:14" ht="46.9" customHeight="1" x14ac:dyDescent="0.25">
      <c r="A617" s="251">
        <v>48</v>
      </c>
      <c r="B617" s="261" t="s">
        <v>377</v>
      </c>
      <c r="C617" s="282" t="s">
        <v>378</v>
      </c>
      <c r="D617" s="282"/>
      <c r="E617" s="86"/>
      <c r="F617" s="41"/>
      <c r="G617" s="41"/>
      <c r="H617" s="41"/>
      <c r="I617" s="41"/>
      <c r="J617" s="85"/>
      <c r="K617" s="41"/>
      <c r="L617" s="41"/>
      <c r="M617" s="41"/>
      <c r="N617" s="240" t="s">
        <v>383</v>
      </c>
    </row>
    <row r="618" spans="1:14" x14ac:dyDescent="0.25">
      <c r="A618" s="252"/>
      <c r="B618" s="262"/>
      <c r="C618" s="280" t="s">
        <v>379</v>
      </c>
      <c r="D618" s="281"/>
      <c r="E618" s="110" t="e">
        <f>#REF!</f>
        <v>#REF!</v>
      </c>
      <c r="F618" s="41" t="s">
        <v>718</v>
      </c>
      <c r="G618" s="62"/>
      <c r="H618" s="62"/>
      <c r="I618" s="62" t="s">
        <v>161</v>
      </c>
      <c r="J618" s="41" t="e">
        <f>IF(E622&gt;=H622,"YES","NO")</f>
        <v>#REF!</v>
      </c>
      <c r="K618" s="41"/>
      <c r="L618" s="41"/>
      <c r="M618" s="41"/>
      <c r="N618" s="241"/>
    </row>
    <row r="619" spans="1:14" x14ac:dyDescent="0.25">
      <c r="A619" s="252"/>
      <c r="B619" s="262"/>
      <c r="C619" s="280" t="s">
        <v>380</v>
      </c>
      <c r="D619" s="281"/>
      <c r="E619" s="110" t="e">
        <f>#REF!</f>
        <v>#REF!</v>
      </c>
      <c r="F619" s="41" t="s">
        <v>718</v>
      </c>
      <c r="G619" s="62"/>
      <c r="H619" s="62"/>
      <c r="I619" s="62" t="s">
        <v>162</v>
      </c>
      <c r="J619" s="41" t="e">
        <f>IF(AND(E622&lt;H622,E623&gt;=H623),"YES","NO")</f>
        <v>#REF!</v>
      </c>
      <c r="K619" s="41"/>
      <c r="L619" s="41"/>
      <c r="M619" s="41"/>
      <c r="N619" s="241"/>
    </row>
    <row r="620" spans="1:14" x14ac:dyDescent="0.25">
      <c r="A620" s="252"/>
      <c r="B620" s="262"/>
      <c r="C620" s="280" t="s">
        <v>381</v>
      </c>
      <c r="D620" s="281"/>
      <c r="E620" s="110" t="e">
        <f>#REF!</f>
        <v>#REF!</v>
      </c>
      <c r="F620" s="41" t="s">
        <v>718</v>
      </c>
      <c r="G620" s="62"/>
      <c r="H620" s="62"/>
      <c r="I620" s="62" t="s">
        <v>163</v>
      </c>
      <c r="J620" s="41" t="e">
        <f>IF(OR(AND(E622&gt;0,E622&lt;H622),AND(E623&gt;0,E623&lt;H623)),"YES","NO")</f>
        <v>#REF!</v>
      </c>
      <c r="K620" s="41"/>
      <c r="L620" s="41"/>
      <c r="M620" s="41"/>
      <c r="N620" s="241"/>
    </row>
    <row r="621" spans="1:14" ht="15.4" customHeight="1" x14ac:dyDescent="0.25">
      <c r="A621" s="252"/>
      <c r="B621" s="262"/>
      <c r="C621" s="280" t="s">
        <v>297</v>
      </c>
      <c r="D621" s="281"/>
      <c r="E621" s="110" t="e">
        <f>E344</f>
        <v>#REF!</v>
      </c>
      <c r="F621" s="41"/>
      <c r="G621" s="62"/>
      <c r="H621" s="62"/>
      <c r="I621" s="119" t="s">
        <v>384</v>
      </c>
      <c r="J621" s="85" t="e">
        <f>IF(AND(E622=0,E623=0,E624&gt;=H624),"YES","NO")</f>
        <v>#REF!</v>
      </c>
      <c r="K621" s="41"/>
      <c r="L621" s="41"/>
      <c r="M621" s="41"/>
      <c r="N621" s="241"/>
    </row>
    <row r="622" spans="1:14" x14ac:dyDescent="0.25">
      <c r="A622" s="252"/>
      <c r="B622" s="262"/>
      <c r="C622" s="280" t="s">
        <v>373</v>
      </c>
      <c r="D622" s="281"/>
      <c r="E622" s="103" t="e">
        <f>E618/3/E621</f>
        <v>#REF!</v>
      </c>
      <c r="F622" s="41"/>
      <c r="G622" s="70" t="s">
        <v>158</v>
      </c>
      <c r="H622" s="117">
        <v>1E-3</v>
      </c>
      <c r="I622" s="72"/>
      <c r="J622" s="41"/>
      <c r="K622" s="41"/>
      <c r="L622" s="41"/>
      <c r="M622" s="41"/>
      <c r="N622" s="241"/>
    </row>
    <row r="623" spans="1:14" ht="15.4" customHeight="1" x14ac:dyDescent="0.25">
      <c r="A623" s="252"/>
      <c r="B623" s="262"/>
      <c r="C623" s="280" t="s">
        <v>374</v>
      </c>
      <c r="D623" s="281"/>
      <c r="E623" s="103" t="e">
        <f>E619/3/E621</f>
        <v>#REF!</v>
      </c>
      <c r="F623" s="41"/>
      <c r="G623" s="70" t="s">
        <v>159</v>
      </c>
      <c r="H623" s="117">
        <v>0.02</v>
      </c>
      <c r="I623" s="71"/>
      <c r="J623" s="41"/>
      <c r="K623" s="41"/>
      <c r="L623" s="41"/>
      <c r="M623" s="41"/>
      <c r="N623" s="241"/>
    </row>
    <row r="624" spans="1:14" ht="15.4" customHeight="1" x14ac:dyDescent="0.25">
      <c r="A624" s="252"/>
      <c r="B624" s="262"/>
      <c r="C624" s="280" t="s">
        <v>375</v>
      </c>
      <c r="D624" s="281"/>
      <c r="E624" s="103" t="e">
        <f>E620/3/E621</f>
        <v>#REF!</v>
      </c>
      <c r="F624" s="41"/>
      <c r="G624" s="70" t="s">
        <v>160</v>
      </c>
      <c r="H624" s="118">
        <v>0.1</v>
      </c>
      <c r="I624" s="73"/>
      <c r="J624" s="41"/>
      <c r="K624" s="41"/>
      <c r="L624" s="41"/>
      <c r="M624" s="41"/>
      <c r="N624" s="241"/>
    </row>
    <row r="625" spans="1:14" ht="15" customHeight="1" thickBot="1" x14ac:dyDescent="0.3">
      <c r="A625" s="253"/>
      <c r="B625" s="263"/>
      <c r="C625" s="278" t="s">
        <v>0</v>
      </c>
      <c r="D625" s="279"/>
      <c r="E625" s="48" t="e">
        <f>IF(J618="YES",4,IF(J619="YES",3+E622/H622,IF(J620="YES",2+2*E622/H622+E623/H623-(E622*E623)/(H622*H623),IF(J621="YES",2,1+E624/H624))))</f>
        <v>#REF!</v>
      </c>
      <c r="F625" s="41"/>
      <c r="G625" s="63"/>
      <c r="H625" s="63"/>
      <c r="I625" s="63"/>
      <c r="J625" s="41"/>
      <c r="K625" s="41"/>
      <c r="L625" s="41"/>
      <c r="M625" s="41"/>
      <c r="N625" s="241"/>
    </row>
    <row r="626" spans="1:14" ht="15.75" thickBot="1" x14ac:dyDescent="0.3">
      <c r="A626" s="64"/>
      <c r="B626" s="64"/>
      <c r="C626" s="65"/>
      <c r="D626" s="155"/>
      <c r="E626" s="41"/>
      <c r="F626" s="41"/>
      <c r="G626" s="41"/>
      <c r="H626" s="41"/>
      <c r="I626" s="41"/>
      <c r="J626" s="41"/>
      <c r="K626" s="41"/>
      <c r="L626" s="41"/>
      <c r="M626" s="41"/>
      <c r="N626" s="66"/>
    </row>
    <row r="627" spans="1:14" ht="40.5" customHeight="1" x14ac:dyDescent="0.25">
      <c r="A627" s="242">
        <v>49</v>
      </c>
      <c r="B627" s="245" t="s">
        <v>382</v>
      </c>
      <c r="C627" s="256" t="s">
        <v>69</v>
      </c>
      <c r="D627" s="257"/>
      <c r="E627" s="61"/>
      <c r="F627" s="41"/>
      <c r="G627" s="41"/>
      <c r="H627" s="41"/>
      <c r="I627" s="41"/>
      <c r="J627" s="41"/>
      <c r="K627" s="41"/>
      <c r="L627" s="41"/>
      <c r="M627" s="41"/>
      <c r="N627" s="240" t="s">
        <v>395</v>
      </c>
    </row>
    <row r="628" spans="1:14" x14ac:dyDescent="0.25">
      <c r="A628" s="243"/>
      <c r="B628" s="246"/>
      <c r="C628" s="258" t="s">
        <v>55</v>
      </c>
      <c r="D628" s="148" t="s">
        <v>409</v>
      </c>
      <c r="E628" s="92" t="e">
        <f>E541</f>
        <v>#REF!</v>
      </c>
      <c r="F628" s="41" t="s">
        <v>718</v>
      </c>
      <c r="G628" s="41"/>
      <c r="H628" s="41"/>
      <c r="I628" s="41"/>
      <c r="J628" s="41"/>
      <c r="K628" s="41"/>
      <c r="L628" s="41"/>
      <c r="M628" s="41"/>
      <c r="N628" s="241"/>
    </row>
    <row r="629" spans="1:14" x14ac:dyDescent="0.25">
      <c r="A629" s="243"/>
      <c r="B629" s="246"/>
      <c r="C629" s="258"/>
      <c r="D629" s="148" t="s">
        <v>48</v>
      </c>
      <c r="E629" s="92" t="e">
        <f>#REF!</f>
        <v>#REF!</v>
      </c>
      <c r="F629" s="41" t="s">
        <v>718</v>
      </c>
      <c r="G629" s="41"/>
      <c r="H629" s="41"/>
      <c r="I629" s="41"/>
      <c r="J629" s="41"/>
      <c r="K629" s="41"/>
      <c r="L629" s="41"/>
      <c r="M629" s="41"/>
      <c r="N629" s="241"/>
    </row>
    <row r="630" spans="1:14" x14ac:dyDescent="0.25">
      <c r="A630" s="243"/>
      <c r="B630" s="246"/>
      <c r="C630" s="258"/>
      <c r="D630" s="148" t="s">
        <v>49</v>
      </c>
      <c r="E630" s="92" t="e">
        <f>#REF!</f>
        <v>#REF!</v>
      </c>
      <c r="F630" s="41" t="s">
        <v>718</v>
      </c>
      <c r="G630" s="41"/>
      <c r="H630" s="41"/>
      <c r="I630" s="41"/>
      <c r="J630" s="41"/>
      <c r="K630" s="41"/>
      <c r="L630" s="41"/>
      <c r="M630" s="41"/>
      <c r="N630" s="241"/>
    </row>
    <row r="631" spans="1:14" x14ac:dyDescent="0.25">
      <c r="A631" s="243"/>
      <c r="B631" s="246"/>
      <c r="C631" s="258"/>
      <c r="D631" s="148" t="s">
        <v>50</v>
      </c>
      <c r="E631" s="92" t="e">
        <f>#REF!</f>
        <v>#REF!</v>
      </c>
      <c r="F631" s="41" t="s">
        <v>718</v>
      </c>
      <c r="G631" s="41"/>
      <c r="H631" s="41"/>
      <c r="I631" s="41"/>
      <c r="J631" s="41"/>
      <c r="K631" s="41"/>
      <c r="L631" s="41"/>
      <c r="M631" s="41"/>
      <c r="N631" s="241"/>
    </row>
    <row r="632" spans="1:14" x14ac:dyDescent="0.25">
      <c r="A632" s="243"/>
      <c r="B632" s="246"/>
      <c r="C632" s="258"/>
      <c r="D632" s="148" t="s">
        <v>70</v>
      </c>
      <c r="E632" s="177" t="e">
        <f>#REF!</f>
        <v>#REF!</v>
      </c>
      <c r="F632" s="41" t="s">
        <v>718</v>
      </c>
      <c r="G632" s="41"/>
      <c r="H632" s="41"/>
      <c r="I632" s="41"/>
      <c r="J632" s="41"/>
      <c r="K632" s="41"/>
      <c r="L632" s="41"/>
      <c r="M632" s="41"/>
      <c r="N632" s="241"/>
    </row>
    <row r="633" spans="1:14" x14ac:dyDescent="0.25">
      <c r="A633" s="243"/>
      <c r="B633" s="246"/>
      <c r="C633" s="258"/>
      <c r="D633" s="148" t="s">
        <v>71</v>
      </c>
      <c r="E633" s="177" t="e">
        <f>#REF!</f>
        <v>#REF!</v>
      </c>
      <c r="F633" s="41" t="s">
        <v>718</v>
      </c>
      <c r="G633" s="41"/>
      <c r="H633" s="41"/>
      <c r="I633" s="41"/>
      <c r="J633" s="41"/>
      <c r="K633" s="41"/>
      <c r="L633" s="41"/>
      <c r="M633" s="41"/>
      <c r="N633" s="241"/>
    </row>
    <row r="634" spans="1:14" x14ac:dyDescent="0.25">
      <c r="A634" s="243"/>
      <c r="B634" s="246"/>
      <c r="C634" s="258"/>
      <c r="D634" s="148" t="s">
        <v>72</v>
      </c>
      <c r="E634" s="177" t="e">
        <f>#REF!</f>
        <v>#REF!</v>
      </c>
      <c r="F634" s="41" t="s">
        <v>718</v>
      </c>
      <c r="G634" s="41"/>
      <c r="H634" s="41"/>
      <c r="I634" s="41"/>
      <c r="J634" s="41"/>
      <c r="K634" s="41"/>
      <c r="L634" s="41"/>
      <c r="M634" s="41"/>
      <c r="N634" s="241"/>
    </row>
    <row r="635" spans="1:14" x14ac:dyDescent="0.25">
      <c r="A635" s="243"/>
      <c r="B635" s="246"/>
      <c r="C635" s="258"/>
      <c r="D635" s="162" t="s">
        <v>56</v>
      </c>
      <c r="E635" s="89" t="e">
        <f>IF(AND(G635&gt;=2.5,G635&lt;=3.5),4,IF(AND(G635&gt;=2,G635&lt;2.5),8*G635-16,IF(AND(G635&gt;3.5,G635&lt;=7),(56-8*G635)/7,0)))</f>
        <v>#REF!</v>
      </c>
      <c r="F635" s="41"/>
      <c r="G635" s="79" t="e">
        <f>IF(E628&gt;0,(E629*E632+E630*E633+E631*E634)/SUM(E629:E631),0)</f>
        <v>#REF!</v>
      </c>
      <c r="H635" s="79"/>
      <c r="I635" s="79"/>
      <c r="J635" s="41"/>
      <c r="K635" s="41"/>
      <c r="L635" s="41"/>
      <c r="M635" s="41"/>
      <c r="N635" s="241"/>
    </row>
    <row r="636" spans="1:14" x14ac:dyDescent="0.25">
      <c r="A636" s="243"/>
      <c r="B636" s="246"/>
      <c r="C636" s="258" t="s">
        <v>54</v>
      </c>
      <c r="D636" s="148" t="s">
        <v>410</v>
      </c>
      <c r="E636" s="92" t="e">
        <f>E549</f>
        <v>#REF!</v>
      </c>
      <c r="F636" s="41" t="s">
        <v>718</v>
      </c>
      <c r="G636" s="41"/>
      <c r="H636" s="41"/>
      <c r="I636" s="41"/>
      <c r="J636" s="41"/>
      <c r="K636" s="41"/>
      <c r="L636" s="41"/>
      <c r="M636" s="41"/>
      <c r="N636" s="241"/>
    </row>
    <row r="637" spans="1:14" x14ac:dyDescent="0.25">
      <c r="A637" s="243"/>
      <c r="B637" s="246"/>
      <c r="C637" s="258"/>
      <c r="D637" s="148" t="s">
        <v>48</v>
      </c>
      <c r="E637" s="92" t="e">
        <f>#REF!</f>
        <v>#REF!</v>
      </c>
      <c r="F637" s="41" t="s">
        <v>718</v>
      </c>
      <c r="G637" s="41"/>
      <c r="H637" s="41"/>
      <c r="I637" s="41"/>
      <c r="J637" s="41"/>
      <c r="K637" s="41"/>
      <c r="L637" s="41"/>
      <c r="M637" s="41"/>
      <c r="N637" s="241"/>
    </row>
    <row r="638" spans="1:14" x14ac:dyDescent="0.25">
      <c r="A638" s="243"/>
      <c r="B638" s="246"/>
      <c r="C638" s="258"/>
      <c r="D638" s="148" t="s">
        <v>49</v>
      </c>
      <c r="E638" s="92" t="e">
        <f>#REF!</f>
        <v>#REF!</v>
      </c>
      <c r="F638" s="41" t="s">
        <v>718</v>
      </c>
      <c r="G638" s="41"/>
      <c r="H638" s="41"/>
      <c r="I638" s="41"/>
      <c r="J638" s="41"/>
      <c r="K638" s="41"/>
      <c r="L638" s="41"/>
      <c r="M638" s="41"/>
      <c r="N638" s="241"/>
    </row>
    <row r="639" spans="1:14" x14ac:dyDescent="0.25">
      <c r="A639" s="243"/>
      <c r="B639" s="246"/>
      <c r="C639" s="258"/>
      <c r="D639" s="148" t="s">
        <v>50</v>
      </c>
      <c r="E639" s="92" t="e">
        <f>#REF!</f>
        <v>#REF!</v>
      </c>
      <c r="F639" s="41" t="s">
        <v>718</v>
      </c>
      <c r="G639" s="41"/>
      <c r="H639" s="41"/>
      <c r="I639" s="41"/>
      <c r="J639" s="41"/>
      <c r="K639" s="41"/>
      <c r="L639" s="41"/>
      <c r="M639" s="41"/>
      <c r="N639" s="241"/>
    </row>
    <row r="640" spans="1:14" x14ac:dyDescent="0.25">
      <c r="A640" s="243"/>
      <c r="B640" s="246"/>
      <c r="C640" s="258"/>
      <c r="D640" s="148" t="s">
        <v>70</v>
      </c>
      <c r="E640" s="177" t="e">
        <f>#REF!</f>
        <v>#REF!</v>
      </c>
      <c r="F640" s="41" t="s">
        <v>718</v>
      </c>
      <c r="G640" s="41"/>
      <c r="H640" s="41"/>
      <c r="I640" s="41"/>
      <c r="J640" s="41"/>
      <c r="K640" s="41"/>
      <c r="L640" s="41"/>
      <c r="M640" s="41"/>
      <c r="N640" s="241"/>
    </row>
    <row r="641" spans="1:14" x14ac:dyDescent="0.25">
      <c r="A641" s="243"/>
      <c r="B641" s="246"/>
      <c r="C641" s="258"/>
      <c r="D641" s="148" t="s">
        <v>71</v>
      </c>
      <c r="E641" s="177" t="e">
        <f>#REF!</f>
        <v>#REF!</v>
      </c>
      <c r="F641" s="41" t="s">
        <v>718</v>
      </c>
      <c r="G641" s="41"/>
      <c r="H641" s="41"/>
      <c r="I641" s="41"/>
      <c r="J641" s="41"/>
      <c r="K641" s="41"/>
      <c r="L641" s="41"/>
      <c r="M641" s="41"/>
      <c r="N641" s="241"/>
    </row>
    <row r="642" spans="1:14" x14ac:dyDescent="0.25">
      <c r="A642" s="243"/>
      <c r="B642" s="246"/>
      <c r="C642" s="258"/>
      <c r="D642" s="148" t="s">
        <v>72</v>
      </c>
      <c r="E642" s="177" t="e">
        <f>#REF!</f>
        <v>#REF!</v>
      </c>
      <c r="F642" s="41" t="s">
        <v>718</v>
      </c>
      <c r="G642" s="41"/>
      <c r="H642" s="41"/>
      <c r="I642" s="41"/>
      <c r="J642" s="41"/>
      <c r="K642" s="41"/>
      <c r="L642" s="41"/>
      <c r="M642" s="41"/>
      <c r="N642" s="241"/>
    </row>
    <row r="643" spans="1:14" x14ac:dyDescent="0.25">
      <c r="A643" s="243"/>
      <c r="B643" s="246"/>
      <c r="C643" s="258"/>
      <c r="D643" s="162" t="s">
        <v>56</v>
      </c>
      <c r="E643" s="89" t="e">
        <f>IF(AND(G643&gt;=1.5,G643&lt;=2.5),4,IF(AND(G643&gt;=1,G643&lt;1.5),8*G643-8,IF(AND(G643&gt;2.5,G643&lt;=4),(32-8*G643)/3,0)))</f>
        <v>#REF!</v>
      </c>
      <c r="F643" s="41"/>
      <c r="G643" s="79" t="e">
        <f>IF(E636&gt;0,(E637*E640+E638*E641+E639*E642)/SUM(E637:E639),0)</f>
        <v>#REF!</v>
      </c>
      <c r="H643" s="79"/>
      <c r="I643" s="79"/>
      <c r="J643" s="41"/>
      <c r="K643" s="41"/>
      <c r="L643" s="41"/>
      <c r="M643" s="41"/>
      <c r="N643" s="241"/>
    </row>
    <row r="644" spans="1:14" x14ac:dyDescent="0.25">
      <c r="A644" s="243"/>
      <c r="B644" s="246"/>
      <c r="C644" s="258" t="s">
        <v>415</v>
      </c>
      <c r="D644" s="148" t="s">
        <v>411</v>
      </c>
      <c r="E644" s="92" t="e">
        <f>E557</f>
        <v>#REF!</v>
      </c>
      <c r="F644" s="41" t="s">
        <v>718</v>
      </c>
      <c r="G644" s="41"/>
      <c r="H644" s="41"/>
      <c r="I644" s="41"/>
      <c r="J644" s="41"/>
      <c r="K644" s="41"/>
      <c r="L644" s="41"/>
      <c r="M644" s="41"/>
      <c r="N644" s="241"/>
    </row>
    <row r="645" spans="1:14" x14ac:dyDescent="0.25">
      <c r="A645" s="243"/>
      <c r="B645" s="246"/>
      <c r="C645" s="258"/>
      <c r="D645" s="148" t="s">
        <v>48</v>
      </c>
      <c r="E645" s="92" t="e">
        <f>#REF!</f>
        <v>#REF!</v>
      </c>
      <c r="F645" s="41" t="s">
        <v>718</v>
      </c>
      <c r="G645" s="41"/>
      <c r="H645" s="41"/>
      <c r="I645" s="41"/>
      <c r="J645" s="41"/>
      <c r="K645" s="41"/>
      <c r="L645" s="41"/>
      <c r="M645" s="41"/>
      <c r="N645" s="241"/>
    </row>
    <row r="646" spans="1:14" x14ac:dyDescent="0.25">
      <c r="A646" s="243"/>
      <c r="B646" s="246"/>
      <c r="C646" s="258"/>
      <c r="D646" s="148" t="s">
        <v>49</v>
      </c>
      <c r="E646" s="92" t="e">
        <f>#REF!</f>
        <v>#REF!</v>
      </c>
      <c r="F646" s="41" t="s">
        <v>718</v>
      </c>
      <c r="G646" s="41"/>
      <c r="H646" s="41"/>
      <c r="I646" s="41"/>
      <c r="J646" s="41"/>
      <c r="K646" s="41"/>
      <c r="L646" s="41"/>
      <c r="M646" s="41"/>
      <c r="N646" s="241"/>
    </row>
    <row r="647" spans="1:14" x14ac:dyDescent="0.25">
      <c r="A647" s="243"/>
      <c r="B647" s="246"/>
      <c r="C647" s="258"/>
      <c r="D647" s="148" t="s">
        <v>50</v>
      </c>
      <c r="E647" s="92" t="e">
        <f>#REF!</f>
        <v>#REF!</v>
      </c>
      <c r="F647" s="41" t="s">
        <v>718</v>
      </c>
      <c r="G647" s="41"/>
      <c r="H647" s="41"/>
      <c r="I647" s="41"/>
      <c r="J647" s="41"/>
      <c r="K647" s="41"/>
      <c r="L647" s="41"/>
      <c r="M647" s="41"/>
      <c r="N647" s="241"/>
    </row>
    <row r="648" spans="1:14" x14ac:dyDescent="0.25">
      <c r="A648" s="243"/>
      <c r="B648" s="246"/>
      <c r="C648" s="258"/>
      <c r="D648" s="148" t="s">
        <v>70</v>
      </c>
      <c r="E648" s="177" t="e">
        <f>#REF!</f>
        <v>#REF!</v>
      </c>
      <c r="F648" s="41" t="s">
        <v>718</v>
      </c>
      <c r="G648" s="41"/>
      <c r="H648" s="41"/>
      <c r="I648" s="41"/>
      <c r="J648" s="41"/>
      <c r="K648" s="41"/>
      <c r="L648" s="41"/>
      <c r="M648" s="41"/>
      <c r="N648" s="241"/>
    </row>
    <row r="649" spans="1:14" x14ac:dyDescent="0.25">
      <c r="A649" s="243"/>
      <c r="B649" s="246"/>
      <c r="C649" s="258"/>
      <c r="D649" s="148" t="s">
        <v>71</v>
      </c>
      <c r="E649" s="177" t="e">
        <f>#REF!</f>
        <v>#REF!</v>
      </c>
      <c r="F649" s="41" t="s">
        <v>718</v>
      </c>
      <c r="G649" s="41"/>
      <c r="H649" s="41"/>
      <c r="I649" s="41"/>
      <c r="J649" s="41"/>
      <c r="K649" s="41"/>
      <c r="L649" s="41"/>
      <c r="M649" s="41"/>
      <c r="N649" s="241"/>
    </row>
    <row r="650" spans="1:14" x14ac:dyDescent="0.25">
      <c r="A650" s="243"/>
      <c r="B650" s="246"/>
      <c r="C650" s="258"/>
      <c r="D650" s="148" t="s">
        <v>72</v>
      </c>
      <c r="E650" s="177" t="e">
        <f>#REF!</f>
        <v>#REF!</v>
      </c>
      <c r="F650" s="41" t="s">
        <v>718</v>
      </c>
      <c r="G650" s="41"/>
      <c r="H650" s="41"/>
      <c r="I650" s="41"/>
      <c r="J650" s="41"/>
      <c r="K650" s="41"/>
      <c r="L650" s="41"/>
      <c r="M650" s="41"/>
      <c r="N650" s="241"/>
    </row>
    <row r="651" spans="1:14" x14ac:dyDescent="0.25">
      <c r="A651" s="243"/>
      <c r="B651" s="246"/>
      <c r="C651" s="258"/>
      <c r="D651" s="162" t="s">
        <v>56</v>
      </c>
      <c r="E651" s="89" t="e">
        <f>IF(AND(G651&gt;=1,G651&lt;=1.5),4,IF(AND(G651&gt;=1.5,G651&lt;2),16-8*G651,0))</f>
        <v>#REF!</v>
      </c>
      <c r="F651" s="41"/>
      <c r="G651" s="79" t="e">
        <f>IF(E644&gt;0,(E645*E648+E646*E649+E647*E650)/SUM(E645:E647),0)</f>
        <v>#REF!</v>
      </c>
      <c r="H651" s="79"/>
      <c r="I651" s="79"/>
      <c r="J651" s="41"/>
      <c r="K651" s="41"/>
      <c r="L651" s="41"/>
      <c r="M651" s="41"/>
      <c r="N651" s="241"/>
    </row>
    <row r="652" spans="1:14" x14ac:dyDescent="0.25">
      <c r="A652" s="243"/>
      <c r="B652" s="246"/>
      <c r="C652" s="258" t="s">
        <v>416</v>
      </c>
      <c r="D652" s="148" t="s">
        <v>412</v>
      </c>
      <c r="E652" s="92" t="e">
        <f>E565</f>
        <v>#REF!</v>
      </c>
      <c r="F652" s="41" t="s">
        <v>718</v>
      </c>
      <c r="G652" s="41"/>
      <c r="H652" s="41"/>
      <c r="I652" s="41"/>
      <c r="J652" s="41"/>
      <c r="K652" s="41"/>
      <c r="L652" s="41"/>
      <c r="M652" s="41"/>
      <c r="N652" s="241"/>
    </row>
    <row r="653" spans="1:14" x14ac:dyDescent="0.25">
      <c r="A653" s="243"/>
      <c r="B653" s="246"/>
      <c r="C653" s="258"/>
      <c r="D653" s="148" t="s">
        <v>48</v>
      </c>
      <c r="E653" s="92" t="e">
        <f>#REF!</f>
        <v>#REF!</v>
      </c>
      <c r="F653" s="41" t="s">
        <v>718</v>
      </c>
      <c r="G653" s="41"/>
      <c r="H653" s="41"/>
      <c r="I653" s="41"/>
      <c r="J653" s="41"/>
      <c r="K653" s="41"/>
      <c r="L653" s="41"/>
      <c r="M653" s="41"/>
      <c r="N653" s="241"/>
    </row>
    <row r="654" spans="1:14" x14ac:dyDescent="0.25">
      <c r="A654" s="243"/>
      <c r="B654" s="246"/>
      <c r="C654" s="258"/>
      <c r="D654" s="148" t="s">
        <v>49</v>
      </c>
      <c r="E654" s="92" t="e">
        <f>#REF!</f>
        <v>#REF!</v>
      </c>
      <c r="F654" s="41" t="s">
        <v>718</v>
      </c>
      <c r="G654" s="41"/>
      <c r="H654" s="41"/>
      <c r="I654" s="41"/>
      <c r="J654" s="41"/>
      <c r="K654" s="41"/>
      <c r="L654" s="41"/>
      <c r="M654" s="41"/>
      <c r="N654" s="241"/>
    </row>
    <row r="655" spans="1:14" x14ac:dyDescent="0.25">
      <c r="A655" s="243"/>
      <c r="B655" s="246"/>
      <c r="C655" s="258"/>
      <c r="D655" s="148" t="s">
        <v>50</v>
      </c>
      <c r="E655" s="92" t="e">
        <f>#REF!</f>
        <v>#REF!</v>
      </c>
      <c r="F655" s="41" t="s">
        <v>718</v>
      </c>
      <c r="G655" s="41"/>
      <c r="H655" s="41"/>
      <c r="I655" s="41"/>
      <c r="J655" s="41"/>
      <c r="K655" s="41"/>
      <c r="L655" s="41"/>
      <c r="M655" s="41"/>
      <c r="N655" s="241"/>
    </row>
    <row r="656" spans="1:14" x14ac:dyDescent="0.25">
      <c r="A656" s="243"/>
      <c r="B656" s="246"/>
      <c r="C656" s="258"/>
      <c r="D656" s="148" t="s">
        <v>70</v>
      </c>
      <c r="E656" s="177" t="e">
        <f>#REF!</f>
        <v>#REF!</v>
      </c>
      <c r="F656" s="41" t="s">
        <v>718</v>
      </c>
      <c r="G656" s="41"/>
      <c r="H656" s="41"/>
      <c r="I656" s="41"/>
      <c r="J656" s="41"/>
      <c r="K656" s="41"/>
      <c r="L656" s="41"/>
      <c r="M656" s="41"/>
      <c r="N656" s="241"/>
    </row>
    <row r="657" spans="1:14" x14ac:dyDescent="0.25">
      <c r="A657" s="243"/>
      <c r="B657" s="246"/>
      <c r="C657" s="258"/>
      <c r="D657" s="148" t="s">
        <v>71</v>
      </c>
      <c r="E657" s="177" t="e">
        <f>#REF!</f>
        <v>#REF!</v>
      </c>
      <c r="F657" s="41" t="s">
        <v>718</v>
      </c>
      <c r="G657" s="41"/>
      <c r="H657" s="41"/>
      <c r="I657" s="41"/>
      <c r="J657" s="41"/>
      <c r="K657" s="41"/>
      <c r="L657" s="41"/>
      <c r="M657" s="41"/>
      <c r="N657" s="241"/>
    </row>
    <row r="658" spans="1:14" x14ac:dyDescent="0.25">
      <c r="A658" s="243"/>
      <c r="B658" s="246"/>
      <c r="C658" s="258"/>
      <c r="D658" s="148" t="s">
        <v>72</v>
      </c>
      <c r="E658" s="177" t="e">
        <f>#REF!</f>
        <v>#REF!</v>
      </c>
      <c r="F658" s="41" t="s">
        <v>718</v>
      </c>
      <c r="G658" s="41"/>
      <c r="H658" s="41"/>
      <c r="I658" s="41"/>
      <c r="J658" s="41"/>
      <c r="K658" s="41"/>
      <c r="L658" s="41"/>
      <c r="M658" s="41"/>
      <c r="N658" s="241"/>
    </row>
    <row r="659" spans="1:14" x14ac:dyDescent="0.25">
      <c r="A659" s="243"/>
      <c r="B659" s="246"/>
      <c r="C659" s="258"/>
      <c r="D659" s="162" t="s">
        <v>56</v>
      </c>
      <c r="E659" s="89" t="e">
        <f>IF(AND(G659&gt;=2,G659&lt;=2.5),4,IF(AND(G659&gt;=2.5,G659&lt;3),24-8*G659,0))</f>
        <v>#REF!</v>
      </c>
      <c r="F659" s="41"/>
      <c r="G659" s="79" t="e">
        <f>IF(E652&gt;0,(E653*E656+E654*E657+E655*E658)/SUM(E653:E655),0)</f>
        <v>#REF!</v>
      </c>
      <c r="H659" s="79"/>
      <c r="I659" s="79"/>
      <c r="J659" s="41"/>
      <c r="K659" s="41"/>
      <c r="L659" s="41"/>
      <c r="M659" s="41"/>
      <c r="N659" s="241"/>
    </row>
    <row r="660" spans="1:14" x14ac:dyDescent="0.25">
      <c r="A660" s="243"/>
      <c r="B660" s="246"/>
      <c r="C660" s="258" t="s">
        <v>414</v>
      </c>
      <c r="D660" s="148" t="s">
        <v>413</v>
      </c>
      <c r="E660" s="92" t="e">
        <f>E573</f>
        <v>#REF!</v>
      </c>
      <c r="F660" s="41" t="s">
        <v>718</v>
      </c>
      <c r="G660" s="41"/>
      <c r="H660" s="41"/>
      <c r="I660" s="41"/>
      <c r="J660" s="41"/>
      <c r="K660" s="41"/>
      <c r="L660" s="41"/>
      <c r="M660" s="41"/>
      <c r="N660" s="241"/>
    </row>
    <row r="661" spans="1:14" x14ac:dyDescent="0.25">
      <c r="A661" s="243"/>
      <c r="B661" s="246"/>
      <c r="C661" s="258"/>
      <c r="D661" s="148" t="s">
        <v>48</v>
      </c>
      <c r="E661" s="92" t="e">
        <f>#REF!</f>
        <v>#REF!</v>
      </c>
      <c r="F661" s="41" t="s">
        <v>718</v>
      </c>
      <c r="G661" s="41"/>
      <c r="H661" s="41"/>
      <c r="I661" s="41"/>
      <c r="J661" s="41"/>
      <c r="K661" s="41"/>
      <c r="L661" s="41"/>
      <c r="M661" s="41"/>
      <c r="N661" s="241"/>
    </row>
    <row r="662" spans="1:14" x14ac:dyDescent="0.25">
      <c r="A662" s="243"/>
      <c r="B662" s="246"/>
      <c r="C662" s="258"/>
      <c r="D662" s="148" t="s">
        <v>49</v>
      </c>
      <c r="E662" s="92" t="e">
        <f>#REF!</f>
        <v>#REF!</v>
      </c>
      <c r="F662" s="41" t="s">
        <v>718</v>
      </c>
      <c r="G662" s="41"/>
      <c r="H662" s="41"/>
      <c r="I662" s="41"/>
      <c r="J662" s="41"/>
      <c r="K662" s="41"/>
      <c r="L662" s="41"/>
      <c r="M662" s="41"/>
      <c r="N662" s="241"/>
    </row>
    <row r="663" spans="1:14" x14ac:dyDescent="0.25">
      <c r="A663" s="243"/>
      <c r="B663" s="246"/>
      <c r="C663" s="258"/>
      <c r="D663" s="148" t="s">
        <v>50</v>
      </c>
      <c r="E663" s="92" t="e">
        <f>#REF!</f>
        <v>#REF!</v>
      </c>
      <c r="F663" s="41" t="s">
        <v>718</v>
      </c>
      <c r="G663" s="41"/>
      <c r="H663" s="41"/>
      <c r="I663" s="41"/>
      <c r="J663" s="41"/>
      <c r="K663" s="41"/>
      <c r="L663" s="41"/>
      <c r="M663" s="41"/>
      <c r="N663" s="241"/>
    </row>
    <row r="664" spans="1:14" x14ac:dyDescent="0.25">
      <c r="A664" s="243"/>
      <c r="B664" s="246"/>
      <c r="C664" s="258"/>
      <c r="D664" s="148" t="s">
        <v>70</v>
      </c>
      <c r="E664" s="177" t="e">
        <f>#REF!</f>
        <v>#REF!</v>
      </c>
      <c r="F664" s="41" t="s">
        <v>718</v>
      </c>
      <c r="G664" s="41"/>
      <c r="H664" s="41"/>
      <c r="I664" s="41"/>
      <c r="J664" s="41"/>
      <c r="K664" s="41"/>
      <c r="L664" s="41"/>
      <c r="M664" s="41"/>
      <c r="N664" s="241"/>
    </row>
    <row r="665" spans="1:14" x14ac:dyDescent="0.25">
      <c r="A665" s="243"/>
      <c r="B665" s="246"/>
      <c r="C665" s="258"/>
      <c r="D665" s="148" t="s">
        <v>71</v>
      </c>
      <c r="E665" s="177" t="e">
        <f>#REF!</f>
        <v>#REF!</v>
      </c>
      <c r="F665" s="41" t="s">
        <v>718</v>
      </c>
      <c r="G665" s="41"/>
      <c r="H665" s="41"/>
      <c r="I665" s="41"/>
      <c r="J665" s="41"/>
      <c r="K665" s="41"/>
      <c r="L665" s="41"/>
      <c r="M665" s="41"/>
      <c r="N665" s="241"/>
    </row>
    <row r="666" spans="1:14" x14ac:dyDescent="0.25">
      <c r="A666" s="243"/>
      <c r="B666" s="246"/>
      <c r="C666" s="258"/>
      <c r="D666" s="148" t="s">
        <v>72</v>
      </c>
      <c r="E666" s="177" t="e">
        <f>#REF!</f>
        <v>#REF!</v>
      </c>
      <c r="F666" s="41" t="s">
        <v>718</v>
      </c>
      <c r="G666" s="41"/>
      <c r="H666" s="41"/>
      <c r="I666" s="41"/>
      <c r="J666" s="41"/>
      <c r="K666" s="41"/>
      <c r="L666" s="41"/>
      <c r="M666" s="41"/>
      <c r="N666" s="241"/>
    </row>
    <row r="667" spans="1:14" x14ac:dyDescent="0.25">
      <c r="A667" s="243"/>
      <c r="B667" s="246"/>
      <c r="C667" s="258"/>
      <c r="D667" s="162" t="s">
        <v>56</v>
      </c>
      <c r="E667" s="89" t="e">
        <f>IF(AND(G667&gt;=3.5,G667&lt;=4.5),4,IF(AND(G667&gt;=3,G667&lt;3.5),8*G667-24,IF(AND(G667&gt;4.5,G667&lt;=7),(56-8*G667)/5,0)))</f>
        <v>#REF!</v>
      </c>
      <c r="F667" s="41"/>
      <c r="G667" s="79" t="e">
        <f>IF(E660&gt;0,(E661*E664+E662*E665+E663*E666)/SUM(E661:E663),0)</f>
        <v>#REF!</v>
      </c>
      <c r="H667" s="79"/>
      <c r="I667" s="79"/>
      <c r="J667" s="41"/>
      <c r="K667" s="41"/>
      <c r="L667" s="41"/>
      <c r="M667" s="41"/>
      <c r="N667" s="241"/>
    </row>
    <row r="668" spans="1:14" x14ac:dyDescent="0.25">
      <c r="A668" s="243"/>
      <c r="B668" s="246"/>
      <c r="C668" s="258" t="s">
        <v>62</v>
      </c>
      <c r="D668" s="148" t="s">
        <v>65</v>
      </c>
      <c r="E668" s="92" t="e">
        <f>E581</f>
        <v>#REF!</v>
      </c>
      <c r="F668" s="41" t="s">
        <v>718</v>
      </c>
      <c r="G668" s="41"/>
      <c r="H668" s="41"/>
      <c r="I668" s="41"/>
      <c r="J668" s="41"/>
      <c r="K668" s="41"/>
      <c r="L668" s="41"/>
      <c r="M668" s="41"/>
      <c r="N668" s="241"/>
    </row>
    <row r="669" spans="1:14" x14ac:dyDescent="0.25">
      <c r="A669" s="243"/>
      <c r="B669" s="246"/>
      <c r="C669" s="258"/>
      <c r="D669" s="148" t="s">
        <v>48</v>
      </c>
      <c r="E669" s="92" t="e">
        <f>#REF!</f>
        <v>#REF!</v>
      </c>
      <c r="F669" s="41" t="s">
        <v>718</v>
      </c>
      <c r="G669" s="41"/>
      <c r="H669" s="41"/>
      <c r="I669" s="41"/>
      <c r="J669" s="41"/>
      <c r="K669" s="41"/>
      <c r="L669" s="41"/>
      <c r="M669" s="41"/>
      <c r="N669" s="241"/>
    </row>
    <row r="670" spans="1:14" x14ac:dyDescent="0.25">
      <c r="A670" s="243"/>
      <c r="B670" s="246"/>
      <c r="C670" s="258"/>
      <c r="D670" s="148" t="s">
        <v>49</v>
      </c>
      <c r="E670" s="92" t="e">
        <f>#REF!</f>
        <v>#REF!</v>
      </c>
      <c r="F670" s="41" t="s">
        <v>718</v>
      </c>
      <c r="G670" s="41"/>
      <c r="H670" s="41"/>
      <c r="I670" s="41"/>
      <c r="J670" s="41"/>
      <c r="K670" s="41"/>
      <c r="L670" s="41"/>
      <c r="M670" s="41"/>
      <c r="N670" s="241"/>
    </row>
    <row r="671" spans="1:14" x14ac:dyDescent="0.25">
      <c r="A671" s="243"/>
      <c r="B671" s="246"/>
      <c r="C671" s="258"/>
      <c r="D671" s="148" t="s">
        <v>50</v>
      </c>
      <c r="E671" s="92" t="e">
        <f>#REF!</f>
        <v>#REF!</v>
      </c>
      <c r="F671" s="41" t="s">
        <v>718</v>
      </c>
      <c r="G671" s="41"/>
      <c r="H671" s="41"/>
      <c r="I671" s="41"/>
      <c r="J671" s="41"/>
      <c r="K671" s="41"/>
      <c r="L671" s="41"/>
      <c r="M671" s="41"/>
      <c r="N671" s="241"/>
    </row>
    <row r="672" spans="1:14" x14ac:dyDescent="0.25">
      <c r="A672" s="243"/>
      <c r="B672" s="246"/>
      <c r="C672" s="258"/>
      <c r="D672" s="148" t="s">
        <v>70</v>
      </c>
      <c r="E672" s="177" t="e">
        <f>#REF!</f>
        <v>#REF!</v>
      </c>
      <c r="F672" s="41" t="s">
        <v>718</v>
      </c>
      <c r="G672" s="41"/>
      <c r="H672" s="41"/>
      <c r="I672" s="41"/>
      <c r="J672" s="41"/>
      <c r="K672" s="41"/>
      <c r="L672" s="41"/>
      <c r="M672" s="41"/>
      <c r="N672" s="241"/>
    </row>
    <row r="673" spans="1:14" x14ac:dyDescent="0.25">
      <c r="A673" s="243"/>
      <c r="B673" s="246"/>
      <c r="C673" s="258"/>
      <c r="D673" s="148" t="s">
        <v>71</v>
      </c>
      <c r="E673" s="177" t="e">
        <f>#REF!</f>
        <v>#REF!</v>
      </c>
      <c r="F673" s="41" t="s">
        <v>718</v>
      </c>
      <c r="G673" s="41"/>
      <c r="H673" s="41"/>
      <c r="I673" s="41"/>
      <c r="J673" s="41"/>
      <c r="K673" s="41"/>
      <c r="L673" s="41"/>
      <c r="M673" s="41"/>
      <c r="N673" s="241"/>
    </row>
    <row r="674" spans="1:14" x14ac:dyDescent="0.25">
      <c r="A674" s="243"/>
      <c r="B674" s="246"/>
      <c r="C674" s="258"/>
      <c r="D674" s="148" t="s">
        <v>72</v>
      </c>
      <c r="E674" s="177" t="e">
        <f>#REF!</f>
        <v>#REF!</v>
      </c>
      <c r="F674" s="41" t="s">
        <v>718</v>
      </c>
      <c r="G674" s="41"/>
      <c r="H674" s="41"/>
      <c r="I674" s="41"/>
      <c r="J674" s="41"/>
      <c r="K674" s="41"/>
      <c r="L674" s="41"/>
      <c r="M674" s="41"/>
      <c r="N674" s="241"/>
    </row>
    <row r="675" spans="1:14" x14ac:dyDescent="0.25">
      <c r="A675" s="243"/>
      <c r="B675" s="246"/>
      <c r="C675" s="258"/>
      <c r="D675" s="162" t="s">
        <v>56</v>
      </c>
      <c r="E675" s="89" t="e">
        <f>IF(AND(G675&gt;=3,G675&lt;=3.5),4,IF(AND(G675&gt;=3.5,G675&lt;5),(40-8*G675)/3,0))</f>
        <v>#REF!</v>
      </c>
      <c r="F675" s="41"/>
      <c r="G675" s="79" t="e">
        <f>IF(E668&gt;0,(E669*E672+E670*E673+E671*E674)/SUM(E669:E671),0)</f>
        <v>#REF!</v>
      </c>
      <c r="H675" s="79"/>
      <c r="I675" s="79"/>
      <c r="J675" s="41"/>
      <c r="K675" s="41"/>
      <c r="L675" s="41"/>
      <c r="M675" s="41"/>
      <c r="N675" s="241"/>
    </row>
    <row r="676" spans="1:14" x14ac:dyDescent="0.25">
      <c r="A676" s="243"/>
      <c r="B676" s="246"/>
      <c r="C676" s="258" t="s">
        <v>63</v>
      </c>
      <c r="D676" s="148" t="s">
        <v>66</v>
      </c>
      <c r="E676" s="92" t="e">
        <f>E589</f>
        <v>#REF!</v>
      </c>
      <c r="F676" s="41" t="s">
        <v>718</v>
      </c>
      <c r="G676" s="41"/>
      <c r="H676" s="41"/>
      <c r="I676" s="41"/>
      <c r="J676" s="41"/>
      <c r="K676" s="41"/>
      <c r="L676" s="41"/>
      <c r="M676" s="41"/>
      <c r="N676" s="241"/>
    </row>
    <row r="677" spans="1:14" x14ac:dyDescent="0.25">
      <c r="A677" s="243"/>
      <c r="B677" s="246"/>
      <c r="C677" s="258"/>
      <c r="D677" s="148" t="s">
        <v>48</v>
      </c>
      <c r="E677" s="92" t="e">
        <f>#REF!</f>
        <v>#REF!</v>
      </c>
      <c r="F677" s="41" t="s">
        <v>718</v>
      </c>
      <c r="G677" s="41"/>
      <c r="H677" s="41"/>
      <c r="I677" s="41"/>
      <c r="J677" s="41"/>
      <c r="K677" s="41"/>
      <c r="L677" s="41"/>
      <c r="M677" s="41"/>
      <c r="N677" s="241"/>
    </row>
    <row r="678" spans="1:14" x14ac:dyDescent="0.25">
      <c r="A678" s="243"/>
      <c r="B678" s="246"/>
      <c r="C678" s="258"/>
      <c r="D678" s="148" t="s">
        <v>49</v>
      </c>
      <c r="E678" s="92" t="e">
        <f>#REF!</f>
        <v>#REF!</v>
      </c>
      <c r="F678" s="41" t="s">
        <v>718</v>
      </c>
      <c r="G678" s="41"/>
      <c r="H678" s="41"/>
      <c r="I678" s="41"/>
      <c r="J678" s="41"/>
      <c r="K678" s="41"/>
      <c r="L678" s="41"/>
      <c r="M678" s="41"/>
      <c r="N678" s="241"/>
    </row>
    <row r="679" spans="1:14" x14ac:dyDescent="0.25">
      <c r="A679" s="243"/>
      <c r="B679" s="246"/>
      <c r="C679" s="258"/>
      <c r="D679" s="148" t="s">
        <v>50</v>
      </c>
      <c r="E679" s="92" t="e">
        <f>#REF!</f>
        <v>#REF!</v>
      </c>
      <c r="F679" s="41" t="s">
        <v>718</v>
      </c>
      <c r="G679" s="41"/>
      <c r="H679" s="41"/>
      <c r="I679" s="41"/>
      <c r="J679" s="41"/>
      <c r="K679" s="41"/>
      <c r="L679" s="41"/>
      <c r="M679" s="41"/>
      <c r="N679" s="241"/>
    </row>
    <row r="680" spans="1:14" x14ac:dyDescent="0.25">
      <c r="A680" s="243"/>
      <c r="B680" s="246"/>
      <c r="C680" s="258"/>
      <c r="D680" s="148" t="s">
        <v>70</v>
      </c>
      <c r="E680" s="177" t="e">
        <f>#REF!</f>
        <v>#REF!</v>
      </c>
      <c r="F680" s="41" t="s">
        <v>718</v>
      </c>
      <c r="G680" s="41"/>
      <c r="H680" s="41"/>
      <c r="I680" s="41"/>
      <c r="J680" s="41"/>
      <c r="K680" s="41"/>
      <c r="L680" s="41"/>
      <c r="M680" s="41"/>
      <c r="N680" s="241"/>
    </row>
    <row r="681" spans="1:14" x14ac:dyDescent="0.25">
      <c r="A681" s="243"/>
      <c r="B681" s="246"/>
      <c r="C681" s="258"/>
      <c r="D681" s="148" t="s">
        <v>71</v>
      </c>
      <c r="E681" s="177" t="e">
        <f>#REF!</f>
        <v>#REF!</v>
      </c>
      <c r="F681" s="41" t="s">
        <v>718</v>
      </c>
      <c r="G681" s="41"/>
      <c r="H681" s="41"/>
      <c r="I681" s="41"/>
      <c r="J681" s="41"/>
      <c r="K681" s="41"/>
      <c r="L681" s="41"/>
      <c r="M681" s="41"/>
      <c r="N681" s="241"/>
    </row>
    <row r="682" spans="1:14" x14ac:dyDescent="0.25">
      <c r="A682" s="243"/>
      <c r="B682" s="246"/>
      <c r="C682" s="258"/>
      <c r="D682" s="148" t="s">
        <v>72</v>
      </c>
      <c r="E682" s="177" t="e">
        <f>#REF!</f>
        <v>#REF!</v>
      </c>
      <c r="F682" s="41" t="s">
        <v>718</v>
      </c>
      <c r="G682" s="41"/>
      <c r="H682" s="41"/>
      <c r="I682" s="41"/>
      <c r="J682" s="41"/>
      <c r="K682" s="41"/>
      <c r="L682" s="41"/>
      <c r="M682" s="41"/>
      <c r="N682" s="241"/>
    </row>
    <row r="683" spans="1:14" x14ac:dyDescent="0.25">
      <c r="A683" s="243"/>
      <c r="B683" s="246"/>
      <c r="C683" s="258"/>
      <c r="D683" s="162" t="s">
        <v>56</v>
      </c>
      <c r="E683" s="89" t="e">
        <f>IF(AND(G683&gt;=2,G683&lt;=2.5),4,IF(AND(G683&gt;=2.5,G683&lt;3),24-8*G683,0))</f>
        <v>#REF!</v>
      </c>
      <c r="F683" s="41"/>
      <c r="G683" s="79" t="e">
        <f>IF(E676&gt;0,(E677*E680+E678*E681+E679*E682)/SUM(E677:E679),0)</f>
        <v>#REF!</v>
      </c>
      <c r="H683" s="79"/>
      <c r="I683" s="79"/>
      <c r="J683" s="41"/>
      <c r="K683" s="41"/>
      <c r="L683" s="41"/>
      <c r="M683" s="41"/>
      <c r="N683" s="241"/>
    </row>
    <row r="684" spans="1:14" x14ac:dyDescent="0.25">
      <c r="A684" s="243"/>
      <c r="B684" s="246"/>
      <c r="C684" s="258" t="s">
        <v>64</v>
      </c>
      <c r="D684" s="148" t="s">
        <v>67</v>
      </c>
      <c r="E684" s="92" t="e">
        <f>E597</f>
        <v>#REF!</v>
      </c>
      <c r="F684" s="41" t="s">
        <v>718</v>
      </c>
      <c r="G684" s="41"/>
      <c r="H684" s="41"/>
      <c r="I684" s="41"/>
      <c r="J684" s="41"/>
      <c r="K684" s="41"/>
      <c r="L684" s="41"/>
      <c r="M684" s="41"/>
      <c r="N684" s="241"/>
    </row>
    <row r="685" spans="1:14" x14ac:dyDescent="0.25">
      <c r="A685" s="243"/>
      <c r="B685" s="246"/>
      <c r="C685" s="258"/>
      <c r="D685" s="148" t="s">
        <v>48</v>
      </c>
      <c r="E685" s="92" t="e">
        <f>#REF!</f>
        <v>#REF!</v>
      </c>
      <c r="F685" s="41" t="s">
        <v>718</v>
      </c>
      <c r="G685" s="41"/>
      <c r="H685" s="41"/>
      <c r="I685" s="41"/>
      <c r="J685" s="41"/>
      <c r="K685" s="41"/>
      <c r="L685" s="41"/>
      <c r="M685" s="41"/>
      <c r="N685" s="241"/>
    </row>
    <row r="686" spans="1:14" x14ac:dyDescent="0.25">
      <c r="A686" s="243"/>
      <c r="B686" s="246"/>
      <c r="C686" s="258"/>
      <c r="D686" s="148" t="s">
        <v>49</v>
      </c>
      <c r="E686" s="92" t="e">
        <f>#REF!</f>
        <v>#REF!</v>
      </c>
      <c r="F686" s="41" t="s">
        <v>718</v>
      </c>
      <c r="G686" s="41"/>
      <c r="H686" s="41"/>
      <c r="I686" s="41"/>
      <c r="J686" s="41"/>
      <c r="K686" s="41"/>
      <c r="L686" s="41"/>
      <c r="M686" s="41"/>
      <c r="N686" s="241"/>
    </row>
    <row r="687" spans="1:14" x14ac:dyDescent="0.25">
      <c r="A687" s="243"/>
      <c r="B687" s="246"/>
      <c r="C687" s="258"/>
      <c r="D687" s="148" t="s">
        <v>50</v>
      </c>
      <c r="E687" s="92" t="e">
        <f>#REF!</f>
        <v>#REF!</v>
      </c>
      <c r="F687" s="41" t="s">
        <v>718</v>
      </c>
      <c r="G687" s="41"/>
      <c r="H687" s="41"/>
      <c r="I687" s="41"/>
      <c r="J687" s="41"/>
      <c r="K687" s="41"/>
      <c r="L687" s="41"/>
      <c r="M687" s="41"/>
      <c r="N687" s="241"/>
    </row>
    <row r="688" spans="1:14" x14ac:dyDescent="0.25">
      <c r="A688" s="243"/>
      <c r="B688" s="246"/>
      <c r="C688" s="258"/>
      <c r="D688" s="148" t="s">
        <v>70</v>
      </c>
      <c r="E688" s="177" t="e">
        <f>#REF!</f>
        <v>#REF!</v>
      </c>
      <c r="F688" s="41" t="s">
        <v>718</v>
      </c>
      <c r="G688" s="41"/>
      <c r="H688" s="41"/>
      <c r="I688" s="41"/>
      <c r="J688" s="41"/>
      <c r="K688" s="41"/>
      <c r="L688" s="41"/>
      <c r="M688" s="41"/>
      <c r="N688" s="241"/>
    </row>
    <row r="689" spans="1:14" x14ac:dyDescent="0.25">
      <c r="A689" s="243"/>
      <c r="B689" s="246"/>
      <c r="C689" s="258"/>
      <c r="D689" s="148" t="s">
        <v>71</v>
      </c>
      <c r="E689" s="177" t="e">
        <f>#REF!</f>
        <v>#REF!</v>
      </c>
      <c r="F689" s="41" t="s">
        <v>718</v>
      </c>
      <c r="G689" s="41"/>
      <c r="H689" s="41"/>
      <c r="I689" s="41"/>
      <c r="J689" s="41"/>
      <c r="K689" s="41"/>
      <c r="L689" s="41"/>
      <c r="M689" s="41"/>
      <c r="N689" s="241"/>
    </row>
    <row r="690" spans="1:14" x14ac:dyDescent="0.25">
      <c r="A690" s="243"/>
      <c r="B690" s="246"/>
      <c r="C690" s="258"/>
      <c r="D690" s="148" t="s">
        <v>72</v>
      </c>
      <c r="E690" s="177" t="e">
        <f>#REF!</f>
        <v>#REF!</v>
      </c>
      <c r="F690" s="41" t="s">
        <v>718</v>
      </c>
      <c r="G690" s="41"/>
      <c r="H690" s="41"/>
      <c r="I690" s="41"/>
      <c r="J690" s="41"/>
      <c r="K690" s="41"/>
      <c r="L690" s="41"/>
      <c r="M690" s="41"/>
      <c r="N690" s="241"/>
    </row>
    <row r="691" spans="1:14" x14ac:dyDescent="0.25">
      <c r="A691" s="243"/>
      <c r="B691" s="246"/>
      <c r="C691" s="258"/>
      <c r="D691" s="162" t="s">
        <v>56</v>
      </c>
      <c r="E691" s="89" t="e">
        <f>IF(AND(G691&gt;=1,G691&lt;=1.5),4,IF(AND(G691&gt;=1.5,G691&lt;2),16-8*G691,0))</f>
        <v>#REF!</v>
      </c>
      <c r="F691" s="41"/>
      <c r="G691" s="79" t="e">
        <f>IF(E684&gt;0,(E685*E688+E686*E689+E687*E690)/SUM(E685:E687),0)</f>
        <v>#REF!</v>
      </c>
      <c r="H691" s="79"/>
      <c r="I691" s="79"/>
      <c r="J691" s="41"/>
      <c r="K691" s="41"/>
      <c r="L691" s="41"/>
      <c r="M691" s="41"/>
      <c r="N691" s="241"/>
    </row>
    <row r="692" spans="1:14" ht="15.75" thickBot="1" x14ac:dyDescent="0.3">
      <c r="A692" s="244"/>
      <c r="B692" s="247"/>
      <c r="C692" s="259" t="s">
        <v>0</v>
      </c>
      <c r="D692" s="260"/>
      <c r="E692" s="48" t="e">
        <f>(E628*E635+E636*E643+E652*E659+E660*E667+E668*E675+E676*E683+E684*E691+E644*E651)/(E628+E636+E652+E660+E668+E676+E684+E644)</f>
        <v>#REF!</v>
      </c>
      <c r="F692" s="41"/>
      <c r="G692" s="41"/>
      <c r="H692" s="41"/>
      <c r="I692" s="41"/>
      <c r="J692" s="41"/>
      <c r="K692" s="41"/>
      <c r="L692" s="41"/>
      <c r="M692" s="41"/>
      <c r="N692" s="241"/>
    </row>
    <row r="693" spans="1:14" ht="15.75" thickBot="1" x14ac:dyDescent="0.3">
      <c r="A693" s="64"/>
      <c r="B693" s="64"/>
      <c r="C693" s="65"/>
      <c r="D693" s="155"/>
      <c r="E693" s="41"/>
      <c r="F693" s="41"/>
      <c r="G693" s="41"/>
      <c r="H693" s="41"/>
      <c r="I693" s="41"/>
      <c r="J693" s="41"/>
      <c r="K693" s="41"/>
      <c r="L693" s="41"/>
      <c r="M693" s="41"/>
      <c r="N693" s="66"/>
    </row>
    <row r="694" spans="1:14" ht="30" customHeight="1" x14ac:dyDescent="0.25">
      <c r="A694" s="242">
        <v>50</v>
      </c>
      <c r="B694" s="245" t="s">
        <v>385</v>
      </c>
      <c r="C694" s="256" t="s">
        <v>73</v>
      </c>
      <c r="D694" s="257"/>
      <c r="E694" s="61"/>
      <c r="F694" s="41"/>
      <c r="G694" s="41"/>
      <c r="H694" s="41"/>
      <c r="I694" s="41"/>
      <c r="J694" s="41"/>
      <c r="K694" s="41"/>
      <c r="L694" s="41"/>
      <c r="M694" s="41"/>
      <c r="N694" s="240" t="s">
        <v>394</v>
      </c>
    </row>
    <row r="695" spans="1:14" x14ac:dyDescent="0.25">
      <c r="A695" s="243"/>
      <c r="B695" s="246"/>
      <c r="C695" s="258" t="s">
        <v>74</v>
      </c>
      <c r="D695" s="148" t="s">
        <v>57</v>
      </c>
      <c r="E695" s="92" t="e">
        <f>E541</f>
        <v>#REF!</v>
      </c>
      <c r="F695" s="41" t="s">
        <v>718</v>
      </c>
      <c r="G695" s="41"/>
      <c r="H695" s="41"/>
      <c r="I695" s="41"/>
      <c r="J695" s="41"/>
      <c r="K695" s="41"/>
      <c r="L695" s="41"/>
      <c r="M695" s="41"/>
      <c r="N695" s="241"/>
    </row>
    <row r="696" spans="1:14" x14ac:dyDescent="0.25">
      <c r="A696" s="243"/>
      <c r="B696" s="246"/>
      <c r="C696" s="258"/>
      <c r="D696" s="148" t="s">
        <v>188</v>
      </c>
      <c r="E696" s="92" t="e">
        <f>#REF!</f>
        <v>#REF!</v>
      </c>
      <c r="F696" s="41" t="s">
        <v>718</v>
      </c>
      <c r="G696" s="41"/>
      <c r="H696" s="41"/>
      <c r="I696" s="41"/>
      <c r="J696" s="41"/>
      <c r="K696" s="41"/>
      <c r="L696" s="41"/>
      <c r="M696" s="41"/>
      <c r="N696" s="241"/>
    </row>
    <row r="697" spans="1:14" x14ac:dyDescent="0.25">
      <c r="A697" s="243"/>
      <c r="B697" s="246"/>
      <c r="C697" s="258"/>
      <c r="D697" s="148" t="s">
        <v>189</v>
      </c>
      <c r="E697" s="92" t="e">
        <f>#REF!</f>
        <v>#REF!</v>
      </c>
      <c r="F697" s="41" t="s">
        <v>718</v>
      </c>
      <c r="G697" s="41"/>
      <c r="H697" s="41"/>
      <c r="I697" s="41"/>
      <c r="J697" s="41"/>
      <c r="K697" s="41"/>
      <c r="L697" s="41"/>
      <c r="M697" s="41"/>
      <c r="N697" s="241"/>
    </row>
    <row r="698" spans="1:14" x14ac:dyDescent="0.25">
      <c r="A698" s="243"/>
      <c r="B698" s="246"/>
      <c r="C698" s="258"/>
      <c r="D698" s="148" t="s">
        <v>190</v>
      </c>
      <c r="E698" s="92" t="e">
        <f>#REF!</f>
        <v>#REF!</v>
      </c>
      <c r="F698" s="41" t="s">
        <v>718</v>
      </c>
      <c r="G698" s="41"/>
      <c r="H698" s="41"/>
      <c r="I698" s="41"/>
      <c r="J698" s="41"/>
      <c r="K698" s="41"/>
      <c r="L698" s="41"/>
      <c r="M698" s="41"/>
      <c r="N698" s="241"/>
    </row>
    <row r="699" spans="1:14" x14ac:dyDescent="0.25">
      <c r="A699" s="243"/>
      <c r="B699" s="246"/>
      <c r="C699" s="258"/>
      <c r="D699" s="162" t="s">
        <v>733</v>
      </c>
      <c r="E699" s="178" t="e">
        <f>IF(E695&gt;0,E698/E696,0)</f>
        <v>#REF!</v>
      </c>
      <c r="F699" s="41"/>
      <c r="G699" s="41"/>
      <c r="H699" s="41"/>
      <c r="I699" s="41"/>
      <c r="J699" s="41"/>
      <c r="K699" s="41"/>
      <c r="L699" s="41"/>
      <c r="M699" s="41"/>
      <c r="N699" s="241"/>
    </row>
    <row r="700" spans="1:14" x14ac:dyDescent="0.25">
      <c r="A700" s="243"/>
      <c r="B700" s="246"/>
      <c r="C700" s="258"/>
      <c r="D700" s="162" t="s">
        <v>56</v>
      </c>
      <c r="E700" s="89" t="e">
        <f>IF(E695=0,0,IF(E699&gt;=50%,4,1+6*E699))</f>
        <v>#REF!</v>
      </c>
      <c r="F700" s="41"/>
      <c r="H700" s="93"/>
      <c r="I700" s="93"/>
      <c r="J700" s="41"/>
      <c r="K700" s="41"/>
      <c r="L700" s="41"/>
      <c r="M700" s="41"/>
      <c r="N700" s="241"/>
    </row>
    <row r="701" spans="1:14" x14ac:dyDescent="0.25">
      <c r="A701" s="243"/>
      <c r="B701" s="246"/>
      <c r="C701" s="258" t="s">
        <v>75</v>
      </c>
      <c r="D701" s="148" t="s">
        <v>58</v>
      </c>
      <c r="E701" s="92" t="e">
        <f>E549</f>
        <v>#REF!</v>
      </c>
      <c r="F701" s="41" t="s">
        <v>718</v>
      </c>
      <c r="G701" s="41"/>
      <c r="H701" s="41"/>
      <c r="I701" s="41"/>
      <c r="J701" s="41"/>
      <c r="K701" s="41"/>
      <c r="L701" s="41"/>
      <c r="M701" s="41"/>
      <c r="N701" s="241"/>
    </row>
    <row r="702" spans="1:14" x14ac:dyDescent="0.25">
      <c r="A702" s="243"/>
      <c r="B702" s="246"/>
      <c r="C702" s="258"/>
      <c r="D702" s="148" t="s">
        <v>191</v>
      </c>
      <c r="E702" s="92" t="e">
        <f>#REF!</f>
        <v>#REF!</v>
      </c>
      <c r="F702" s="41" t="s">
        <v>718</v>
      </c>
      <c r="G702" s="41"/>
      <c r="H702" s="41"/>
      <c r="I702" s="41"/>
      <c r="J702" s="41"/>
      <c r="K702" s="41"/>
      <c r="L702" s="41"/>
      <c r="M702" s="41"/>
      <c r="N702" s="241"/>
    </row>
    <row r="703" spans="1:14" x14ac:dyDescent="0.25">
      <c r="A703" s="243"/>
      <c r="B703" s="246"/>
      <c r="C703" s="258"/>
      <c r="D703" s="148" t="s">
        <v>192</v>
      </c>
      <c r="E703" s="92" t="e">
        <f>#REF!</f>
        <v>#REF!</v>
      </c>
      <c r="F703" s="41" t="s">
        <v>718</v>
      </c>
      <c r="G703" s="41"/>
      <c r="H703" s="41"/>
      <c r="I703" s="41"/>
      <c r="J703" s="41"/>
      <c r="K703" s="41"/>
      <c r="L703" s="41"/>
      <c r="M703" s="41"/>
      <c r="N703" s="241"/>
    </row>
    <row r="704" spans="1:14" x14ac:dyDescent="0.25">
      <c r="A704" s="243"/>
      <c r="B704" s="246"/>
      <c r="C704" s="258"/>
      <c r="D704" s="148" t="s">
        <v>193</v>
      </c>
      <c r="E704" s="92" t="e">
        <f>#REF!</f>
        <v>#REF!</v>
      </c>
      <c r="F704" s="41" t="s">
        <v>718</v>
      </c>
      <c r="G704" s="41"/>
      <c r="H704" s="41"/>
      <c r="I704" s="41"/>
      <c r="J704" s="41"/>
      <c r="K704" s="41"/>
      <c r="L704" s="41"/>
      <c r="M704" s="41"/>
      <c r="N704" s="241"/>
    </row>
    <row r="705" spans="1:14" x14ac:dyDescent="0.25">
      <c r="A705" s="243"/>
      <c r="B705" s="246"/>
      <c r="C705" s="258"/>
      <c r="D705" s="162" t="s">
        <v>734</v>
      </c>
      <c r="E705" s="178" t="e">
        <f>IF(E701&gt;0,E704/E702,0)</f>
        <v>#REF!</v>
      </c>
      <c r="F705" s="41"/>
      <c r="G705" s="41"/>
      <c r="H705" s="41"/>
      <c r="I705" s="41"/>
      <c r="J705" s="41"/>
      <c r="K705" s="41"/>
      <c r="L705" s="41"/>
      <c r="M705" s="41"/>
      <c r="N705" s="241"/>
    </row>
    <row r="706" spans="1:14" x14ac:dyDescent="0.25">
      <c r="A706" s="243"/>
      <c r="B706" s="246"/>
      <c r="C706" s="258"/>
      <c r="D706" s="162" t="s">
        <v>56</v>
      </c>
      <c r="E706" s="89" t="e">
        <f>IF(E701=0,0,IF(E705&gt;=50%,4,1+6*E705))</f>
        <v>#REF!</v>
      </c>
      <c r="F706" s="41"/>
      <c r="H706" s="93"/>
      <c r="I706" s="93"/>
      <c r="J706" s="41"/>
      <c r="K706" s="41"/>
      <c r="L706" s="41"/>
      <c r="M706" s="41"/>
      <c r="N706" s="241"/>
    </row>
    <row r="707" spans="1:14" x14ac:dyDescent="0.25">
      <c r="A707" s="243"/>
      <c r="B707" s="246"/>
      <c r="C707" s="258" t="s">
        <v>83</v>
      </c>
      <c r="D707" s="148" t="s">
        <v>80</v>
      </c>
      <c r="E707" s="92" t="e">
        <f>E557</f>
        <v>#REF!</v>
      </c>
      <c r="F707" s="41" t="s">
        <v>718</v>
      </c>
      <c r="G707" s="41"/>
      <c r="H707" s="41"/>
      <c r="I707" s="41"/>
      <c r="J707" s="41"/>
      <c r="K707" s="41"/>
      <c r="L707" s="41"/>
      <c r="M707" s="41"/>
      <c r="N707" s="241"/>
    </row>
    <row r="708" spans="1:14" x14ac:dyDescent="0.25">
      <c r="A708" s="243"/>
      <c r="B708" s="246"/>
      <c r="C708" s="258"/>
      <c r="D708" s="148" t="s">
        <v>747</v>
      </c>
      <c r="E708" s="92" t="e">
        <f>#REF!</f>
        <v>#REF!</v>
      </c>
      <c r="F708" s="41" t="s">
        <v>718</v>
      </c>
      <c r="G708" s="41"/>
      <c r="H708" s="41"/>
      <c r="I708" s="41"/>
      <c r="J708" s="41"/>
      <c r="K708" s="41"/>
      <c r="L708" s="41"/>
      <c r="M708" s="41"/>
      <c r="N708" s="241"/>
    </row>
    <row r="709" spans="1:14" x14ac:dyDescent="0.25">
      <c r="A709" s="243"/>
      <c r="B709" s="246"/>
      <c r="C709" s="258"/>
      <c r="D709" s="148" t="s">
        <v>748</v>
      </c>
      <c r="E709" s="92" t="e">
        <f>#REF!</f>
        <v>#REF!</v>
      </c>
      <c r="F709" s="41" t="s">
        <v>718</v>
      </c>
      <c r="G709" s="41"/>
      <c r="H709" s="41"/>
      <c r="I709" s="41"/>
      <c r="J709" s="41"/>
      <c r="K709" s="41"/>
      <c r="L709" s="41"/>
      <c r="M709" s="41"/>
      <c r="N709" s="241"/>
    </row>
    <row r="710" spans="1:14" x14ac:dyDescent="0.25">
      <c r="A710" s="243"/>
      <c r="B710" s="246"/>
      <c r="C710" s="258"/>
      <c r="D710" s="148" t="s">
        <v>749</v>
      </c>
      <c r="E710" s="92" t="e">
        <f>#REF!</f>
        <v>#REF!</v>
      </c>
      <c r="F710" s="41" t="s">
        <v>718</v>
      </c>
      <c r="G710" s="41"/>
      <c r="H710" s="41"/>
      <c r="I710" s="41"/>
      <c r="J710" s="41"/>
      <c r="K710" s="41"/>
      <c r="L710" s="41"/>
      <c r="M710" s="41"/>
      <c r="N710" s="241"/>
    </row>
    <row r="711" spans="1:14" x14ac:dyDescent="0.25">
      <c r="A711" s="243"/>
      <c r="B711" s="246"/>
      <c r="C711" s="258"/>
      <c r="D711" s="162" t="s">
        <v>735</v>
      </c>
      <c r="E711" s="178" t="e">
        <f>IF(E707&gt;0,E710/E708,0)</f>
        <v>#REF!</v>
      </c>
      <c r="F711" s="41"/>
      <c r="G711" s="41"/>
      <c r="H711" s="41"/>
      <c r="I711" s="41"/>
      <c r="J711" s="41"/>
      <c r="K711" s="41"/>
      <c r="L711" s="41"/>
      <c r="M711" s="41"/>
      <c r="N711" s="241"/>
    </row>
    <row r="712" spans="1:14" x14ac:dyDescent="0.25">
      <c r="A712" s="243"/>
      <c r="B712" s="246"/>
      <c r="C712" s="258"/>
      <c r="D712" s="162" t="s">
        <v>56</v>
      </c>
      <c r="E712" s="89" t="e">
        <f>IF(E707=0,0,IF(E711&gt;=50%,4,1+6*E711))</f>
        <v>#REF!</v>
      </c>
      <c r="F712" s="41"/>
      <c r="H712" s="93"/>
      <c r="I712" s="93"/>
      <c r="J712" s="41"/>
      <c r="K712" s="41"/>
      <c r="L712" s="41"/>
      <c r="M712" s="41"/>
      <c r="N712" s="241"/>
    </row>
    <row r="713" spans="1:14" ht="14.25" customHeight="1" x14ac:dyDescent="0.25">
      <c r="A713" s="243"/>
      <c r="B713" s="246"/>
      <c r="C713" s="258" t="s">
        <v>82</v>
      </c>
      <c r="D713" s="148" t="s">
        <v>81</v>
      </c>
      <c r="E713" s="92" t="e">
        <f>E565</f>
        <v>#REF!</v>
      </c>
      <c r="F713" s="41" t="s">
        <v>718</v>
      </c>
      <c r="G713" s="41"/>
      <c r="H713" s="41"/>
      <c r="I713" s="41"/>
      <c r="J713" s="41"/>
      <c r="K713" s="41"/>
      <c r="L713" s="41"/>
      <c r="M713" s="41"/>
      <c r="N713" s="241"/>
    </row>
    <row r="714" spans="1:14" x14ac:dyDescent="0.25">
      <c r="A714" s="243"/>
      <c r="B714" s="246"/>
      <c r="C714" s="258"/>
      <c r="D714" s="148" t="s">
        <v>750</v>
      </c>
      <c r="E714" s="92" t="e">
        <f>#REF!</f>
        <v>#REF!</v>
      </c>
      <c r="F714" s="41" t="s">
        <v>718</v>
      </c>
      <c r="G714" s="41"/>
      <c r="H714" s="41"/>
      <c r="I714" s="41"/>
      <c r="J714" s="41"/>
      <c r="K714" s="41"/>
      <c r="L714" s="41"/>
      <c r="M714" s="41"/>
      <c r="N714" s="241"/>
    </row>
    <row r="715" spans="1:14" x14ac:dyDescent="0.25">
      <c r="A715" s="243"/>
      <c r="B715" s="246"/>
      <c r="C715" s="258"/>
      <c r="D715" s="148" t="s">
        <v>751</v>
      </c>
      <c r="E715" s="92" t="e">
        <f>#REF!</f>
        <v>#REF!</v>
      </c>
      <c r="F715" s="41" t="s">
        <v>718</v>
      </c>
      <c r="G715" s="41"/>
      <c r="H715" s="41"/>
      <c r="I715" s="41"/>
      <c r="J715" s="41"/>
      <c r="K715" s="41"/>
      <c r="L715" s="41"/>
      <c r="M715" s="41"/>
      <c r="N715" s="241"/>
    </row>
    <row r="716" spans="1:14" x14ac:dyDescent="0.25">
      <c r="A716" s="243"/>
      <c r="B716" s="246"/>
      <c r="C716" s="258"/>
      <c r="D716" s="148" t="s">
        <v>752</v>
      </c>
      <c r="E716" s="92" t="e">
        <f>#REF!</f>
        <v>#REF!</v>
      </c>
      <c r="F716" s="41" t="s">
        <v>718</v>
      </c>
      <c r="G716" s="41"/>
      <c r="H716" s="41"/>
      <c r="I716" s="41"/>
      <c r="J716" s="41"/>
      <c r="K716" s="41"/>
      <c r="L716" s="41"/>
      <c r="M716" s="41"/>
      <c r="N716" s="241"/>
    </row>
    <row r="717" spans="1:14" x14ac:dyDescent="0.25">
      <c r="A717" s="243"/>
      <c r="B717" s="246"/>
      <c r="C717" s="258"/>
      <c r="D717" s="162" t="s">
        <v>736</v>
      </c>
      <c r="E717" s="178" t="e">
        <f>IF(E713&gt;0,E716/E714,0)</f>
        <v>#REF!</v>
      </c>
      <c r="F717" s="41"/>
      <c r="G717" s="41"/>
      <c r="H717" s="41"/>
      <c r="I717" s="41"/>
      <c r="J717" s="41"/>
      <c r="K717" s="41"/>
      <c r="L717" s="41"/>
      <c r="M717" s="41"/>
      <c r="N717" s="241"/>
    </row>
    <row r="718" spans="1:14" x14ac:dyDescent="0.25">
      <c r="A718" s="243"/>
      <c r="B718" s="246"/>
      <c r="C718" s="258"/>
      <c r="D718" s="162" t="s">
        <v>56</v>
      </c>
      <c r="E718" s="89" t="e">
        <f>IF(E713=0,0,IF(E717&gt;=50%,4,1+6*E717))</f>
        <v>#REF!</v>
      </c>
      <c r="F718" s="41"/>
      <c r="H718" s="93"/>
      <c r="I718" s="93"/>
      <c r="J718" s="41"/>
      <c r="K718" s="41"/>
      <c r="L718" s="41"/>
      <c r="M718" s="41"/>
      <c r="N718" s="241"/>
    </row>
    <row r="719" spans="1:14" x14ac:dyDescent="0.25">
      <c r="A719" s="243"/>
      <c r="B719" s="246"/>
      <c r="C719" s="258" t="s">
        <v>76</v>
      </c>
      <c r="D719" s="148" t="s">
        <v>60</v>
      </c>
      <c r="E719" s="92" t="e">
        <f>E573</f>
        <v>#REF!</v>
      </c>
      <c r="F719" s="41" t="s">
        <v>718</v>
      </c>
      <c r="G719" s="41"/>
      <c r="H719" s="41"/>
      <c r="I719" s="41"/>
      <c r="J719" s="41"/>
      <c r="K719" s="41"/>
      <c r="L719" s="41"/>
      <c r="M719" s="41"/>
      <c r="N719" s="241"/>
    </row>
    <row r="720" spans="1:14" x14ac:dyDescent="0.25">
      <c r="A720" s="243"/>
      <c r="B720" s="246"/>
      <c r="C720" s="258"/>
      <c r="D720" s="148" t="s">
        <v>728</v>
      </c>
      <c r="E720" s="92" t="e">
        <f>#REF!</f>
        <v>#REF!</v>
      </c>
      <c r="F720" s="41" t="s">
        <v>718</v>
      </c>
      <c r="G720" s="41"/>
      <c r="H720" s="41"/>
      <c r="I720" s="41"/>
      <c r="J720" s="41"/>
      <c r="K720" s="41"/>
      <c r="L720" s="41"/>
      <c r="M720" s="41"/>
      <c r="N720" s="241"/>
    </row>
    <row r="721" spans="1:14" x14ac:dyDescent="0.25">
      <c r="A721" s="243"/>
      <c r="B721" s="246"/>
      <c r="C721" s="258"/>
      <c r="D721" s="148" t="s">
        <v>194</v>
      </c>
      <c r="E721" s="92" t="e">
        <f>#REF!</f>
        <v>#REF!</v>
      </c>
      <c r="F721" s="41" t="s">
        <v>718</v>
      </c>
      <c r="G721" s="41"/>
      <c r="H721" s="41"/>
      <c r="I721" s="41"/>
      <c r="J721" s="41"/>
      <c r="K721" s="41"/>
      <c r="L721" s="41"/>
      <c r="M721" s="41"/>
      <c r="N721" s="241"/>
    </row>
    <row r="722" spans="1:14" x14ac:dyDescent="0.25">
      <c r="A722" s="243"/>
      <c r="B722" s="246"/>
      <c r="C722" s="258"/>
      <c r="D722" s="148" t="s">
        <v>195</v>
      </c>
      <c r="E722" s="92" t="e">
        <f>#REF!</f>
        <v>#REF!</v>
      </c>
      <c r="F722" s="41" t="s">
        <v>718</v>
      </c>
      <c r="G722" s="41"/>
      <c r="H722" s="41"/>
      <c r="I722" s="41"/>
      <c r="J722" s="41"/>
      <c r="K722" s="41"/>
      <c r="L722" s="41"/>
      <c r="M722" s="41"/>
      <c r="N722" s="241"/>
    </row>
    <row r="723" spans="1:14" x14ac:dyDescent="0.25">
      <c r="A723" s="243"/>
      <c r="B723" s="246"/>
      <c r="C723" s="258"/>
      <c r="D723" s="162" t="s">
        <v>737</v>
      </c>
      <c r="E723" s="178" t="e">
        <f>IF(E719&gt;0,E722/E720,0)</f>
        <v>#REF!</v>
      </c>
      <c r="F723" s="41"/>
      <c r="G723" s="41"/>
      <c r="H723" s="41"/>
      <c r="I723" s="41"/>
      <c r="J723" s="41"/>
      <c r="K723" s="41"/>
      <c r="L723" s="41"/>
      <c r="M723" s="41"/>
      <c r="N723" s="241"/>
    </row>
    <row r="724" spans="1:14" x14ac:dyDescent="0.25">
      <c r="A724" s="243"/>
      <c r="B724" s="246"/>
      <c r="C724" s="258"/>
      <c r="D724" s="162" t="s">
        <v>56</v>
      </c>
      <c r="E724" s="89" t="e">
        <f>IF(E719=0,0,IF(E723&gt;=50%,4,1+6*E723))</f>
        <v>#REF!</v>
      </c>
      <c r="F724" s="41"/>
      <c r="H724" s="93"/>
      <c r="I724" s="93"/>
      <c r="J724" s="41"/>
      <c r="K724" s="41"/>
      <c r="L724" s="41"/>
      <c r="M724" s="41"/>
      <c r="N724" s="241"/>
    </row>
    <row r="725" spans="1:14" x14ac:dyDescent="0.25">
      <c r="A725" s="243"/>
      <c r="B725" s="246"/>
      <c r="C725" s="258" t="s">
        <v>77</v>
      </c>
      <c r="D725" s="148" t="s">
        <v>65</v>
      </c>
      <c r="E725" s="92" t="e">
        <f>E581</f>
        <v>#REF!</v>
      </c>
      <c r="F725" s="41" t="s">
        <v>718</v>
      </c>
      <c r="G725" s="41"/>
      <c r="H725" s="41"/>
      <c r="I725" s="41"/>
      <c r="J725" s="41"/>
      <c r="K725" s="41"/>
      <c r="L725" s="41"/>
      <c r="M725" s="41"/>
      <c r="N725" s="241"/>
    </row>
    <row r="726" spans="1:14" x14ac:dyDescent="0.25">
      <c r="A726" s="243"/>
      <c r="B726" s="246"/>
      <c r="C726" s="258"/>
      <c r="D726" s="148" t="s">
        <v>727</v>
      </c>
      <c r="E726" s="92" t="e">
        <f>#REF!</f>
        <v>#REF!</v>
      </c>
      <c r="F726" s="41" t="s">
        <v>718</v>
      </c>
      <c r="G726" s="41"/>
      <c r="H726" s="41"/>
      <c r="I726" s="41"/>
      <c r="J726" s="41"/>
      <c r="K726" s="41"/>
      <c r="L726" s="41"/>
      <c r="M726" s="41"/>
      <c r="N726" s="241"/>
    </row>
    <row r="727" spans="1:14" x14ac:dyDescent="0.25">
      <c r="A727" s="243"/>
      <c r="B727" s="246"/>
      <c r="C727" s="258"/>
      <c r="D727" s="148" t="s">
        <v>196</v>
      </c>
      <c r="E727" s="92" t="e">
        <f>#REF!</f>
        <v>#REF!</v>
      </c>
      <c r="F727" s="41" t="s">
        <v>718</v>
      </c>
      <c r="G727" s="41"/>
      <c r="H727" s="41"/>
      <c r="I727" s="41"/>
      <c r="J727" s="41"/>
      <c r="K727" s="41"/>
      <c r="L727" s="41"/>
      <c r="M727" s="41"/>
      <c r="N727" s="241"/>
    </row>
    <row r="728" spans="1:14" x14ac:dyDescent="0.25">
      <c r="A728" s="243"/>
      <c r="B728" s="246"/>
      <c r="C728" s="258"/>
      <c r="D728" s="148" t="s">
        <v>197</v>
      </c>
      <c r="E728" s="92" t="e">
        <f>#REF!</f>
        <v>#REF!</v>
      </c>
      <c r="F728" s="41" t="s">
        <v>718</v>
      </c>
      <c r="G728" s="41"/>
      <c r="H728" s="41"/>
      <c r="I728" s="41"/>
      <c r="J728" s="41"/>
      <c r="K728" s="41"/>
      <c r="L728" s="41"/>
      <c r="M728" s="41"/>
      <c r="N728" s="241"/>
    </row>
    <row r="729" spans="1:14" x14ac:dyDescent="0.25">
      <c r="A729" s="243"/>
      <c r="B729" s="246"/>
      <c r="C729" s="258"/>
      <c r="D729" s="162" t="s">
        <v>738</v>
      </c>
      <c r="E729" s="178" t="e">
        <f>IF(E725&gt;0,E728/E726,0)</f>
        <v>#REF!</v>
      </c>
      <c r="F729" s="41"/>
      <c r="G729" s="41"/>
      <c r="H729" s="41"/>
      <c r="I729" s="41"/>
      <c r="J729" s="41"/>
      <c r="K729" s="41"/>
      <c r="L729" s="41"/>
      <c r="M729" s="41"/>
      <c r="N729" s="241"/>
    </row>
    <row r="730" spans="1:14" x14ac:dyDescent="0.25">
      <c r="A730" s="243"/>
      <c r="B730" s="246"/>
      <c r="C730" s="258"/>
      <c r="D730" s="162" t="s">
        <v>56</v>
      </c>
      <c r="E730" s="89" t="e">
        <f>IF(E725=0,0,IF(E729&gt;=50%,4,1+6*E729))</f>
        <v>#REF!</v>
      </c>
      <c r="F730" s="41"/>
      <c r="H730" s="93"/>
      <c r="I730" s="93"/>
      <c r="J730" s="41"/>
      <c r="K730" s="41"/>
      <c r="L730" s="41"/>
      <c r="M730" s="41"/>
      <c r="N730" s="241"/>
    </row>
    <row r="731" spans="1:14" x14ac:dyDescent="0.25">
      <c r="A731" s="243"/>
      <c r="B731" s="246"/>
      <c r="C731" s="258" t="s">
        <v>78</v>
      </c>
      <c r="D731" s="148" t="s">
        <v>66</v>
      </c>
      <c r="E731" s="92" t="e">
        <f>E589</f>
        <v>#REF!</v>
      </c>
      <c r="F731" s="41" t="s">
        <v>718</v>
      </c>
      <c r="G731" s="41"/>
      <c r="H731" s="41"/>
      <c r="I731" s="41"/>
      <c r="J731" s="41"/>
      <c r="K731" s="41"/>
      <c r="L731" s="41"/>
      <c r="M731" s="41"/>
      <c r="N731" s="241"/>
    </row>
    <row r="732" spans="1:14" x14ac:dyDescent="0.25">
      <c r="A732" s="243"/>
      <c r="B732" s="246"/>
      <c r="C732" s="258"/>
      <c r="D732" s="148" t="s">
        <v>726</v>
      </c>
      <c r="E732" s="92" t="e">
        <f>#REF!</f>
        <v>#REF!</v>
      </c>
      <c r="F732" s="41" t="s">
        <v>718</v>
      </c>
      <c r="G732" s="41"/>
      <c r="H732" s="41"/>
      <c r="I732" s="41"/>
      <c r="J732" s="41"/>
      <c r="K732" s="41"/>
      <c r="L732" s="41"/>
      <c r="M732" s="41"/>
      <c r="N732" s="241"/>
    </row>
    <row r="733" spans="1:14" x14ac:dyDescent="0.25">
      <c r="A733" s="243"/>
      <c r="B733" s="246"/>
      <c r="C733" s="258"/>
      <c r="D733" s="148" t="s">
        <v>198</v>
      </c>
      <c r="E733" s="92" t="e">
        <f>#REF!</f>
        <v>#REF!</v>
      </c>
      <c r="F733" s="41" t="s">
        <v>718</v>
      </c>
      <c r="G733" s="41"/>
      <c r="H733" s="41"/>
      <c r="I733" s="41"/>
      <c r="J733" s="41"/>
      <c r="K733" s="41"/>
      <c r="L733" s="41"/>
      <c r="M733" s="41"/>
      <c r="N733" s="241"/>
    </row>
    <row r="734" spans="1:14" x14ac:dyDescent="0.25">
      <c r="A734" s="243"/>
      <c r="B734" s="246"/>
      <c r="C734" s="258"/>
      <c r="D734" s="148" t="s">
        <v>199</v>
      </c>
      <c r="E734" s="92" t="e">
        <f>#REF!</f>
        <v>#REF!</v>
      </c>
      <c r="F734" s="41" t="s">
        <v>718</v>
      </c>
      <c r="G734" s="41"/>
      <c r="H734" s="41"/>
      <c r="I734" s="41"/>
      <c r="J734" s="41"/>
      <c r="K734" s="41"/>
      <c r="L734" s="41"/>
      <c r="M734" s="41"/>
      <c r="N734" s="241"/>
    </row>
    <row r="735" spans="1:14" x14ac:dyDescent="0.25">
      <c r="A735" s="243"/>
      <c r="B735" s="246"/>
      <c r="C735" s="258"/>
      <c r="D735" s="162" t="s">
        <v>739</v>
      </c>
      <c r="E735" s="178" t="e">
        <f>IF(E731&gt;0,E734/E732,0)</f>
        <v>#REF!</v>
      </c>
      <c r="F735" s="41"/>
      <c r="G735" s="41"/>
      <c r="H735" s="41"/>
      <c r="I735" s="41"/>
      <c r="J735" s="41"/>
      <c r="K735" s="41"/>
      <c r="L735" s="41"/>
      <c r="M735" s="41"/>
      <c r="N735" s="241"/>
    </row>
    <row r="736" spans="1:14" x14ac:dyDescent="0.25">
      <c r="A736" s="243"/>
      <c r="B736" s="246"/>
      <c r="C736" s="258"/>
      <c r="D736" s="162" t="s">
        <v>56</v>
      </c>
      <c r="E736" s="89" t="e">
        <f>IF(E731=0,0,IF(E735&gt;=50%,4,1+6*E735))</f>
        <v>#REF!</v>
      </c>
      <c r="F736" s="41"/>
      <c r="H736" s="93"/>
      <c r="I736" s="93"/>
      <c r="J736" s="41"/>
      <c r="K736" s="41"/>
      <c r="L736" s="41"/>
      <c r="M736" s="41"/>
      <c r="N736" s="241"/>
    </row>
    <row r="737" spans="1:14" x14ac:dyDescent="0.25">
      <c r="A737" s="243"/>
      <c r="B737" s="246"/>
      <c r="C737" s="258" t="s">
        <v>79</v>
      </c>
      <c r="D737" s="148" t="s">
        <v>67</v>
      </c>
      <c r="E737" s="92" t="e">
        <f>E597</f>
        <v>#REF!</v>
      </c>
      <c r="F737" s="41" t="s">
        <v>718</v>
      </c>
      <c r="G737" s="41"/>
      <c r="H737" s="41"/>
      <c r="I737" s="41"/>
      <c r="J737" s="41"/>
      <c r="K737" s="41"/>
      <c r="L737" s="41"/>
      <c r="M737" s="41"/>
      <c r="N737" s="241"/>
    </row>
    <row r="738" spans="1:14" x14ac:dyDescent="0.25">
      <c r="A738" s="243"/>
      <c r="B738" s="246"/>
      <c r="C738" s="258"/>
      <c r="D738" s="148" t="s">
        <v>725</v>
      </c>
      <c r="E738" s="92" t="e">
        <f>#REF!</f>
        <v>#REF!</v>
      </c>
      <c r="F738" s="41" t="s">
        <v>718</v>
      </c>
      <c r="G738" s="41"/>
      <c r="H738" s="41"/>
      <c r="I738" s="41"/>
      <c r="J738" s="41"/>
      <c r="K738" s="41"/>
      <c r="L738" s="41"/>
      <c r="M738" s="41"/>
      <c r="N738" s="241"/>
    </row>
    <row r="739" spans="1:14" x14ac:dyDescent="0.25">
      <c r="A739" s="243"/>
      <c r="B739" s="246"/>
      <c r="C739" s="258"/>
      <c r="D739" s="148" t="s">
        <v>200</v>
      </c>
      <c r="E739" s="92" t="e">
        <f>#REF!</f>
        <v>#REF!</v>
      </c>
      <c r="F739" s="41" t="s">
        <v>718</v>
      </c>
      <c r="G739" s="41"/>
      <c r="H739" s="41"/>
      <c r="I739" s="41"/>
      <c r="J739" s="41"/>
      <c r="K739" s="41"/>
      <c r="L739" s="41"/>
      <c r="M739" s="41"/>
      <c r="N739" s="241"/>
    </row>
    <row r="740" spans="1:14" x14ac:dyDescent="0.25">
      <c r="A740" s="243"/>
      <c r="B740" s="246"/>
      <c r="C740" s="258"/>
      <c r="D740" s="148" t="s">
        <v>201</v>
      </c>
      <c r="E740" s="92" t="e">
        <f>#REF!</f>
        <v>#REF!</v>
      </c>
      <c r="F740" s="41" t="s">
        <v>718</v>
      </c>
      <c r="G740" s="41"/>
      <c r="H740" s="41"/>
      <c r="I740" s="41"/>
      <c r="J740" s="41"/>
      <c r="K740" s="41"/>
      <c r="L740" s="41"/>
      <c r="M740" s="41"/>
      <c r="N740" s="241"/>
    </row>
    <row r="741" spans="1:14" x14ac:dyDescent="0.25">
      <c r="A741" s="243"/>
      <c r="B741" s="246"/>
      <c r="C741" s="258"/>
      <c r="D741" s="162" t="s">
        <v>740</v>
      </c>
      <c r="E741" s="178" t="e">
        <f>IF(E737&gt;0,E740/E738,0)</f>
        <v>#REF!</v>
      </c>
      <c r="F741" s="41"/>
      <c r="G741" s="41"/>
      <c r="H741" s="41"/>
      <c r="I741" s="41"/>
      <c r="J741" s="41"/>
      <c r="K741" s="41"/>
      <c r="L741" s="41"/>
      <c r="M741" s="41"/>
      <c r="N741" s="241"/>
    </row>
    <row r="742" spans="1:14" x14ac:dyDescent="0.25">
      <c r="A742" s="243"/>
      <c r="B742" s="246"/>
      <c r="C742" s="258"/>
      <c r="D742" s="162" t="s">
        <v>56</v>
      </c>
      <c r="E742" s="89" t="e">
        <f>IF(E737=0,0,IF(E741&gt;=50%,4,1+6*E741))</f>
        <v>#REF!</v>
      </c>
      <c r="F742" s="41"/>
      <c r="H742" s="93"/>
      <c r="I742" s="93"/>
      <c r="J742" s="41"/>
      <c r="K742" s="41"/>
      <c r="L742" s="41"/>
      <c r="M742" s="41"/>
      <c r="N742" s="241"/>
    </row>
    <row r="743" spans="1:14" ht="15" customHeight="1" thickBot="1" x14ac:dyDescent="0.3">
      <c r="A743" s="244"/>
      <c r="B743" s="247"/>
      <c r="C743" s="274" t="s">
        <v>0</v>
      </c>
      <c r="D743" s="276"/>
      <c r="E743" s="48" t="e">
        <f>(E695*E700+E701*E706+E707*E712+E713*E718+E719*E724+E725*E730+E731*E736+E737*E742)/(E695+E701+E707+E713+E719+E725+E731+E737)</f>
        <v>#REF!</v>
      </c>
      <c r="F743" s="41"/>
      <c r="G743" s="41"/>
      <c r="H743" s="41"/>
      <c r="I743" s="41"/>
      <c r="J743" s="41"/>
      <c r="K743" s="41"/>
      <c r="L743" s="41"/>
      <c r="M743" s="41"/>
      <c r="N743" s="241"/>
    </row>
    <row r="744" spans="1:14" ht="15" customHeight="1" thickBot="1" x14ac:dyDescent="0.3">
      <c r="A744" s="90"/>
      <c r="B744" s="90"/>
      <c r="C744" s="91"/>
      <c r="D744" s="163"/>
      <c r="E744" s="41"/>
      <c r="F744" s="41"/>
      <c r="G744" s="41"/>
      <c r="H744" s="41"/>
      <c r="I744" s="41"/>
      <c r="J744" s="41"/>
      <c r="K744" s="41"/>
      <c r="L744" s="41"/>
      <c r="M744" s="41"/>
      <c r="N744" s="66"/>
    </row>
    <row r="745" spans="1:14" ht="30" customHeight="1" x14ac:dyDescent="0.25">
      <c r="A745" s="242">
        <v>51</v>
      </c>
      <c r="B745" s="248"/>
      <c r="C745" s="256" t="s">
        <v>84</v>
      </c>
      <c r="D745" s="257"/>
      <c r="E745" s="61"/>
      <c r="F745" s="41"/>
      <c r="G745" s="41"/>
      <c r="H745" s="41"/>
      <c r="I745" s="41"/>
      <c r="J745" s="41"/>
      <c r="K745" s="41"/>
      <c r="L745" s="41"/>
      <c r="M745" s="41"/>
      <c r="N745" s="240" t="s">
        <v>393</v>
      </c>
    </row>
    <row r="746" spans="1:14" x14ac:dyDescent="0.25">
      <c r="A746" s="243"/>
      <c r="B746" s="249"/>
      <c r="C746" s="258" t="s">
        <v>74</v>
      </c>
      <c r="D746" s="148" t="s">
        <v>57</v>
      </c>
      <c r="E746" s="92" t="e">
        <f>E695</f>
        <v>#REF!</v>
      </c>
      <c r="F746" s="41" t="s">
        <v>718</v>
      </c>
      <c r="G746" s="41"/>
      <c r="H746" s="41"/>
      <c r="I746" s="41"/>
      <c r="J746" s="41"/>
      <c r="K746" s="41"/>
      <c r="L746" s="41"/>
      <c r="M746" s="41"/>
      <c r="N746" s="241"/>
    </row>
    <row r="747" spans="1:14" x14ac:dyDescent="0.25">
      <c r="A747" s="243"/>
      <c r="B747" s="249"/>
      <c r="C747" s="258"/>
      <c r="D747" s="148" t="s">
        <v>202</v>
      </c>
      <c r="E747" s="92" t="e">
        <f>#REF!</f>
        <v>#REF!</v>
      </c>
      <c r="F747" s="41" t="s">
        <v>718</v>
      </c>
      <c r="G747" s="41"/>
      <c r="H747" s="41"/>
      <c r="I747" s="41"/>
      <c r="J747" s="41"/>
      <c r="K747" s="41"/>
      <c r="L747" s="41"/>
      <c r="M747" s="41"/>
      <c r="N747" s="241"/>
    </row>
    <row r="748" spans="1:14" x14ac:dyDescent="0.25">
      <c r="A748" s="243"/>
      <c r="B748" s="249"/>
      <c r="C748" s="258"/>
      <c r="D748" s="148" t="s">
        <v>203</v>
      </c>
      <c r="E748" s="92" t="e">
        <f>#REF!</f>
        <v>#REF!</v>
      </c>
      <c r="F748" s="41" t="s">
        <v>718</v>
      </c>
      <c r="G748" s="41"/>
      <c r="H748" s="41"/>
      <c r="I748" s="41"/>
      <c r="J748" s="41"/>
      <c r="K748" s="41"/>
      <c r="L748" s="41"/>
      <c r="M748" s="41"/>
      <c r="N748" s="241"/>
    </row>
    <row r="749" spans="1:14" x14ac:dyDescent="0.25">
      <c r="A749" s="243"/>
      <c r="B749" s="249"/>
      <c r="C749" s="258"/>
      <c r="D749" s="148" t="s">
        <v>204</v>
      </c>
      <c r="E749" s="92" t="e">
        <f>#REF!</f>
        <v>#REF!</v>
      </c>
      <c r="F749" s="41" t="s">
        <v>718</v>
      </c>
      <c r="G749" s="41"/>
      <c r="H749" s="41"/>
      <c r="I749" s="41"/>
      <c r="J749" s="41"/>
      <c r="K749" s="41"/>
      <c r="L749" s="41"/>
      <c r="M749" s="41"/>
      <c r="N749" s="241"/>
    </row>
    <row r="750" spans="1:14" x14ac:dyDescent="0.25">
      <c r="A750" s="243"/>
      <c r="B750" s="249"/>
      <c r="C750" s="258"/>
      <c r="D750" s="162" t="s">
        <v>753</v>
      </c>
      <c r="E750" s="178" t="e">
        <f>IF(E746&gt;0,E749/E747,0)</f>
        <v>#REF!</v>
      </c>
      <c r="F750" s="41"/>
      <c r="G750" s="41"/>
      <c r="H750" s="41"/>
      <c r="I750" s="41"/>
      <c r="J750" s="41"/>
      <c r="K750" s="41"/>
      <c r="L750" s="41"/>
      <c r="M750" s="41"/>
      <c r="N750" s="241"/>
    </row>
    <row r="751" spans="1:14" x14ac:dyDescent="0.25">
      <c r="A751" s="243"/>
      <c r="B751" s="249"/>
      <c r="C751" s="258"/>
      <c r="D751" s="162" t="s">
        <v>56</v>
      </c>
      <c r="E751" s="89" t="e">
        <f>IF(E746=0,0,IF(E750&gt;=85%,4,IF(E750&lt;=30%,0,(80*E750-24)/11)))</f>
        <v>#REF!</v>
      </c>
      <c r="F751" s="41"/>
      <c r="H751" s="93"/>
      <c r="I751" s="93"/>
      <c r="J751" s="41"/>
      <c r="K751" s="41"/>
      <c r="L751" s="41"/>
      <c r="M751" s="41"/>
      <c r="N751" s="241"/>
    </row>
    <row r="752" spans="1:14" x14ac:dyDescent="0.25">
      <c r="A752" s="243"/>
      <c r="B752" s="249"/>
      <c r="C752" s="258" t="s">
        <v>75</v>
      </c>
      <c r="D752" s="148" t="s">
        <v>58</v>
      </c>
      <c r="E752" s="92" t="e">
        <f>E701</f>
        <v>#REF!</v>
      </c>
      <c r="F752" s="41" t="s">
        <v>718</v>
      </c>
      <c r="G752" s="41"/>
      <c r="H752" s="41"/>
      <c r="I752" s="41"/>
      <c r="J752" s="41"/>
      <c r="K752" s="41"/>
      <c r="L752" s="41"/>
      <c r="M752" s="41"/>
      <c r="N752" s="241"/>
    </row>
    <row r="753" spans="1:14" x14ac:dyDescent="0.25">
      <c r="A753" s="243"/>
      <c r="B753" s="249"/>
      <c r="C753" s="258"/>
      <c r="D753" s="148" t="s">
        <v>205</v>
      </c>
      <c r="E753" s="92" t="e">
        <f>#REF!</f>
        <v>#REF!</v>
      </c>
      <c r="F753" s="41" t="s">
        <v>718</v>
      </c>
      <c r="G753" s="41"/>
      <c r="H753" s="41"/>
      <c r="I753" s="41"/>
      <c r="J753" s="41"/>
      <c r="K753" s="41"/>
      <c r="L753" s="41"/>
      <c r="M753" s="41"/>
      <c r="N753" s="241"/>
    </row>
    <row r="754" spans="1:14" x14ac:dyDescent="0.25">
      <c r="A754" s="243"/>
      <c r="B754" s="249"/>
      <c r="C754" s="258"/>
      <c r="D754" s="148" t="s">
        <v>206</v>
      </c>
      <c r="E754" s="92" t="e">
        <f>#REF!</f>
        <v>#REF!</v>
      </c>
      <c r="F754" s="41" t="s">
        <v>718</v>
      </c>
      <c r="G754" s="41"/>
      <c r="H754" s="41"/>
      <c r="I754" s="41"/>
      <c r="J754" s="41"/>
      <c r="K754" s="41"/>
      <c r="L754" s="41"/>
      <c r="M754" s="41"/>
      <c r="N754" s="241"/>
    </row>
    <row r="755" spans="1:14" x14ac:dyDescent="0.25">
      <c r="A755" s="243"/>
      <c r="B755" s="249"/>
      <c r="C755" s="258"/>
      <c r="D755" s="148" t="s">
        <v>207</v>
      </c>
      <c r="E755" s="92" t="e">
        <f>#REF!</f>
        <v>#REF!</v>
      </c>
      <c r="F755" s="41" t="s">
        <v>718</v>
      </c>
      <c r="G755" s="41"/>
      <c r="H755" s="41"/>
      <c r="I755" s="41"/>
      <c r="J755" s="41"/>
      <c r="K755" s="41"/>
      <c r="L755" s="41"/>
      <c r="M755" s="41"/>
      <c r="N755" s="241"/>
    </row>
    <row r="756" spans="1:14" x14ac:dyDescent="0.25">
      <c r="A756" s="243"/>
      <c r="B756" s="249"/>
      <c r="C756" s="258"/>
      <c r="D756" s="162" t="s">
        <v>759</v>
      </c>
      <c r="E756" s="178" t="e">
        <f>IF(E752&gt;0,E755/E753,0)</f>
        <v>#REF!</v>
      </c>
      <c r="F756" s="41"/>
      <c r="G756" s="41"/>
      <c r="H756" s="41"/>
      <c r="I756" s="41"/>
      <c r="J756" s="41"/>
      <c r="K756" s="41"/>
      <c r="L756" s="41"/>
      <c r="M756" s="41"/>
      <c r="N756" s="241"/>
    </row>
    <row r="757" spans="1:14" x14ac:dyDescent="0.25">
      <c r="A757" s="243"/>
      <c r="B757" s="249"/>
      <c r="C757" s="258"/>
      <c r="D757" s="162" t="s">
        <v>56</v>
      </c>
      <c r="E757" s="89" t="e">
        <f>IF(E752=0,0,IF(E756&gt;=85%,4,IF(E756&lt;=30%,0,(80*E756-24)/11)))</f>
        <v>#REF!</v>
      </c>
      <c r="F757" s="41"/>
      <c r="H757" s="93"/>
      <c r="I757" s="93"/>
      <c r="J757" s="41"/>
      <c r="K757" s="41"/>
      <c r="L757" s="41"/>
      <c r="M757" s="41"/>
      <c r="N757" s="241"/>
    </row>
    <row r="758" spans="1:14" x14ac:dyDescent="0.25">
      <c r="A758" s="243"/>
      <c r="B758" s="249"/>
      <c r="C758" s="258" t="s">
        <v>83</v>
      </c>
      <c r="D758" s="148" t="s">
        <v>80</v>
      </c>
      <c r="E758" s="92" t="e">
        <f>E707</f>
        <v>#REF!</v>
      </c>
      <c r="F758" s="41" t="s">
        <v>718</v>
      </c>
      <c r="G758" s="41"/>
      <c r="H758" s="41"/>
      <c r="I758" s="41"/>
      <c r="J758" s="41"/>
      <c r="K758" s="41"/>
      <c r="L758" s="41"/>
      <c r="M758" s="41"/>
      <c r="N758" s="241"/>
    </row>
    <row r="759" spans="1:14" x14ac:dyDescent="0.25">
      <c r="A759" s="243"/>
      <c r="B759" s="249"/>
      <c r="C759" s="258"/>
      <c r="D759" s="148" t="s">
        <v>746</v>
      </c>
      <c r="E759" s="92" t="e">
        <f>#REF!</f>
        <v>#REF!</v>
      </c>
      <c r="F759" s="41" t="s">
        <v>718</v>
      </c>
      <c r="G759" s="41"/>
      <c r="H759" s="41"/>
      <c r="I759" s="41"/>
      <c r="J759" s="41"/>
      <c r="K759" s="41"/>
      <c r="L759" s="41"/>
      <c r="M759" s="41"/>
      <c r="N759" s="241"/>
    </row>
    <row r="760" spans="1:14" x14ac:dyDescent="0.25">
      <c r="A760" s="243"/>
      <c r="B760" s="249"/>
      <c r="C760" s="258"/>
      <c r="D760" s="148" t="s">
        <v>741</v>
      </c>
      <c r="E760" s="92" t="e">
        <f>#REF!</f>
        <v>#REF!</v>
      </c>
      <c r="F760" s="41" t="s">
        <v>718</v>
      </c>
      <c r="G760" s="41"/>
      <c r="H760" s="41"/>
      <c r="I760" s="41"/>
      <c r="J760" s="41"/>
      <c r="K760" s="41"/>
      <c r="L760" s="41"/>
      <c r="M760" s="41"/>
      <c r="N760" s="241"/>
    </row>
    <row r="761" spans="1:14" x14ac:dyDescent="0.25">
      <c r="A761" s="243"/>
      <c r="B761" s="249"/>
      <c r="C761" s="258"/>
      <c r="D761" s="148" t="s">
        <v>742</v>
      </c>
      <c r="E761" s="92" t="e">
        <f>#REF!</f>
        <v>#REF!</v>
      </c>
      <c r="F761" s="41" t="s">
        <v>718</v>
      </c>
      <c r="G761" s="41"/>
      <c r="H761" s="41"/>
      <c r="I761" s="41"/>
      <c r="J761" s="41"/>
      <c r="K761" s="41"/>
      <c r="L761" s="41"/>
      <c r="M761" s="41"/>
      <c r="N761" s="241"/>
    </row>
    <row r="762" spans="1:14" x14ac:dyDescent="0.25">
      <c r="A762" s="243"/>
      <c r="B762" s="249"/>
      <c r="C762" s="258"/>
      <c r="D762" s="162" t="s">
        <v>760</v>
      </c>
      <c r="E762" s="178" t="e">
        <f>IF(E758&gt;0,E761/E759,0)</f>
        <v>#REF!</v>
      </c>
      <c r="F762" s="41"/>
      <c r="G762" s="41"/>
      <c r="H762" s="41"/>
      <c r="I762" s="41"/>
      <c r="J762" s="41"/>
      <c r="K762" s="41"/>
      <c r="L762" s="41"/>
      <c r="M762" s="41"/>
      <c r="N762" s="241"/>
    </row>
    <row r="763" spans="1:14" x14ac:dyDescent="0.25">
      <c r="A763" s="243"/>
      <c r="B763" s="249"/>
      <c r="C763" s="258"/>
      <c r="D763" s="162" t="s">
        <v>56</v>
      </c>
      <c r="E763" s="89" t="e">
        <f>IF(E758=0,0,IF(E762&gt;=85%,4,IF(E762&lt;=30%,0,(80*E762-24)/11)))</f>
        <v>#REF!</v>
      </c>
      <c r="F763" s="41"/>
      <c r="H763" s="93"/>
      <c r="I763" s="93"/>
      <c r="J763" s="41"/>
      <c r="K763" s="41"/>
      <c r="L763" s="41"/>
      <c r="M763" s="41"/>
      <c r="N763" s="241"/>
    </row>
    <row r="764" spans="1:14" ht="14.25" customHeight="1" x14ac:dyDescent="0.25">
      <c r="A764" s="243"/>
      <c r="B764" s="249"/>
      <c r="C764" s="258" t="s">
        <v>82</v>
      </c>
      <c r="D764" s="148" t="s">
        <v>81</v>
      </c>
      <c r="E764" s="92" t="e">
        <f>E713</f>
        <v>#REF!</v>
      </c>
      <c r="F764" s="41" t="s">
        <v>718</v>
      </c>
      <c r="G764" s="41"/>
      <c r="H764" s="41"/>
      <c r="I764" s="41"/>
      <c r="J764" s="41"/>
      <c r="K764" s="41"/>
      <c r="L764" s="41"/>
      <c r="M764" s="41"/>
      <c r="N764" s="241"/>
    </row>
    <row r="765" spans="1:14" x14ac:dyDescent="0.25">
      <c r="A765" s="243"/>
      <c r="B765" s="249"/>
      <c r="C765" s="258"/>
      <c r="D765" s="148" t="s">
        <v>743</v>
      </c>
      <c r="E765" s="92" t="e">
        <f>#REF!</f>
        <v>#REF!</v>
      </c>
      <c r="F765" s="41" t="s">
        <v>718</v>
      </c>
      <c r="G765" s="41"/>
      <c r="H765" s="41"/>
      <c r="I765" s="41"/>
      <c r="J765" s="41"/>
      <c r="K765" s="41"/>
      <c r="L765" s="41"/>
      <c r="M765" s="41"/>
      <c r="N765" s="241"/>
    </row>
    <row r="766" spans="1:14" x14ac:dyDescent="0.25">
      <c r="A766" s="243"/>
      <c r="B766" s="249"/>
      <c r="C766" s="258"/>
      <c r="D766" s="148" t="s">
        <v>744</v>
      </c>
      <c r="E766" s="92" t="e">
        <f>#REF!</f>
        <v>#REF!</v>
      </c>
      <c r="F766" s="41" t="s">
        <v>718</v>
      </c>
      <c r="G766" s="41"/>
      <c r="H766" s="41"/>
      <c r="I766" s="41"/>
      <c r="J766" s="41"/>
      <c r="K766" s="41"/>
      <c r="L766" s="41"/>
      <c r="M766" s="41"/>
      <c r="N766" s="241"/>
    </row>
    <row r="767" spans="1:14" x14ac:dyDescent="0.25">
      <c r="A767" s="243"/>
      <c r="B767" s="249"/>
      <c r="C767" s="258"/>
      <c r="D767" s="148" t="s">
        <v>745</v>
      </c>
      <c r="E767" s="92" t="e">
        <f>#REF!</f>
        <v>#REF!</v>
      </c>
      <c r="F767" s="41" t="s">
        <v>718</v>
      </c>
      <c r="G767" s="41"/>
      <c r="H767" s="41"/>
      <c r="I767" s="41"/>
      <c r="J767" s="41"/>
      <c r="K767" s="41"/>
      <c r="L767" s="41"/>
      <c r="M767" s="41"/>
      <c r="N767" s="241"/>
    </row>
    <row r="768" spans="1:14" x14ac:dyDescent="0.25">
      <c r="A768" s="243"/>
      <c r="B768" s="249"/>
      <c r="C768" s="258"/>
      <c r="D768" s="162" t="s">
        <v>758</v>
      </c>
      <c r="E768" s="178" t="e">
        <f>IF(E764&gt;0,E767/E765,0)</f>
        <v>#REF!</v>
      </c>
      <c r="F768" s="41"/>
      <c r="G768" s="41"/>
      <c r="H768" s="41"/>
      <c r="I768" s="41"/>
      <c r="J768" s="41"/>
      <c r="K768" s="41"/>
      <c r="L768" s="41"/>
      <c r="M768" s="41"/>
      <c r="N768" s="241"/>
    </row>
    <row r="769" spans="1:14" x14ac:dyDescent="0.25">
      <c r="A769" s="243"/>
      <c r="B769" s="249"/>
      <c r="C769" s="258"/>
      <c r="D769" s="162" t="s">
        <v>56</v>
      </c>
      <c r="E769" s="89" t="e">
        <f>IF(E764=0,0,IF(E768&gt;=85%,4,IF(E768&lt;=30%,0,(80*E768-24)/11)))</f>
        <v>#REF!</v>
      </c>
      <c r="F769" s="41"/>
      <c r="H769" s="93"/>
      <c r="I769" s="93"/>
      <c r="J769" s="41"/>
      <c r="K769" s="41"/>
      <c r="L769" s="41"/>
      <c r="M769" s="41"/>
      <c r="N769" s="241"/>
    </row>
    <row r="770" spans="1:14" x14ac:dyDescent="0.25">
      <c r="A770" s="243"/>
      <c r="B770" s="249"/>
      <c r="C770" s="258" t="s">
        <v>76</v>
      </c>
      <c r="D770" s="148" t="s">
        <v>60</v>
      </c>
      <c r="E770" s="92" t="e">
        <f>E719</f>
        <v>#REF!</v>
      </c>
      <c r="F770" s="41" t="s">
        <v>718</v>
      </c>
      <c r="G770" s="41"/>
      <c r="H770" s="41"/>
      <c r="I770" s="41"/>
      <c r="J770" s="41"/>
      <c r="K770" s="41"/>
      <c r="L770" s="41"/>
      <c r="M770" s="41"/>
      <c r="N770" s="241"/>
    </row>
    <row r="771" spans="1:14" x14ac:dyDescent="0.25">
      <c r="A771" s="243"/>
      <c r="B771" s="249"/>
      <c r="C771" s="258"/>
      <c r="D771" s="148" t="s">
        <v>729</v>
      </c>
      <c r="E771" s="92" t="e">
        <f>#REF!</f>
        <v>#REF!</v>
      </c>
      <c r="F771" s="41" t="s">
        <v>718</v>
      </c>
      <c r="G771" s="41"/>
      <c r="H771" s="41"/>
      <c r="I771" s="41"/>
      <c r="J771" s="41"/>
      <c r="K771" s="41"/>
      <c r="L771" s="41"/>
      <c r="M771" s="41"/>
      <c r="N771" s="241"/>
    </row>
    <row r="772" spans="1:14" x14ac:dyDescent="0.25">
      <c r="A772" s="243"/>
      <c r="B772" s="249"/>
      <c r="C772" s="258"/>
      <c r="D772" s="148" t="s">
        <v>208</v>
      </c>
      <c r="E772" s="92" t="e">
        <f>#REF!</f>
        <v>#REF!</v>
      </c>
      <c r="F772" s="41" t="s">
        <v>718</v>
      </c>
      <c r="G772" s="41"/>
      <c r="H772" s="41"/>
      <c r="I772" s="41"/>
      <c r="J772" s="41"/>
      <c r="K772" s="41"/>
      <c r="L772" s="41"/>
      <c r="M772" s="41"/>
      <c r="N772" s="241"/>
    </row>
    <row r="773" spans="1:14" x14ac:dyDescent="0.25">
      <c r="A773" s="243"/>
      <c r="B773" s="249"/>
      <c r="C773" s="258"/>
      <c r="D773" s="148" t="s">
        <v>209</v>
      </c>
      <c r="E773" s="92" t="e">
        <f>#REF!</f>
        <v>#REF!</v>
      </c>
      <c r="F773" s="41" t="s">
        <v>718</v>
      </c>
      <c r="G773" s="41"/>
      <c r="H773" s="41"/>
      <c r="I773" s="41"/>
      <c r="J773" s="41"/>
      <c r="K773" s="41"/>
      <c r="L773" s="41"/>
      <c r="M773" s="41"/>
      <c r="N773" s="241"/>
    </row>
    <row r="774" spans="1:14" x14ac:dyDescent="0.25">
      <c r="A774" s="243"/>
      <c r="B774" s="249"/>
      <c r="C774" s="258"/>
      <c r="D774" s="162" t="s">
        <v>757</v>
      </c>
      <c r="E774" s="178" t="e">
        <f>IF(E770&gt;0,E773/E771,0)</f>
        <v>#REF!</v>
      </c>
      <c r="F774" s="41"/>
      <c r="G774" s="41"/>
      <c r="H774" s="41"/>
      <c r="I774" s="41"/>
      <c r="J774" s="41"/>
      <c r="K774" s="41"/>
      <c r="L774" s="41"/>
      <c r="M774" s="41"/>
      <c r="N774" s="241"/>
    </row>
    <row r="775" spans="1:14" x14ac:dyDescent="0.25">
      <c r="A775" s="243"/>
      <c r="B775" s="249"/>
      <c r="C775" s="258"/>
      <c r="D775" s="162" t="s">
        <v>56</v>
      </c>
      <c r="E775" s="89" t="e">
        <f>IF(E770=0,0,IF(E774&gt;=85%,4,IF(E774&lt;=30%,0,(80*E774-24)/11)))</f>
        <v>#REF!</v>
      </c>
      <c r="F775" s="41"/>
      <c r="H775" s="93"/>
      <c r="I775" s="93"/>
      <c r="J775" s="41"/>
      <c r="K775" s="41"/>
      <c r="L775" s="41"/>
      <c r="M775" s="41"/>
      <c r="N775" s="241"/>
    </row>
    <row r="776" spans="1:14" x14ac:dyDescent="0.25">
      <c r="A776" s="243"/>
      <c r="B776" s="249"/>
      <c r="C776" s="258" t="s">
        <v>77</v>
      </c>
      <c r="D776" s="148" t="s">
        <v>65</v>
      </c>
      <c r="E776" s="92" t="e">
        <f>E725</f>
        <v>#REF!</v>
      </c>
      <c r="F776" s="41" t="s">
        <v>718</v>
      </c>
      <c r="G776" s="41"/>
      <c r="H776" s="41"/>
      <c r="I776" s="41"/>
      <c r="J776" s="41"/>
      <c r="K776" s="41"/>
      <c r="L776" s="41"/>
      <c r="M776" s="41"/>
      <c r="N776" s="241"/>
    </row>
    <row r="777" spans="1:14" x14ac:dyDescent="0.25">
      <c r="A777" s="243"/>
      <c r="B777" s="249"/>
      <c r="C777" s="258"/>
      <c r="D777" s="148" t="s">
        <v>730</v>
      </c>
      <c r="E777" s="92" t="e">
        <f>#REF!</f>
        <v>#REF!</v>
      </c>
      <c r="F777" s="41" t="s">
        <v>718</v>
      </c>
      <c r="G777" s="41"/>
      <c r="H777" s="41"/>
      <c r="I777" s="41"/>
      <c r="J777" s="41"/>
      <c r="K777" s="41"/>
      <c r="L777" s="41"/>
      <c r="M777" s="41"/>
      <c r="N777" s="241"/>
    </row>
    <row r="778" spans="1:14" x14ac:dyDescent="0.25">
      <c r="A778" s="243"/>
      <c r="B778" s="249"/>
      <c r="C778" s="258"/>
      <c r="D778" s="148" t="s">
        <v>210</v>
      </c>
      <c r="E778" s="92" t="e">
        <f>#REF!</f>
        <v>#REF!</v>
      </c>
      <c r="F778" s="41" t="s">
        <v>718</v>
      </c>
      <c r="G778" s="41"/>
      <c r="H778" s="41"/>
      <c r="I778" s="41"/>
      <c r="J778" s="41"/>
      <c r="K778" s="41"/>
      <c r="L778" s="41"/>
      <c r="M778" s="41"/>
      <c r="N778" s="241"/>
    </row>
    <row r="779" spans="1:14" x14ac:dyDescent="0.25">
      <c r="A779" s="243"/>
      <c r="B779" s="249"/>
      <c r="C779" s="258"/>
      <c r="D779" s="148" t="s">
        <v>211</v>
      </c>
      <c r="E779" s="92" t="e">
        <f>#REF!</f>
        <v>#REF!</v>
      </c>
      <c r="F779" s="41" t="s">
        <v>718</v>
      </c>
      <c r="G779" s="41"/>
      <c r="H779" s="41"/>
      <c r="I779" s="41"/>
      <c r="J779" s="41"/>
      <c r="K779" s="41"/>
      <c r="L779" s="41"/>
      <c r="M779" s="41"/>
      <c r="N779" s="241"/>
    </row>
    <row r="780" spans="1:14" x14ac:dyDescent="0.25">
      <c r="A780" s="243"/>
      <c r="B780" s="249"/>
      <c r="C780" s="258"/>
      <c r="D780" s="162" t="s">
        <v>756</v>
      </c>
      <c r="E780" s="178" t="e">
        <f>IF(E776&gt;0,E779/E777,0)</f>
        <v>#REF!</v>
      </c>
      <c r="F780" s="41"/>
      <c r="G780" s="41"/>
      <c r="H780" s="41"/>
      <c r="I780" s="41"/>
      <c r="J780" s="41"/>
      <c r="K780" s="41"/>
      <c r="L780" s="41"/>
      <c r="M780" s="41"/>
      <c r="N780" s="241"/>
    </row>
    <row r="781" spans="1:14" x14ac:dyDescent="0.25">
      <c r="A781" s="243"/>
      <c r="B781" s="249"/>
      <c r="C781" s="258"/>
      <c r="D781" s="162" t="s">
        <v>56</v>
      </c>
      <c r="E781" s="89" t="e">
        <f>IF(E776=0,0,IF(E780&gt;=85%,4,IF(E780&lt;=30%,0,(80*E780-24)/11)))</f>
        <v>#REF!</v>
      </c>
      <c r="F781" s="41"/>
      <c r="H781" s="93"/>
      <c r="I781" s="93"/>
      <c r="J781" s="41"/>
      <c r="K781" s="41"/>
      <c r="L781" s="41"/>
      <c r="M781" s="41"/>
      <c r="N781" s="241"/>
    </row>
    <row r="782" spans="1:14" x14ac:dyDescent="0.25">
      <c r="A782" s="243"/>
      <c r="B782" s="249"/>
      <c r="C782" s="258" t="s">
        <v>78</v>
      </c>
      <c r="D782" s="148" t="s">
        <v>66</v>
      </c>
      <c r="E782" s="92" t="e">
        <f>E731</f>
        <v>#REF!</v>
      </c>
      <c r="F782" s="41" t="s">
        <v>718</v>
      </c>
      <c r="G782" s="41"/>
      <c r="H782" s="41"/>
      <c r="I782" s="41"/>
      <c r="J782" s="41"/>
      <c r="K782" s="41"/>
      <c r="L782" s="41"/>
      <c r="M782" s="41"/>
      <c r="N782" s="241"/>
    </row>
    <row r="783" spans="1:14" x14ac:dyDescent="0.25">
      <c r="A783" s="243"/>
      <c r="B783" s="249"/>
      <c r="C783" s="258"/>
      <c r="D783" s="148" t="s">
        <v>731</v>
      </c>
      <c r="E783" s="92" t="e">
        <f>#REF!</f>
        <v>#REF!</v>
      </c>
      <c r="F783" s="41" t="s">
        <v>718</v>
      </c>
      <c r="G783" s="41"/>
      <c r="H783" s="41"/>
      <c r="I783" s="41"/>
      <c r="J783" s="41"/>
      <c r="K783" s="41"/>
      <c r="L783" s="41"/>
      <c r="M783" s="41"/>
      <c r="N783" s="241"/>
    </row>
    <row r="784" spans="1:14" x14ac:dyDescent="0.25">
      <c r="A784" s="243"/>
      <c r="B784" s="249"/>
      <c r="C784" s="258"/>
      <c r="D784" s="148" t="s">
        <v>212</v>
      </c>
      <c r="E784" s="92" t="e">
        <f>#REF!</f>
        <v>#REF!</v>
      </c>
      <c r="F784" s="41" t="s">
        <v>718</v>
      </c>
      <c r="G784" s="41"/>
      <c r="H784" s="41"/>
      <c r="I784" s="41"/>
      <c r="J784" s="41"/>
      <c r="K784" s="41"/>
      <c r="L784" s="41"/>
      <c r="M784" s="41"/>
      <c r="N784" s="241"/>
    </row>
    <row r="785" spans="1:14" x14ac:dyDescent="0.25">
      <c r="A785" s="243"/>
      <c r="B785" s="249"/>
      <c r="C785" s="258"/>
      <c r="D785" s="148" t="s">
        <v>213</v>
      </c>
      <c r="E785" s="92" t="e">
        <f>#REF!</f>
        <v>#REF!</v>
      </c>
      <c r="F785" s="41" t="s">
        <v>718</v>
      </c>
      <c r="G785" s="41"/>
      <c r="H785" s="41"/>
      <c r="I785" s="41"/>
      <c r="J785" s="41"/>
      <c r="K785" s="41"/>
      <c r="L785" s="41"/>
      <c r="M785" s="41"/>
      <c r="N785" s="241"/>
    </row>
    <row r="786" spans="1:14" x14ac:dyDescent="0.25">
      <c r="A786" s="243"/>
      <c r="B786" s="249"/>
      <c r="C786" s="258"/>
      <c r="D786" s="162" t="s">
        <v>755</v>
      </c>
      <c r="E786" s="178" t="e">
        <f>IF(E782&gt;0,E785/E783,0)</f>
        <v>#REF!</v>
      </c>
      <c r="F786" s="41"/>
      <c r="G786" s="41"/>
      <c r="H786" s="41"/>
      <c r="I786" s="41"/>
      <c r="J786" s="41"/>
      <c r="K786" s="41"/>
      <c r="L786" s="41"/>
      <c r="M786" s="41"/>
      <c r="N786" s="241"/>
    </row>
    <row r="787" spans="1:14" x14ac:dyDescent="0.25">
      <c r="A787" s="243"/>
      <c r="B787" s="249"/>
      <c r="C787" s="258"/>
      <c r="D787" s="162" t="s">
        <v>56</v>
      </c>
      <c r="E787" s="89" t="e">
        <f>IF(E782=0,0,IF(E786&gt;=85%,4,IF(E786&lt;=30%,0,(80*E786-24)/11)))</f>
        <v>#REF!</v>
      </c>
      <c r="F787" s="41"/>
      <c r="H787" s="93"/>
      <c r="I787" s="93"/>
      <c r="J787" s="41"/>
      <c r="K787" s="41"/>
      <c r="L787" s="41"/>
      <c r="M787" s="41"/>
      <c r="N787" s="241"/>
    </row>
    <row r="788" spans="1:14" x14ac:dyDescent="0.25">
      <c r="A788" s="243"/>
      <c r="B788" s="249"/>
      <c r="C788" s="258" t="s">
        <v>79</v>
      </c>
      <c r="D788" s="148" t="s">
        <v>67</v>
      </c>
      <c r="E788" s="92" t="e">
        <f>E737</f>
        <v>#REF!</v>
      </c>
      <c r="F788" s="41" t="s">
        <v>718</v>
      </c>
      <c r="G788" s="41"/>
      <c r="H788" s="41"/>
      <c r="I788" s="41"/>
      <c r="J788" s="41"/>
      <c r="K788" s="41"/>
      <c r="L788" s="41"/>
      <c r="M788" s="41"/>
      <c r="N788" s="241"/>
    </row>
    <row r="789" spans="1:14" x14ac:dyDescent="0.25">
      <c r="A789" s="243"/>
      <c r="B789" s="249"/>
      <c r="C789" s="258"/>
      <c r="D789" s="148" t="s">
        <v>732</v>
      </c>
      <c r="E789" s="92" t="e">
        <f>#REF!</f>
        <v>#REF!</v>
      </c>
      <c r="F789" s="41" t="s">
        <v>718</v>
      </c>
      <c r="G789" s="41"/>
      <c r="H789" s="41"/>
      <c r="I789" s="41"/>
      <c r="J789" s="41"/>
      <c r="K789" s="41"/>
      <c r="L789" s="41"/>
      <c r="M789" s="41"/>
      <c r="N789" s="241"/>
    </row>
    <row r="790" spans="1:14" x14ac:dyDescent="0.25">
      <c r="A790" s="243"/>
      <c r="B790" s="249"/>
      <c r="C790" s="258"/>
      <c r="D790" s="148" t="s">
        <v>214</v>
      </c>
      <c r="E790" s="92" t="e">
        <f>#REF!</f>
        <v>#REF!</v>
      </c>
      <c r="F790" s="41" t="s">
        <v>718</v>
      </c>
      <c r="G790" s="41"/>
      <c r="H790" s="41"/>
      <c r="I790" s="41"/>
      <c r="J790" s="41"/>
      <c r="K790" s="41"/>
      <c r="L790" s="41"/>
      <c r="M790" s="41"/>
      <c r="N790" s="241"/>
    </row>
    <row r="791" spans="1:14" x14ac:dyDescent="0.25">
      <c r="A791" s="243"/>
      <c r="B791" s="249"/>
      <c r="C791" s="258"/>
      <c r="D791" s="148" t="s">
        <v>215</v>
      </c>
      <c r="E791" s="92" t="e">
        <f>#REF!</f>
        <v>#REF!</v>
      </c>
      <c r="F791" s="41" t="s">
        <v>718</v>
      </c>
      <c r="G791" s="41"/>
      <c r="H791" s="41"/>
      <c r="I791" s="41"/>
      <c r="J791" s="41"/>
      <c r="K791" s="41"/>
      <c r="L791" s="41"/>
      <c r="M791" s="41"/>
      <c r="N791" s="241"/>
    </row>
    <row r="792" spans="1:14" x14ac:dyDescent="0.25">
      <c r="A792" s="243"/>
      <c r="B792" s="249"/>
      <c r="C792" s="258"/>
      <c r="D792" s="162" t="s">
        <v>754</v>
      </c>
      <c r="E792" s="178" t="e">
        <f>IF(E788&gt;0,E791/E789,0)</f>
        <v>#REF!</v>
      </c>
      <c r="F792" s="41"/>
      <c r="G792" s="41"/>
      <c r="H792" s="41"/>
      <c r="I792" s="41"/>
      <c r="J792" s="41"/>
      <c r="K792" s="41"/>
      <c r="L792" s="41"/>
      <c r="M792" s="41"/>
      <c r="N792" s="241"/>
    </row>
    <row r="793" spans="1:14" x14ac:dyDescent="0.25">
      <c r="A793" s="243"/>
      <c r="B793" s="249"/>
      <c r="C793" s="258"/>
      <c r="D793" s="162" t="s">
        <v>56</v>
      </c>
      <c r="E793" s="89" t="e">
        <f>IF(E788=0,0,IF(E792&gt;=85%,4,IF(E792&lt;=30%,0,(80*E792-24)/11)))</f>
        <v>#REF!</v>
      </c>
      <c r="F793" s="41"/>
      <c r="H793" s="93"/>
      <c r="I793" s="93"/>
      <c r="J793" s="41"/>
      <c r="K793" s="41"/>
      <c r="L793" s="41"/>
      <c r="M793" s="41"/>
      <c r="N793" s="241"/>
    </row>
    <row r="794" spans="1:14" ht="15" customHeight="1" thickBot="1" x14ac:dyDescent="0.3">
      <c r="A794" s="244"/>
      <c r="B794" s="250"/>
      <c r="C794" s="274" t="s">
        <v>0</v>
      </c>
      <c r="D794" s="276"/>
      <c r="E794" s="48" t="e">
        <f>(E746*E751+E752*E757+E758*E763+E764*E769+E770*E775+E776*E781+E782*E787+E788*E793)/(E746+E752+E758+E764+E770+E776+E782+E788)</f>
        <v>#REF!</v>
      </c>
      <c r="F794" s="41"/>
      <c r="G794" s="41"/>
      <c r="H794" s="41"/>
      <c r="I794" s="41"/>
      <c r="J794" s="41"/>
      <c r="K794" s="41"/>
      <c r="L794" s="41"/>
      <c r="M794" s="41"/>
      <c r="N794" s="241"/>
    </row>
    <row r="795" spans="1:14" ht="15" customHeight="1" thickBot="1" x14ac:dyDescent="0.3">
      <c r="A795" s="90"/>
      <c r="B795" s="90"/>
      <c r="C795" s="91"/>
      <c r="D795" s="163"/>
      <c r="E795" s="41"/>
      <c r="F795" s="41"/>
      <c r="G795" s="41"/>
      <c r="H795" s="41"/>
      <c r="I795" s="41"/>
      <c r="J795" s="41"/>
      <c r="K795" s="41"/>
      <c r="L795" s="41"/>
      <c r="M795" s="41"/>
      <c r="N795" s="66"/>
    </row>
    <row r="796" spans="1:14" ht="29.25" customHeight="1" x14ac:dyDescent="0.25">
      <c r="A796" s="251">
        <v>52</v>
      </c>
      <c r="B796" s="254" t="s">
        <v>386</v>
      </c>
      <c r="C796" s="306" t="s">
        <v>877</v>
      </c>
      <c r="D796" s="307"/>
      <c r="E796" s="61"/>
      <c r="F796" s="41"/>
      <c r="G796" s="41"/>
      <c r="H796" s="41"/>
      <c r="I796" s="41"/>
      <c r="J796" s="41"/>
      <c r="K796" s="41"/>
      <c r="L796" s="41"/>
      <c r="M796" s="41"/>
      <c r="N796" s="240" t="s">
        <v>392</v>
      </c>
    </row>
    <row r="797" spans="1:14" x14ac:dyDescent="0.25">
      <c r="A797" s="252"/>
      <c r="B797" s="255"/>
      <c r="C797" s="297" t="s">
        <v>764</v>
      </c>
      <c r="D797" s="298"/>
      <c r="E797" s="114" t="e">
        <f>#REF!</f>
        <v>#REF!</v>
      </c>
      <c r="F797" s="41" t="s">
        <v>718</v>
      </c>
      <c r="G797" s="41"/>
      <c r="H797" s="41"/>
      <c r="I797" s="41"/>
      <c r="J797" s="41"/>
      <c r="K797" s="41"/>
      <c r="L797" s="41"/>
      <c r="M797" s="41"/>
      <c r="N797" s="241"/>
    </row>
    <row r="798" spans="1:14" x14ac:dyDescent="0.25">
      <c r="A798" s="252"/>
      <c r="B798" s="255"/>
      <c r="C798" s="297" t="s">
        <v>765</v>
      </c>
      <c r="D798" s="298"/>
      <c r="E798" s="114" t="e">
        <f>#REF!</f>
        <v>#REF!</v>
      </c>
      <c r="F798" s="41" t="s">
        <v>718</v>
      </c>
      <c r="G798" s="41"/>
      <c r="H798" s="41"/>
      <c r="I798" s="41"/>
      <c r="J798" s="41"/>
      <c r="K798" s="41"/>
      <c r="L798" s="41"/>
      <c r="M798" s="41"/>
      <c r="N798" s="241"/>
    </row>
    <row r="799" spans="1:14" x14ac:dyDescent="0.25">
      <c r="A799" s="252"/>
      <c r="B799" s="255"/>
      <c r="C799" s="297" t="s">
        <v>766</v>
      </c>
      <c r="D799" s="298"/>
      <c r="E799" s="114" t="e">
        <f>#REF!</f>
        <v>#REF!</v>
      </c>
      <c r="F799" s="41" t="s">
        <v>718</v>
      </c>
      <c r="G799" s="41"/>
      <c r="H799" s="41"/>
      <c r="I799" s="41"/>
      <c r="J799" s="41"/>
      <c r="K799" s="41"/>
      <c r="L799" s="41"/>
      <c r="M799" s="41"/>
      <c r="N799" s="241"/>
    </row>
    <row r="800" spans="1:14" ht="30.75" customHeight="1" x14ac:dyDescent="0.25">
      <c r="A800" s="252"/>
      <c r="B800" s="255"/>
      <c r="C800" s="297" t="s">
        <v>767</v>
      </c>
      <c r="D800" s="298"/>
      <c r="E800" s="114" t="e">
        <f>#REF!</f>
        <v>#REF!</v>
      </c>
      <c r="F800" s="41" t="s">
        <v>718</v>
      </c>
      <c r="G800" s="41"/>
      <c r="H800" s="41"/>
      <c r="I800" s="41"/>
      <c r="J800" s="41"/>
      <c r="K800" s="41"/>
      <c r="L800" s="41"/>
      <c r="M800" s="41"/>
      <c r="N800" s="241"/>
    </row>
    <row r="801" spans="1:14" ht="29.25" customHeight="1" x14ac:dyDescent="0.25">
      <c r="A801" s="252"/>
      <c r="B801" s="255"/>
      <c r="C801" s="297" t="s">
        <v>768</v>
      </c>
      <c r="D801" s="298"/>
      <c r="E801" s="114" t="e">
        <f>#REF!</f>
        <v>#REF!</v>
      </c>
      <c r="F801" s="41" t="s">
        <v>718</v>
      </c>
      <c r="G801" s="41"/>
      <c r="H801" s="41"/>
      <c r="I801" s="41"/>
      <c r="J801" s="41"/>
      <c r="K801" s="41"/>
      <c r="L801" s="41"/>
      <c r="M801" s="41"/>
      <c r="N801" s="241"/>
    </row>
    <row r="802" spans="1:14" ht="29.25" customHeight="1" x14ac:dyDescent="0.25">
      <c r="A802" s="252"/>
      <c r="B802" s="255"/>
      <c r="C802" s="297" t="s">
        <v>769</v>
      </c>
      <c r="D802" s="298"/>
      <c r="E802" s="114" t="e">
        <f>#REF!</f>
        <v>#REF!</v>
      </c>
      <c r="F802" s="41" t="s">
        <v>718</v>
      </c>
      <c r="G802" s="41"/>
      <c r="H802" s="41"/>
      <c r="I802" s="41"/>
      <c r="J802" s="41"/>
      <c r="K802" s="41"/>
      <c r="L802" s="41"/>
      <c r="M802" s="41"/>
      <c r="N802" s="241"/>
    </row>
    <row r="803" spans="1:14" x14ac:dyDescent="0.25">
      <c r="A803" s="252"/>
      <c r="B803" s="255"/>
      <c r="C803" s="297" t="s">
        <v>862</v>
      </c>
      <c r="D803" s="298"/>
      <c r="E803" s="227" t="e">
        <f>IF(SUM(E797:E799)&gt;0,SUM(E800:E802)/SUM(E797:E799),0)</f>
        <v>#REF!</v>
      </c>
      <c r="F803" s="41"/>
      <c r="G803" s="41"/>
      <c r="H803" s="41"/>
      <c r="I803" s="41"/>
      <c r="J803" s="41"/>
      <c r="K803" s="41"/>
      <c r="L803" s="41"/>
      <c r="M803" s="41"/>
      <c r="N803" s="241"/>
    </row>
    <row r="804" spans="1:14" ht="15.75" thickBot="1" x14ac:dyDescent="0.3">
      <c r="A804" s="252"/>
      <c r="B804" s="255"/>
      <c r="C804" s="226" t="s">
        <v>861</v>
      </c>
      <c r="D804" s="225"/>
      <c r="E804" s="228" t="e">
        <f>IF(AVERAGE(E797:E799)&gt;=5000,1,2)</f>
        <v>#REF!</v>
      </c>
      <c r="F804" s="41"/>
      <c r="G804" s="41" t="s">
        <v>860</v>
      </c>
      <c r="H804" s="93" t="e">
        <f>IF(E804=1,10%,20%-(10%/5000)*SUM(E797:E799))</f>
        <v>#REF!</v>
      </c>
      <c r="I804" s="41"/>
      <c r="J804" s="41"/>
      <c r="K804" s="41"/>
      <c r="L804" s="41"/>
      <c r="M804" s="41"/>
      <c r="N804" s="241"/>
    </row>
    <row r="805" spans="1:14" ht="48.4" customHeight="1" x14ac:dyDescent="0.25">
      <c r="A805" s="252"/>
      <c r="B805" s="246"/>
      <c r="C805" s="282" t="s">
        <v>87</v>
      </c>
      <c r="D805" s="282"/>
      <c r="E805" s="61"/>
      <c r="F805" s="41"/>
      <c r="G805" s="41"/>
      <c r="H805" s="41"/>
      <c r="I805" s="41"/>
      <c r="J805" s="41"/>
      <c r="K805" s="41"/>
      <c r="L805" s="41"/>
      <c r="M805" s="41"/>
      <c r="N805" s="241"/>
    </row>
    <row r="806" spans="1:14" x14ac:dyDescent="0.25">
      <c r="A806" s="252"/>
      <c r="B806" s="246"/>
      <c r="C806" s="280" t="s">
        <v>770</v>
      </c>
      <c r="D806" s="281"/>
      <c r="E806" s="179" t="e">
        <f>#REF!</f>
        <v>#REF!</v>
      </c>
      <c r="F806" s="41" t="s">
        <v>718</v>
      </c>
      <c r="G806" s="41"/>
      <c r="H806" s="41"/>
      <c r="I806" s="41"/>
      <c r="J806" s="41"/>
      <c r="K806" s="41"/>
      <c r="L806" s="41"/>
      <c r="M806" s="41"/>
      <c r="N806" s="241"/>
    </row>
    <row r="807" spans="1:14" ht="15" customHeight="1" x14ac:dyDescent="0.25">
      <c r="A807" s="252"/>
      <c r="B807" s="246"/>
      <c r="C807" s="280" t="s">
        <v>761</v>
      </c>
      <c r="D807" s="281"/>
      <c r="E807" s="179" t="e">
        <f>#REF!</f>
        <v>#REF!</v>
      </c>
      <c r="F807" s="41" t="s">
        <v>718</v>
      </c>
      <c r="G807" s="41"/>
      <c r="H807" s="41"/>
      <c r="I807" s="41"/>
      <c r="J807" s="41"/>
      <c r="K807" s="41"/>
      <c r="L807" s="41"/>
      <c r="M807" s="41"/>
      <c r="N807" s="241"/>
    </row>
    <row r="808" spans="1:14" ht="15" customHeight="1" x14ac:dyDescent="0.25">
      <c r="A808" s="252"/>
      <c r="B808" s="246"/>
      <c r="C808" s="280" t="s">
        <v>762</v>
      </c>
      <c r="D808" s="281"/>
      <c r="E808" s="179" t="e">
        <f>#REF!</f>
        <v>#REF!</v>
      </c>
      <c r="F808" s="41" t="s">
        <v>718</v>
      </c>
      <c r="G808" s="41"/>
      <c r="H808" s="41"/>
      <c r="I808" s="41"/>
      <c r="J808" s="41"/>
      <c r="K808" s="41"/>
      <c r="L808" s="41"/>
      <c r="M808" s="41"/>
      <c r="N808" s="241"/>
    </row>
    <row r="809" spans="1:14" x14ac:dyDescent="0.25">
      <c r="A809" s="252"/>
      <c r="B809" s="246"/>
      <c r="C809" s="280" t="s">
        <v>763</v>
      </c>
      <c r="D809" s="281"/>
      <c r="E809" s="113" t="e">
        <f>AVERAGE(E806:E808)</f>
        <v>#REF!</v>
      </c>
      <c r="F809" s="41"/>
      <c r="G809" s="41"/>
      <c r="H809" s="41"/>
      <c r="I809" s="41"/>
      <c r="J809" s="41"/>
      <c r="K809" s="41"/>
      <c r="L809" s="41"/>
      <c r="M809" s="41"/>
      <c r="N809" s="241"/>
    </row>
    <row r="810" spans="1:14" x14ac:dyDescent="0.25">
      <c r="A810" s="252"/>
      <c r="B810" s="246"/>
      <c r="C810" s="280" t="s">
        <v>85</v>
      </c>
      <c r="D810" s="281"/>
      <c r="E810" s="105" t="e">
        <f>IF(E809&lt;=3,4,IF(E809&gt;=18,0,(72-4*E809)/15))</f>
        <v>#REF!</v>
      </c>
      <c r="F810" s="41"/>
      <c r="G810" s="41"/>
      <c r="H810" s="41"/>
      <c r="I810" s="41"/>
      <c r="J810" s="41"/>
      <c r="K810" s="41"/>
      <c r="L810" s="41"/>
      <c r="M810" s="41"/>
      <c r="N810" s="241"/>
    </row>
    <row r="811" spans="1:14" ht="15.75" thickBot="1" x14ac:dyDescent="0.3">
      <c r="A811" s="253"/>
      <c r="B811" s="247"/>
      <c r="C811" s="274" t="s">
        <v>0</v>
      </c>
      <c r="D811" s="276"/>
      <c r="E811" s="48" t="e">
        <f>IF($E$803&gt;=$H$804,E810,$E$803/$H$804*E810)</f>
        <v>#REF!</v>
      </c>
      <c r="N811" s="241"/>
    </row>
    <row r="812" spans="1:14" ht="15.75" thickBot="1" x14ac:dyDescent="0.3">
      <c r="A812" s="64"/>
      <c r="B812" s="64"/>
      <c r="C812" s="65"/>
      <c r="D812" s="155"/>
      <c r="E812" s="41"/>
      <c r="F812" s="41"/>
      <c r="G812" s="41"/>
      <c r="H812" s="41"/>
      <c r="I812" s="41"/>
      <c r="J812" s="41"/>
      <c r="K812" s="41"/>
      <c r="L812" s="41"/>
      <c r="M812" s="41"/>
      <c r="N812" s="66"/>
    </row>
    <row r="813" spans="1:14" ht="43.15" customHeight="1" x14ac:dyDescent="0.25">
      <c r="A813" s="251">
        <v>53</v>
      </c>
      <c r="B813" s="245" t="s">
        <v>387</v>
      </c>
      <c r="C813" s="282" t="s">
        <v>86</v>
      </c>
      <c r="D813" s="282"/>
      <c r="E813" s="61"/>
      <c r="F813" s="41"/>
      <c r="G813" s="41"/>
      <c r="H813" s="41"/>
      <c r="I813" s="41"/>
      <c r="J813" s="41"/>
      <c r="K813" s="41"/>
      <c r="L813" s="41"/>
      <c r="M813" s="41"/>
      <c r="N813" s="240" t="s">
        <v>391</v>
      </c>
    </row>
    <row r="814" spans="1:14" x14ac:dyDescent="0.25">
      <c r="A814" s="252"/>
      <c r="B814" s="246"/>
      <c r="C814" s="280" t="s">
        <v>771</v>
      </c>
      <c r="D814" s="281"/>
      <c r="E814" s="180" t="e">
        <f>#REF!</f>
        <v>#REF!</v>
      </c>
      <c r="F814" s="41" t="s">
        <v>718</v>
      </c>
      <c r="G814" s="41"/>
      <c r="H814" s="41"/>
      <c r="I814" s="41"/>
      <c r="J814" s="41"/>
      <c r="K814" s="41"/>
      <c r="L814" s="41"/>
      <c r="M814" s="41"/>
      <c r="N814" s="241"/>
    </row>
    <row r="815" spans="1:14" x14ac:dyDescent="0.25">
      <c r="A815" s="252"/>
      <c r="B815" s="246"/>
      <c r="C815" s="280" t="s">
        <v>772</v>
      </c>
      <c r="D815" s="281"/>
      <c r="E815" s="180" t="e">
        <f>#REF!</f>
        <v>#REF!</v>
      </c>
      <c r="F815" s="41" t="s">
        <v>718</v>
      </c>
      <c r="G815" s="41"/>
      <c r="H815" s="41"/>
      <c r="I815" s="41"/>
      <c r="J815" s="41"/>
      <c r="K815" s="41"/>
      <c r="L815" s="41"/>
      <c r="M815" s="41"/>
      <c r="N815" s="241"/>
    </row>
    <row r="816" spans="1:14" x14ac:dyDescent="0.25">
      <c r="A816" s="252"/>
      <c r="B816" s="246"/>
      <c r="C816" s="280" t="s">
        <v>773</v>
      </c>
      <c r="D816" s="281"/>
      <c r="E816" s="180" t="e">
        <f>#REF!</f>
        <v>#REF!</v>
      </c>
      <c r="F816" s="41" t="s">
        <v>718</v>
      </c>
      <c r="G816" s="41"/>
      <c r="H816" s="41"/>
      <c r="I816" s="41"/>
      <c r="J816" s="41"/>
      <c r="K816" s="41"/>
      <c r="L816" s="41"/>
      <c r="M816" s="41"/>
      <c r="N816" s="241"/>
    </row>
    <row r="817" spans="1:14" x14ac:dyDescent="0.25">
      <c r="A817" s="252"/>
      <c r="B817" s="246"/>
      <c r="C817" s="280" t="s">
        <v>716</v>
      </c>
      <c r="D817" s="281"/>
      <c r="E817" s="108" t="e">
        <f>AVERAGE(E814:E816)</f>
        <v>#REF!</v>
      </c>
      <c r="F817" s="41"/>
      <c r="G817" s="41"/>
      <c r="H817" s="41"/>
      <c r="I817" s="41"/>
      <c r="J817" s="41"/>
      <c r="K817" s="41"/>
      <c r="L817" s="41"/>
      <c r="M817" s="41"/>
      <c r="N817" s="241"/>
    </row>
    <row r="818" spans="1:14" x14ac:dyDescent="0.25">
      <c r="A818" s="252"/>
      <c r="B818" s="246"/>
      <c r="C818" s="280" t="s">
        <v>85</v>
      </c>
      <c r="D818" s="281"/>
      <c r="E818" s="105" t="e">
        <f>IF(E817&gt;=80%,4,5*E817)</f>
        <v>#REF!</v>
      </c>
      <c r="F818" s="41"/>
      <c r="G818" s="41"/>
      <c r="H818" s="41"/>
      <c r="I818" s="41"/>
      <c r="J818" s="41"/>
      <c r="K818" s="41"/>
      <c r="L818" s="41"/>
      <c r="M818" s="41"/>
      <c r="N818" s="241"/>
    </row>
    <row r="819" spans="1:14" ht="15.75" thickBot="1" x14ac:dyDescent="0.3">
      <c r="A819" s="253"/>
      <c r="B819" s="247"/>
      <c r="C819" s="274" t="s">
        <v>0</v>
      </c>
      <c r="D819" s="276"/>
      <c r="E819" s="48" t="e">
        <f>IF($E$803&gt;=$H$804,E818,$E$803/$H$804*E818)</f>
        <v>#REF!</v>
      </c>
      <c r="N819" s="241"/>
    </row>
    <row r="820" spans="1:14" ht="15.75" thickBot="1" x14ac:dyDescent="0.3">
      <c r="A820" s="64"/>
      <c r="B820" s="64"/>
      <c r="C820" s="65"/>
      <c r="D820" s="155"/>
      <c r="E820" s="41"/>
      <c r="F820" s="41"/>
      <c r="G820" s="41"/>
      <c r="H820" s="41"/>
      <c r="I820" s="41"/>
      <c r="J820" s="41"/>
      <c r="K820" s="41"/>
      <c r="L820" s="41"/>
      <c r="M820" s="41"/>
      <c r="N820" s="66"/>
    </row>
    <row r="821" spans="1:14" ht="29.25" customHeight="1" x14ac:dyDescent="0.25">
      <c r="A821" s="251">
        <v>54</v>
      </c>
      <c r="B821" s="254" t="s">
        <v>388</v>
      </c>
      <c r="C821" s="306" t="s">
        <v>878</v>
      </c>
      <c r="D821" s="307"/>
      <c r="E821" s="61"/>
      <c r="F821" s="41"/>
      <c r="G821" s="41"/>
      <c r="H821" s="41"/>
      <c r="I821" s="41"/>
      <c r="J821" s="41"/>
      <c r="K821" s="41"/>
      <c r="L821" s="41"/>
      <c r="M821" s="41"/>
      <c r="N821" s="240" t="s">
        <v>390</v>
      </c>
    </row>
    <row r="822" spans="1:14" x14ac:dyDescent="0.25">
      <c r="A822" s="252"/>
      <c r="B822" s="255"/>
      <c r="C822" s="297" t="s">
        <v>764</v>
      </c>
      <c r="D822" s="298"/>
      <c r="E822" s="114" t="e">
        <f>#REF!</f>
        <v>#REF!</v>
      </c>
      <c r="F822" s="41" t="s">
        <v>718</v>
      </c>
      <c r="G822" s="41"/>
      <c r="H822" s="41"/>
      <c r="I822" s="41"/>
      <c r="J822" s="41"/>
      <c r="K822" s="41"/>
      <c r="L822" s="41"/>
      <c r="M822" s="41"/>
      <c r="N822" s="241"/>
    </row>
    <row r="823" spans="1:14" x14ac:dyDescent="0.25">
      <c r="A823" s="252"/>
      <c r="B823" s="255"/>
      <c r="C823" s="297" t="s">
        <v>765</v>
      </c>
      <c r="D823" s="298"/>
      <c r="E823" s="114" t="e">
        <f>#REF!</f>
        <v>#REF!</v>
      </c>
      <c r="F823" s="41" t="s">
        <v>718</v>
      </c>
      <c r="G823" s="41"/>
      <c r="H823" s="41"/>
      <c r="I823" s="41"/>
      <c r="J823" s="41"/>
      <c r="K823" s="41"/>
      <c r="L823" s="41"/>
      <c r="M823" s="41"/>
      <c r="N823" s="241"/>
    </row>
    <row r="824" spans="1:14" x14ac:dyDescent="0.25">
      <c r="A824" s="252"/>
      <c r="B824" s="255"/>
      <c r="C824" s="297" t="s">
        <v>766</v>
      </c>
      <c r="D824" s="298"/>
      <c r="E824" s="114" t="e">
        <f>#REF!</f>
        <v>#REF!</v>
      </c>
      <c r="F824" s="41" t="s">
        <v>718</v>
      </c>
      <c r="G824" s="41"/>
      <c r="H824" s="41"/>
      <c r="I824" s="41"/>
      <c r="J824" s="41"/>
      <c r="K824" s="41"/>
      <c r="L824" s="41"/>
      <c r="M824" s="41"/>
      <c r="N824" s="241"/>
    </row>
    <row r="825" spans="1:14" ht="28.9" customHeight="1" x14ac:dyDescent="0.25">
      <c r="A825" s="252"/>
      <c r="B825" s="255"/>
      <c r="C825" s="297" t="s">
        <v>774</v>
      </c>
      <c r="D825" s="298"/>
      <c r="E825" s="114" t="e">
        <f>#REF!</f>
        <v>#REF!</v>
      </c>
      <c r="F825" s="41" t="s">
        <v>718</v>
      </c>
      <c r="G825" s="41"/>
      <c r="H825" s="41"/>
      <c r="I825" s="41"/>
      <c r="J825" s="41"/>
      <c r="K825" s="41"/>
      <c r="L825" s="41"/>
      <c r="M825" s="41"/>
      <c r="N825" s="241"/>
    </row>
    <row r="826" spans="1:14" ht="28.9" customHeight="1" x14ac:dyDescent="0.25">
      <c r="A826" s="252"/>
      <c r="B826" s="255"/>
      <c r="C826" s="297" t="s">
        <v>775</v>
      </c>
      <c r="D826" s="298"/>
      <c r="E826" s="114" t="e">
        <f>#REF!</f>
        <v>#REF!</v>
      </c>
      <c r="F826" s="41" t="s">
        <v>718</v>
      </c>
      <c r="G826" s="41"/>
      <c r="H826" s="41"/>
      <c r="I826" s="41"/>
      <c r="J826" s="41"/>
      <c r="K826" s="41"/>
      <c r="L826" s="41"/>
      <c r="M826" s="41"/>
      <c r="N826" s="241"/>
    </row>
    <row r="827" spans="1:14" ht="28.9" customHeight="1" x14ac:dyDescent="0.25">
      <c r="A827" s="252"/>
      <c r="B827" s="255"/>
      <c r="C827" s="297" t="s">
        <v>776</v>
      </c>
      <c r="D827" s="298"/>
      <c r="E827" s="114" t="e">
        <f>#REF!</f>
        <v>#REF!</v>
      </c>
      <c r="F827" s="41" t="s">
        <v>718</v>
      </c>
      <c r="G827" s="41"/>
      <c r="H827" s="41"/>
      <c r="I827" s="41"/>
      <c r="J827" s="41"/>
      <c r="K827" s="41"/>
      <c r="L827" s="41"/>
      <c r="M827" s="41"/>
      <c r="N827" s="241"/>
    </row>
    <row r="828" spans="1:14" x14ac:dyDescent="0.25">
      <c r="A828" s="252"/>
      <c r="B828" s="255"/>
      <c r="C828" s="297" t="s">
        <v>863</v>
      </c>
      <c r="D828" s="298"/>
      <c r="E828" s="108" t="e">
        <f>SUM(E825:E827)/SUM(E822:E824)</f>
        <v>#REF!</v>
      </c>
      <c r="F828" s="41"/>
      <c r="G828" s="41"/>
      <c r="H828" s="41"/>
      <c r="I828" s="41"/>
      <c r="J828" s="41"/>
      <c r="K828" s="41"/>
      <c r="L828" s="41"/>
      <c r="M828" s="41"/>
      <c r="N828" s="241"/>
    </row>
    <row r="829" spans="1:14" ht="15.75" thickBot="1" x14ac:dyDescent="0.3">
      <c r="A829" s="252"/>
      <c r="B829" s="255"/>
      <c r="C829" s="226" t="s">
        <v>861</v>
      </c>
      <c r="D829" s="225"/>
      <c r="E829" s="112" t="e">
        <f>IF(AVERAGE(E822:E824)&gt;=5000,1,2)</f>
        <v>#REF!</v>
      </c>
      <c r="F829" s="41"/>
      <c r="G829" s="41" t="s">
        <v>860</v>
      </c>
      <c r="H829" s="93" t="e">
        <f>IF(E829=1,10%,20%-(10%/5000)*SUM(E822:E824))</f>
        <v>#REF!</v>
      </c>
      <c r="I829" s="41"/>
      <c r="J829" s="41"/>
      <c r="K829" s="41"/>
      <c r="L829" s="41"/>
      <c r="M829" s="41"/>
      <c r="N829" s="241"/>
    </row>
    <row r="830" spans="1:14" ht="64.5" customHeight="1" x14ac:dyDescent="0.25">
      <c r="A830" s="252"/>
      <c r="B830" s="246"/>
      <c r="C830" s="282" t="s">
        <v>88</v>
      </c>
      <c r="D830" s="282"/>
      <c r="E830" s="61"/>
      <c r="F830" s="41"/>
      <c r="G830" s="41"/>
      <c r="H830" s="41"/>
      <c r="I830" s="41"/>
      <c r="J830" s="41"/>
      <c r="K830" s="41"/>
      <c r="L830" s="41"/>
      <c r="M830" s="41"/>
      <c r="N830" s="241"/>
    </row>
    <row r="831" spans="1:14" ht="15.4" customHeight="1" x14ac:dyDescent="0.25">
      <c r="A831" s="252"/>
      <c r="B831" s="246"/>
      <c r="C831" s="300" t="s">
        <v>89</v>
      </c>
      <c r="D831" s="164" t="s">
        <v>90</v>
      </c>
      <c r="E831" s="180" t="e">
        <f>#REF!</f>
        <v>#REF!</v>
      </c>
      <c r="F831" s="41" t="s">
        <v>718</v>
      </c>
      <c r="G831" s="41"/>
      <c r="H831" s="41"/>
      <c r="I831" s="41"/>
      <c r="J831" s="41"/>
      <c r="K831" s="41"/>
      <c r="L831" s="41"/>
      <c r="M831" s="41"/>
      <c r="N831" s="241"/>
    </row>
    <row r="832" spans="1:14" ht="15" customHeight="1" x14ac:dyDescent="0.25">
      <c r="A832" s="252"/>
      <c r="B832" s="246"/>
      <c r="C832" s="301"/>
      <c r="D832" s="164" t="s">
        <v>91</v>
      </c>
      <c r="E832" s="180" t="e">
        <f>#REF!</f>
        <v>#REF!</v>
      </c>
      <c r="F832" s="41" t="s">
        <v>718</v>
      </c>
      <c r="G832" s="41"/>
      <c r="H832" s="41"/>
      <c r="I832" s="41"/>
      <c r="J832" s="41"/>
      <c r="K832" s="41"/>
      <c r="L832" s="41"/>
      <c r="M832" s="41"/>
      <c r="N832" s="241"/>
    </row>
    <row r="833" spans="1:14" ht="15" customHeight="1" x14ac:dyDescent="0.25">
      <c r="A833" s="252"/>
      <c r="B833" s="246"/>
      <c r="C833" s="301"/>
      <c r="D833" s="164" t="s">
        <v>92</v>
      </c>
      <c r="E833" s="180" t="e">
        <f>#REF!</f>
        <v>#REF!</v>
      </c>
      <c r="F833" s="41" t="s">
        <v>718</v>
      </c>
      <c r="G833" s="41"/>
      <c r="H833" s="41"/>
      <c r="I833" s="41"/>
      <c r="J833" s="41"/>
      <c r="K833" s="41"/>
      <c r="L833" s="41"/>
      <c r="M833" s="41"/>
      <c r="N833" s="241"/>
    </row>
    <row r="834" spans="1:14" ht="15" customHeight="1" x14ac:dyDescent="0.25">
      <c r="A834" s="252"/>
      <c r="B834" s="246"/>
      <c r="C834" s="301"/>
      <c r="D834" s="164" t="s">
        <v>93</v>
      </c>
      <c r="E834" s="180" t="e">
        <f>#REF!</f>
        <v>#REF!</v>
      </c>
      <c r="F834" s="41" t="s">
        <v>718</v>
      </c>
      <c r="G834" s="41"/>
      <c r="H834" s="41"/>
      <c r="I834" s="41"/>
      <c r="J834" s="41"/>
      <c r="K834" s="41"/>
      <c r="L834" s="41"/>
      <c r="M834" s="41"/>
      <c r="N834" s="241"/>
    </row>
    <row r="835" spans="1:14" ht="15" customHeight="1" x14ac:dyDescent="0.25">
      <c r="A835" s="252"/>
      <c r="B835" s="246"/>
      <c r="C835" s="302"/>
      <c r="D835" s="165" t="s">
        <v>100</v>
      </c>
      <c r="E835" s="105" t="e">
        <f>4*E831+3*E832+2*E833+E834</f>
        <v>#REF!</v>
      </c>
      <c r="F835" s="41"/>
      <c r="G835" s="41"/>
      <c r="H835" s="41"/>
      <c r="I835" s="41"/>
      <c r="J835" s="41"/>
      <c r="K835" s="41"/>
      <c r="L835" s="41"/>
      <c r="M835" s="41"/>
      <c r="N835" s="241"/>
    </row>
    <row r="836" spans="1:14" ht="15.4" customHeight="1" x14ac:dyDescent="0.25">
      <c r="A836" s="252"/>
      <c r="B836" s="246"/>
      <c r="C836" s="300" t="s">
        <v>94</v>
      </c>
      <c r="D836" s="164" t="s">
        <v>90</v>
      </c>
      <c r="E836" s="180" t="e">
        <f>#REF!</f>
        <v>#REF!</v>
      </c>
      <c r="F836" s="41" t="s">
        <v>718</v>
      </c>
      <c r="G836" s="41"/>
      <c r="H836" s="41"/>
      <c r="I836" s="41"/>
      <c r="J836" s="41"/>
      <c r="K836" s="41"/>
      <c r="L836" s="41"/>
      <c r="M836" s="41"/>
      <c r="N836" s="241"/>
    </row>
    <row r="837" spans="1:14" ht="15" customHeight="1" x14ac:dyDescent="0.25">
      <c r="A837" s="252"/>
      <c r="B837" s="246"/>
      <c r="C837" s="301"/>
      <c r="D837" s="164" t="s">
        <v>91</v>
      </c>
      <c r="E837" s="180" t="e">
        <f>#REF!</f>
        <v>#REF!</v>
      </c>
      <c r="F837" s="41" t="s">
        <v>718</v>
      </c>
      <c r="G837" s="41"/>
      <c r="H837" s="41"/>
      <c r="I837" s="41"/>
      <c r="J837" s="41"/>
      <c r="K837" s="41"/>
      <c r="L837" s="41"/>
      <c r="M837" s="41"/>
      <c r="N837" s="241"/>
    </row>
    <row r="838" spans="1:14" ht="15" customHeight="1" x14ac:dyDescent="0.25">
      <c r="A838" s="252"/>
      <c r="B838" s="246"/>
      <c r="C838" s="301"/>
      <c r="D838" s="164" t="s">
        <v>92</v>
      </c>
      <c r="E838" s="180" t="e">
        <f>#REF!</f>
        <v>#REF!</v>
      </c>
      <c r="F838" s="41" t="s">
        <v>718</v>
      </c>
      <c r="G838" s="41"/>
      <c r="H838" s="41"/>
      <c r="I838" s="41"/>
      <c r="J838" s="41"/>
      <c r="K838" s="41"/>
      <c r="L838" s="41"/>
      <c r="M838" s="41"/>
      <c r="N838" s="241"/>
    </row>
    <row r="839" spans="1:14" ht="15" customHeight="1" x14ac:dyDescent="0.25">
      <c r="A839" s="252"/>
      <c r="B839" s="246"/>
      <c r="C839" s="301"/>
      <c r="D839" s="164" t="s">
        <v>93</v>
      </c>
      <c r="E839" s="180" t="e">
        <f>#REF!</f>
        <v>#REF!</v>
      </c>
      <c r="F839" s="41" t="s">
        <v>718</v>
      </c>
      <c r="G839" s="41"/>
      <c r="H839" s="41"/>
      <c r="I839" s="41"/>
      <c r="J839" s="41"/>
      <c r="K839" s="41"/>
      <c r="L839" s="41"/>
      <c r="M839" s="41"/>
      <c r="N839" s="241"/>
    </row>
    <row r="840" spans="1:14" ht="15" customHeight="1" x14ac:dyDescent="0.25">
      <c r="A840" s="252"/>
      <c r="B840" s="246"/>
      <c r="C840" s="302"/>
      <c r="D840" s="165" t="s">
        <v>106</v>
      </c>
      <c r="E840" s="105" t="e">
        <f>4*E836+3*E837+2*E838+E839</f>
        <v>#REF!</v>
      </c>
      <c r="F840" s="41"/>
      <c r="G840" s="41"/>
      <c r="H840" s="41"/>
      <c r="I840" s="41"/>
      <c r="J840" s="41"/>
      <c r="K840" s="41"/>
      <c r="L840" s="41"/>
      <c r="M840" s="41"/>
      <c r="N840" s="241"/>
    </row>
    <row r="841" spans="1:14" ht="15.4" customHeight="1" x14ac:dyDescent="0.25">
      <c r="A841" s="252"/>
      <c r="B841" s="246"/>
      <c r="C841" s="300" t="s">
        <v>95</v>
      </c>
      <c r="D841" s="164" t="s">
        <v>90</v>
      </c>
      <c r="E841" s="180" t="e">
        <f>#REF!</f>
        <v>#REF!</v>
      </c>
      <c r="F841" s="41" t="s">
        <v>718</v>
      </c>
      <c r="G841" s="41"/>
      <c r="H841" s="41"/>
      <c r="I841" s="41"/>
      <c r="J841" s="41"/>
      <c r="K841" s="41"/>
      <c r="L841" s="41"/>
      <c r="M841" s="41"/>
      <c r="N841" s="241"/>
    </row>
    <row r="842" spans="1:14" ht="15" customHeight="1" x14ac:dyDescent="0.25">
      <c r="A842" s="252"/>
      <c r="B842" s="246"/>
      <c r="C842" s="301"/>
      <c r="D842" s="164" t="s">
        <v>91</v>
      </c>
      <c r="E842" s="180" t="e">
        <f>#REF!</f>
        <v>#REF!</v>
      </c>
      <c r="F842" s="41" t="s">
        <v>718</v>
      </c>
      <c r="G842" s="41"/>
      <c r="H842" s="41"/>
      <c r="I842" s="41"/>
      <c r="J842" s="41"/>
      <c r="K842" s="41"/>
      <c r="L842" s="41"/>
      <c r="M842" s="41"/>
      <c r="N842" s="241"/>
    </row>
    <row r="843" spans="1:14" ht="15" customHeight="1" x14ac:dyDescent="0.25">
      <c r="A843" s="252"/>
      <c r="B843" s="246"/>
      <c r="C843" s="301"/>
      <c r="D843" s="164" t="s">
        <v>92</v>
      </c>
      <c r="E843" s="180" t="e">
        <f>#REF!</f>
        <v>#REF!</v>
      </c>
      <c r="F843" s="41" t="s">
        <v>718</v>
      </c>
      <c r="G843" s="41"/>
      <c r="H843" s="41"/>
      <c r="I843" s="41"/>
      <c r="J843" s="41"/>
      <c r="K843" s="41"/>
      <c r="L843" s="41"/>
      <c r="M843" s="41"/>
      <c r="N843" s="241"/>
    </row>
    <row r="844" spans="1:14" ht="15" customHeight="1" x14ac:dyDescent="0.25">
      <c r="A844" s="252"/>
      <c r="B844" s="246"/>
      <c r="C844" s="301"/>
      <c r="D844" s="164" t="s">
        <v>93</v>
      </c>
      <c r="E844" s="180" t="e">
        <f>#REF!</f>
        <v>#REF!</v>
      </c>
      <c r="F844" s="41" t="s">
        <v>718</v>
      </c>
      <c r="G844" s="41"/>
      <c r="H844" s="41"/>
      <c r="I844" s="41"/>
      <c r="J844" s="41"/>
      <c r="K844" s="41"/>
      <c r="L844" s="41"/>
      <c r="M844" s="41"/>
      <c r="N844" s="241"/>
    </row>
    <row r="845" spans="1:14" ht="15" customHeight="1" x14ac:dyDescent="0.25">
      <c r="A845" s="252"/>
      <c r="B845" s="246"/>
      <c r="C845" s="302"/>
      <c r="D845" s="165" t="s">
        <v>105</v>
      </c>
      <c r="E845" s="105" t="e">
        <f>4*E841+3*E842+2*E843+E844</f>
        <v>#REF!</v>
      </c>
      <c r="F845" s="41"/>
      <c r="G845" s="41"/>
      <c r="H845" s="41"/>
      <c r="I845" s="41"/>
      <c r="J845" s="41"/>
      <c r="K845" s="41"/>
      <c r="L845" s="41"/>
      <c r="M845" s="41"/>
      <c r="N845" s="241"/>
    </row>
    <row r="846" spans="1:14" ht="15.4" customHeight="1" x14ac:dyDescent="0.25">
      <c r="A846" s="252"/>
      <c r="B846" s="246"/>
      <c r="C846" s="303" t="s">
        <v>96</v>
      </c>
      <c r="D846" s="164" t="s">
        <v>90</v>
      </c>
      <c r="E846" s="180" t="e">
        <f>#REF!</f>
        <v>#REF!</v>
      </c>
      <c r="F846" s="41" t="s">
        <v>718</v>
      </c>
      <c r="G846" s="41"/>
      <c r="H846" s="41"/>
      <c r="I846" s="41"/>
      <c r="J846" s="41"/>
      <c r="K846" s="41"/>
      <c r="L846" s="41"/>
      <c r="M846" s="41"/>
      <c r="N846" s="241"/>
    </row>
    <row r="847" spans="1:14" ht="15" customHeight="1" x14ac:dyDescent="0.25">
      <c r="A847" s="252"/>
      <c r="B847" s="246"/>
      <c r="C847" s="304"/>
      <c r="D847" s="164" t="s">
        <v>91</v>
      </c>
      <c r="E847" s="180" t="e">
        <f>#REF!</f>
        <v>#REF!</v>
      </c>
      <c r="F847" s="41" t="s">
        <v>718</v>
      </c>
      <c r="G847" s="41"/>
      <c r="H847" s="41"/>
      <c r="I847" s="41"/>
      <c r="J847" s="41"/>
      <c r="K847" s="41"/>
      <c r="L847" s="41"/>
      <c r="M847" s="41"/>
      <c r="N847" s="241"/>
    </row>
    <row r="848" spans="1:14" ht="15" customHeight="1" x14ac:dyDescent="0.25">
      <c r="A848" s="252"/>
      <c r="B848" s="246"/>
      <c r="C848" s="304"/>
      <c r="D848" s="164" t="s">
        <v>92</v>
      </c>
      <c r="E848" s="180" t="e">
        <f>#REF!</f>
        <v>#REF!</v>
      </c>
      <c r="F848" s="41" t="s">
        <v>718</v>
      </c>
      <c r="G848" s="41"/>
      <c r="H848" s="41"/>
      <c r="I848" s="41"/>
      <c r="J848" s="41"/>
      <c r="K848" s="41"/>
      <c r="L848" s="41"/>
      <c r="M848" s="41"/>
      <c r="N848" s="241"/>
    </row>
    <row r="849" spans="1:14" ht="15" customHeight="1" x14ac:dyDescent="0.25">
      <c r="A849" s="252"/>
      <c r="B849" s="246"/>
      <c r="C849" s="304"/>
      <c r="D849" s="164" t="s">
        <v>93</v>
      </c>
      <c r="E849" s="180" t="e">
        <f>#REF!</f>
        <v>#REF!</v>
      </c>
      <c r="F849" s="41" t="s">
        <v>718</v>
      </c>
      <c r="G849" s="41"/>
      <c r="H849" s="41"/>
      <c r="I849" s="41"/>
      <c r="J849" s="41"/>
      <c r="K849" s="41"/>
      <c r="L849" s="41"/>
      <c r="M849" s="41"/>
      <c r="N849" s="241"/>
    </row>
    <row r="850" spans="1:14" ht="15" customHeight="1" x14ac:dyDescent="0.25">
      <c r="A850" s="252"/>
      <c r="B850" s="246"/>
      <c r="C850" s="305"/>
      <c r="D850" s="165" t="s">
        <v>104</v>
      </c>
      <c r="E850" s="105" t="e">
        <f>4*E846+3*E847+2*E848+E849</f>
        <v>#REF!</v>
      </c>
      <c r="F850" s="41"/>
      <c r="G850" s="41"/>
      <c r="H850" s="41"/>
      <c r="I850" s="41"/>
      <c r="J850" s="41"/>
      <c r="K850" s="41"/>
      <c r="L850" s="41"/>
      <c r="M850" s="41"/>
      <c r="N850" s="241"/>
    </row>
    <row r="851" spans="1:14" ht="15.4" customHeight="1" x14ac:dyDescent="0.25">
      <c r="A851" s="252"/>
      <c r="B851" s="246"/>
      <c r="C851" s="300" t="s">
        <v>97</v>
      </c>
      <c r="D851" s="164" t="s">
        <v>90</v>
      </c>
      <c r="E851" s="180" t="e">
        <f>#REF!</f>
        <v>#REF!</v>
      </c>
      <c r="F851" s="41" t="s">
        <v>718</v>
      </c>
      <c r="G851" s="41"/>
      <c r="H851" s="41"/>
      <c r="I851" s="41"/>
      <c r="J851" s="41"/>
      <c r="K851" s="41"/>
      <c r="L851" s="41"/>
      <c r="M851" s="41"/>
      <c r="N851" s="241"/>
    </row>
    <row r="852" spans="1:14" ht="15" customHeight="1" x14ac:dyDescent="0.25">
      <c r="A852" s="252"/>
      <c r="B852" s="246"/>
      <c r="C852" s="301"/>
      <c r="D852" s="164" t="s">
        <v>91</v>
      </c>
      <c r="E852" s="180" t="e">
        <f>#REF!</f>
        <v>#REF!</v>
      </c>
      <c r="F852" s="41" t="s">
        <v>718</v>
      </c>
      <c r="G852" s="41"/>
      <c r="H852" s="41"/>
      <c r="I852" s="41"/>
      <c r="J852" s="41"/>
      <c r="K852" s="41"/>
      <c r="L852" s="41"/>
      <c r="M852" s="41"/>
      <c r="N852" s="241"/>
    </row>
    <row r="853" spans="1:14" ht="15" customHeight="1" x14ac:dyDescent="0.25">
      <c r="A853" s="252"/>
      <c r="B853" s="246"/>
      <c r="C853" s="301"/>
      <c r="D853" s="164" t="s">
        <v>92</v>
      </c>
      <c r="E853" s="180" t="e">
        <f>#REF!</f>
        <v>#REF!</v>
      </c>
      <c r="F853" s="41" t="s">
        <v>718</v>
      </c>
      <c r="G853" s="41"/>
      <c r="H853" s="41"/>
      <c r="I853" s="41"/>
      <c r="J853" s="41"/>
      <c r="K853" s="41"/>
      <c r="L853" s="41"/>
      <c r="M853" s="41"/>
      <c r="N853" s="241"/>
    </row>
    <row r="854" spans="1:14" ht="15" customHeight="1" x14ac:dyDescent="0.25">
      <c r="A854" s="252"/>
      <c r="B854" s="246"/>
      <c r="C854" s="301"/>
      <c r="D854" s="164" t="s">
        <v>93</v>
      </c>
      <c r="E854" s="180" t="e">
        <f>#REF!</f>
        <v>#REF!</v>
      </c>
      <c r="F854" s="41" t="s">
        <v>718</v>
      </c>
      <c r="G854" s="41"/>
      <c r="H854" s="41"/>
      <c r="I854" s="41"/>
      <c r="J854" s="41"/>
      <c r="K854" s="41"/>
      <c r="L854" s="41"/>
      <c r="M854" s="41"/>
      <c r="N854" s="241"/>
    </row>
    <row r="855" spans="1:14" ht="15" customHeight="1" x14ac:dyDescent="0.25">
      <c r="A855" s="252"/>
      <c r="B855" s="246"/>
      <c r="C855" s="302"/>
      <c r="D855" s="165" t="s">
        <v>103</v>
      </c>
      <c r="E855" s="105" t="e">
        <f>4*E851+3*E852+2*E853+E854</f>
        <v>#REF!</v>
      </c>
      <c r="F855" s="41"/>
      <c r="G855" s="41"/>
      <c r="H855" s="41"/>
      <c r="I855" s="41"/>
      <c r="J855" s="41"/>
      <c r="K855" s="41"/>
      <c r="L855" s="41"/>
      <c r="M855" s="41"/>
      <c r="N855" s="241"/>
    </row>
    <row r="856" spans="1:14" ht="15.4" customHeight="1" x14ac:dyDescent="0.25">
      <c r="A856" s="252"/>
      <c r="B856" s="246"/>
      <c r="C856" s="300" t="s">
        <v>98</v>
      </c>
      <c r="D856" s="164" t="s">
        <v>90</v>
      </c>
      <c r="E856" s="180" t="e">
        <f>#REF!</f>
        <v>#REF!</v>
      </c>
      <c r="F856" s="41" t="s">
        <v>718</v>
      </c>
      <c r="G856" s="41"/>
      <c r="H856" s="41"/>
      <c r="I856" s="41"/>
      <c r="J856" s="41"/>
      <c r="K856" s="41"/>
      <c r="L856" s="41"/>
      <c r="M856" s="41"/>
      <c r="N856" s="241"/>
    </row>
    <row r="857" spans="1:14" ht="15" customHeight="1" x14ac:dyDescent="0.25">
      <c r="A857" s="252"/>
      <c r="B857" s="246"/>
      <c r="C857" s="301"/>
      <c r="D857" s="164" t="s">
        <v>91</v>
      </c>
      <c r="E857" s="180" t="e">
        <f>#REF!</f>
        <v>#REF!</v>
      </c>
      <c r="F857" s="41" t="s">
        <v>718</v>
      </c>
      <c r="G857" s="41"/>
      <c r="H857" s="41"/>
      <c r="I857" s="41"/>
      <c r="J857" s="41"/>
      <c r="K857" s="41"/>
      <c r="L857" s="41"/>
      <c r="M857" s="41"/>
      <c r="N857" s="241"/>
    </row>
    <row r="858" spans="1:14" ht="15" customHeight="1" x14ac:dyDescent="0.25">
      <c r="A858" s="252"/>
      <c r="B858" s="246"/>
      <c r="C858" s="301"/>
      <c r="D858" s="164" t="s">
        <v>92</v>
      </c>
      <c r="E858" s="180" t="e">
        <f>#REF!</f>
        <v>#REF!</v>
      </c>
      <c r="F858" s="41" t="s">
        <v>718</v>
      </c>
      <c r="G858" s="41"/>
      <c r="H858" s="41"/>
      <c r="I858" s="41"/>
      <c r="J858" s="41"/>
      <c r="K858" s="41"/>
      <c r="L858" s="41"/>
      <c r="M858" s="41"/>
      <c r="N858" s="241"/>
    </row>
    <row r="859" spans="1:14" ht="15" customHeight="1" x14ac:dyDescent="0.25">
      <c r="A859" s="252"/>
      <c r="B859" s="246"/>
      <c r="C859" s="301"/>
      <c r="D859" s="164" t="s">
        <v>93</v>
      </c>
      <c r="E859" s="180" t="e">
        <f>#REF!</f>
        <v>#REF!</v>
      </c>
      <c r="F859" s="41" t="s">
        <v>718</v>
      </c>
      <c r="G859" s="41"/>
      <c r="H859" s="41"/>
      <c r="I859" s="41"/>
      <c r="J859" s="41"/>
      <c r="K859" s="41"/>
      <c r="L859" s="41"/>
      <c r="M859" s="41"/>
      <c r="N859" s="241"/>
    </row>
    <row r="860" spans="1:14" ht="15" customHeight="1" x14ac:dyDescent="0.25">
      <c r="A860" s="252"/>
      <c r="B860" s="246"/>
      <c r="C860" s="302"/>
      <c r="D860" s="165" t="s">
        <v>102</v>
      </c>
      <c r="E860" s="105" t="e">
        <f>4*E856+3*E857+2*E858+E859</f>
        <v>#REF!</v>
      </c>
      <c r="F860" s="41"/>
      <c r="G860" s="41"/>
      <c r="H860" s="41"/>
      <c r="I860" s="41"/>
      <c r="J860" s="41"/>
      <c r="K860" s="41"/>
      <c r="L860" s="41"/>
      <c r="M860" s="41"/>
      <c r="N860" s="241"/>
    </row>
    <row r="861" spans="1:14" ht="15.4" customHeight="1" x14ac:dyDescent="0.25">
      <c r="A861" s="252"/>
      <c r="B861" s="246"/>
      <c r="C861" s="303" t="s">
        <v>99</v>
      </c>
      <c r="D861" s="164" t="s">
        <v>90</v>
      </c>
      <c r="E861" s="180" t="e">
        <f>#REF!</f>
        <v>#REF!</v>
      </c>
      <c r="F861" s="41" t="s">
        <v>718</v>
      </c>
      <c r="G861" s="41"/>
      <c r="H861" s="41"/>
      <c r="I861" s="41"/>
      <c r="J861" s="41"/>
      <c r="K861" s="41"/>
      <c r="L861" s="41"/>
      <c r="M861" s="41"/>
      <c r="N861" s="241"/>
    </row>
    <row r="862" spans="1:14" ht="15" customHeight="1" x14ac:dyDescent="0.25">
      <c r="A862" s="252"/>
      <c r="B862" s="246"/>
      <c r="C862" s="304"/>
      <c r="D862" s="164" t="s">
        <v>91</v>
      </c>
      <c r="E862" s="180" t="e">
        <f>#REF!</f>
        <v>#REF!</v>
      </c>
      <c r="F862" s="41" t="s">
        <v>718</v>
      </c>
      <c r="G862" s="41"/>
      <c r="H862" s="41"/>
      <c r="I862" s="41"/>
      <c r="J862" s="41"/>
      <c r="K862" s="41"/>
      <c r="L862" s="41"/>
      <c r="M862" s="41"/>
      <c r="N862" s="241"/>
    </row>
    <row r="863" spans="1:14" ht="15" customHeight="1" x14ac:dyDescent="0.25">
      <c r="A863" s="252"/>
      <c r="B863" s="246"/>
      <c r="C863" s="304"/>
      <c r="D863" s="164" t="s">
        <v>92</v>
      </c>
      <c r="E863" s="180" t="e">
        <f>#REF!</f>
        <v>#REF!</v>
      </c>
      <c r="F863" s="41" t="s">
        <v>718</v>
      </c>
      <c r="G863" s="41"/>
      <c r="H863" s="41"/>
      <c r="I863" s="41"/>
      <c r="J863" s="41"/>
      <c r="K863" s="41"/>
      <c r="L863" s="41"/>
      <c r="M863" s="41"/>
      <c r="N863" s="241"/>
    </row>
    <row r="864" spans="1:14" ht="15" customHeight="1" x14ac:dyDescent="0.25">
      <c r="A864" s="252"/>
      <c r="B864" s="246"/>
      <c r="C864" s="304"/>
      <c r="D864" s="164" t="s">
        <v>93</v>
      </c>
      <c r="E864" s="180" t="e">
        <f>#REF!</f>
        <v>#REF!</v>
      </c>
      <c r="F864" s="41" t="s">
        <v>718</v>
      </c>
      <c r="G864" s="41"/>
      <c r="H864" s="41"/>
      <c r="I864" s="41"/>
      <c r="J864" s="41"/>
      <c r="K864" s="41"/>
      <c r="L864" s="41"/>
      <c r="M864" s="41"/>
      <c r="N864" s="241"/>
    </row>
    <row r="865" spans="1:17" ht="15" customHeight="1" x14ac:dyDescent="0.25">
      <c r="A865" s="252"/>
      <c r="B865" s="246"/>
      <c r="C865" s="305"/>
      <c r="D865" s="165" t="s">
        <v>101</v>
      </c>
      <c r="E865" s="105" t="e">
        <f>4*E861+3*E862+2*E863+E864</f>
        <v>#REF!</v>
      </c>
      <c r="F865" s="41"/>
      <c r="G865" s="41"/>
      <c r="H865" s="41"/>
      <c r="I865" s="41"/>
      <c r="J865" s="41"/>
      <c r="K865" s="41"/>
      <c r="L865" s="41"/>
      <c r="M865" s="41"/>
      <c r="N865" s="241"/>
    </row>
    <row r="866" spans="1:17" x14ac:dyDescent="0.25">
      <c r="A866" s="252"/>
      <c r="B866" s="246"/>
      <c r="C866" s="280" t="s">
        <v>85</v>
      </c>
      <c r="D866" s="281"/>
      <c r="E866" s="115" t="e">
        <f>(E835+E840+E845+E850+E855+E860+E865)/7</f>
        <v>#REF!</v>
      </c>
      <c r="F866" s="41"/>
      <c r="G866" s="41"/>
      <c r="H866" s="41"/>
      <c r="I866" s="41"/>
      <c r="J866" s="41"/>
      <c r="K866" s="41"/>
      <c r="L866" s="41"/>
      <c r="M866" s="41"/>
      <c r="N866" s="241"/>
    </row>
    <row r="867" spans="1:17" ht="15.75" thickBot="1" x14ac:dyDescent="0.3">
      <c r="A867" s="253"/>
      <c r="B867" s="247"/>
      <c r="C867" s="274" t="s">
        <v>0</v>
      </c>
      <c r="D867" s="276"/>
      <c r="E867" s="48" t="e">
        <f>IF($E$828&gt;=$H$829,E866,$E$828/$H$829*E866)</f>
        <v>#REF!</v>
      </c>
      <c r="N867" s="241"/>
    </row>
    <row r="868" spans="1:17" ht="15.75" thickBot="1" x14ac:dyDescent="0.3">
      <c r="A868" s="64"/>
      <c r="B868" s="64"/>
      <c r="C868" s="65"/>
      <c r="D868" s="155"/>
      <c r="E868" s="41"/>
      <c r="F868" s="41"/>
      <c r="G868" s="41"/>
      <c r="H868" s="41"/>
      <c r="I868" s="41"/>
      <c r="J868" s="41"/>
      <c r="K868" s="41"/>
      <c r="L868" s="41"/>
      <c r="M868" s="41"/>
      <c r="N868" s="66"/>
    </row>
    <row r="869" spans="1:17" ht="35.65" customHeight="1" x14ac:dyDescent="0.25">
      <c r="A869" s="251">
        <v>55</v>
      </c>
      <c r="B869" s="248" t="s">
        <v>389</v>
      </c>
      <c r="C869" s="282" t="s">
        <v>417</v>
      </c>
      <c r="D869" s="282"/>
      <c r="E869" s="61"/>
      <c r="F869" s="41"/>
      <c r="G869" s="41"/>
      <c r="H869" s="41"/>
      <c r="I869" s="41"/>
      <c r="J869" s="41"/>
      <c r="K869" s="41"/>
      <c r="L869" s="41"/>
      <c r="M869" s="41"/>
      <c r="N869" s="240" t="s">
        <v>449</v>
      </c>
    </row>
    <row r="870" spans="1:17" ht="31.9" customHeight="1" x14ac:dyDescent="0.25">
      <c r="A870" s="252"/>
      <c r="B870" s="249"/>
      <c r="C870" s="330" t="s">
        <v>777</v>
      </c>
      <c r="D870" s="330"/>
      <c r="E870" s="110" t="e">
        <f>#REF!</f>
        <v>#REF!</v>
      </c>
      <c r="F870" s="41" t="s">
        <v>718</v>
      </c>
      <c r="G870" s="62"/>
      <c r="H870" s="62"/>
      <c r="I870" s="62" t="s">
        <v>161</v>
      </c>
      <c r="J870" s="41" t="e">
        <f>IF(E874&gt;=H874,"YES","NO")</f>
        <v>#REF!</v>
      </c>
      <c r="K870" s="41"/>
      <c r="L870" s="41"/>
      <c r="M870" s="41"/>
      <c r="N870" s="241"/>
      <c r="Q870" s="11"/>
    </row>
    <row r="871" spans="1:17" ht="31.9" customHeight="1" x14ac:dyDescent="0.25">
      <c r="A871" s="252"/>
      <c r="B871" s="249"/>
      <c r="C871" s="330" t="s">
        <v>859</v>
      </c>
      <c r="D871" s="330"/>
      <c r="E871" s="110" t="e">
        <f>#REF!</f>
        <v>#REF!</v>
      </c>
      <c r="F871" s="41" t="s">
        <v>718</v>
      </c>
      <c r="G871" s="62"/>
      <c r="H871" s="62"/>
      <c r="I871" s="62" t="s">
        <v>162</v>
      </c>
      <c r="J871" s="41" t="e">
        <f>IF(AND(E874&lt;H874,E875&gt;=H875),"YES","NO")</f>
        <v>#REF!</v>
      </c>
      <c r="K871" s="41"/>
      <c r="L871" s="41"/>
      <c r="M871" s="41"/>
      <c r="N871" s="241"/>
      <c r="Q871" s="11"/>
    </row>
    <row r="872" spans="1:17" ht="31.9" customHeight="1" x14ac:dyDescent="0.25">
      <c r="A872" s="252"/>
      <c r="B872" s="249"/>
      <c r="C872" s="330" t="s">
        <v>858</v>
      </c>
      <c r="D872" s="330"/>
      <c r="E872" s="110" t="e">
        <f>#REF!</f>
        <v>#REF!</v>
      </c>
      <c r="F872" s="41" t="s">
        <v>718</v>
      </c>
      <c r="G872" s="62"/>
      <c r="H872" s="62"/>
      <c r="I872" s="62" t="s">
        <v>163</v>
      </c>
      <c r="J872" s="41" t="e">
        <f>IF(OR(AND(E874&gt;0,E874&lt;H874),AND(E875&gt;0,E875&lt;H875)),"YES","NO")</f>
        <v>#REF!</v>
      </c>
      <c r="K872" s="41"/>
      <c r="L872" s="41"/>
      <c r="M872" s="41"/>
      <c r="N872" s="241"/>
      <c r="Q872" s="11"/>
    </row>
    <row r="873" spans="1:17" ht="15.4" customHeight="1" x14ac:dyDescent="0.35">
      <c r="A873" s="252"/>
      <c r="B873" s="249"/>
      <c r="C873" s="329" t="s">
        <v>456</v>
      </c>
      <c r="D873" s="329"/>
      <c r="E873" s="110" t="e">
        <f>#REF!</f>
        <v>#REF!</v>
      </c>
      <c r="F873" s="41" t="s">
        <v>718</v>
      </c>
      <c r="G873" s="62"/>
      <c r="H873" s="62"/>
      <c r="I873" s="62" t="s">
        <v>164</v>
      </c>
      <c r="J873" s="41" t="e">
        <f>IF(AND(E874=0,E875=0,E876&gt;=H876),"YES","NO")</f>
        <v>#REF!</v>
      </c>
      <c r="K873" s="41"/>
      <c r="L873" s="41"/>
      <c r="M873" s="41"/>
      <c r="N873" s="241"/>
      <c r="Q873" s="11"/>
    </row>
    <row r="874" spans="1:17" x14ac:dyDescent="0.25">
      <c r="A874" s="252"/>
      <c r="B874" s="249"/>
      <c r="C874" s="317" t="s">
        <v>418</v>
      </c>
      <c r="D874" s="317"/>
      <c r="E874" s="108" t="e">
        <f>E870/E873</f>
        <v>#REF!</v>
      </c>
      <c r="F874" s="41"/>
      <c r="G874" s="70" t="s">
        <v>158</v>
      </c>
      <c r="H874" s="128">
        <v>0.05</v>
      </c>
      <c r="I874" s="72" t="s">
        <v>165</v>
      </c>
      <c r="J874" s="41" t="e">
        <f>IF(AND(E874=0,E875=0,E876&lt;H876),"YES","NO")</f>
        <v>#REF!</v>
      </c>
      <c r="K874" s="41"/>
      <c r="L874" s="41"/>
      <c r="M874" s="41"/>
      <c r="N874" s="241"/>
    </row>
    <row r="875" spans="1:17" x14ac:dyDescent="0.25">
      <c r="A875" s="252"/>
      <c r="B875" s="249"/>
      <c r="C875" s="317" t="s">
        <v>714</v>
      </c>
      <c r="D875" s="317"/>
      <c r="E875" s="108" t="e">
        <f>E871/E873</f>
        <v>#REF!</v>
      </c>
      <c r="F875" s="41"/>
      <c r="G875" s="70" t="s">
        <v>159</v>
      </c>
      <c r="H875" s="128">
        <v>0.2</v>
      </c>
      <c r="I875" s="71"/>
      <c r="J875" s="41"/>
      <c r="K875" s="41"/>
      <c r="L875" s="41"/>
      <c r="M875" s="41"/>
      <c r="N875" s="241"/>
    </row>
    <row r="876" spans="1:17" x14ac:dyDescent="0.25">
      <c r="A876" s="252"/>
      <c r="B876" s="249"/>
      <c r="C876" s="317" t="s">
        <v>715</v>
      </c>
      <c r="D876" s="317"/>
      <c r="E876" s="108" t="e">
        <f>E872/E873</f>
        <v>#REF!</v>
      </c>
      <c r="F876" s="41"/>
      <c r="G876" s="70" t="s">
        <v>160</v>
      </c>
      <c r="H876" s="129">
        <v>0.9</v>
      </c>
      <c r="I876" s="73"/>
      <c r="J876" s="41"/>
      <c r="K876" s="41"/>
      <c r="L876" s="41"/>
      <c r="M876" s="41"/>
      <c r="N876" s="241"/>
    </row>
    <row r="877" spans="1:17" x14ac:dyDescent="0.25">
      <c r="A877" s="252"/>
      <c r="B877" s="249"/>
      <c r="C877" s="280" t="s">
        <v>85</v>
      </c>
      <c r="D877" s="281"/>
      <c r="E877" s="94" t="e">
        <f>IF(J870="YES",4,IF(J871="YES",3+E874/H874,IF(J872="YES",2+2*E874/H874+E875/H875-(E874*E875)/(H874*H875),IF(J873="YES",2,2*E876/H876))))</f>
        <v>#REF!</v>
      </c>
      <c r="F877" s="41"/>
      <c r="G877" s="63"/>
      <c r="H877" s="63"/>
      <c r="I877" s="63"/>
      <c r="J877" s="41"/>
      <c r="K877" s="41"/>
      <c r="L877" s="41"/>
      <c r="M877" s="41"/>
      <c r="N877" s="241"/>
    </row>
    <row r="878" spans="1:17" ht="15.75" thickBot="1" x14ac:dyDescent="0.3">
      <c r="A878" s="253"/>
      <c r="B878" s="250"/>
      <c r="C878" s="278" t="s">
        <v>0</v>
      </c>
      <c r="D878" s="279"/>
      <c r="E878" s="48" t="e">
        <f>IF($E$803&gt;=$H$804,E877,$E$803/$H$804*E877)</f>
        <v>#REF!</v>
      </c>
      <c r="F878" s="41"/>
      <c r="G878" s="63"/>
      <c r="H878" s="63"/>
      <c r="I878" s="63"/>
      <c r="J878" s="41"/>
      <c r="K878" s="41"/>
      <c r="L878" s="41"/>
      <c r="M878" s="41"/>
      <c r="N878" s="120"/>
    </row>
    <row r="879" spans="1:17" ht="15.75" thickBot="1" x14ac:dyDescent="0.3">
      <c r="A879" s="64"/>
      <c r="B879" s="64"/>
      <c r="C879" s="65"/>
      <c r="D879" s="155"/>
      <c r="E879" s="41"/>
      <c r="F879" s="41"/>
      <c r="G879" s="41"/>
      <c r="H879" s="41"/>
      <c r="I879" s="41"/>
      <c r="J879" s="41"/>
      <c r="K879" s="41"/>
      <c r="L879" s="41"/>
      <c r="M879" s="41"/>
      <c r="N879" s="66"/>
    </row>
    <row r="880" spans="1:17" ht="43.15" customHeight="1" x14ac:dyDescent="0.25">
      <c r="A880" s="331">
        <v>56</v>
      </c>
      <c r="B880" s="334" t="s">
        <v>781</v>
      </c>
      <c r="C880" s="299" t="s">
        <v>787</v>
      </c>
      <c r="D880" s="282"/>
      <c r="E880" s="61"/>
      <c r="F880" s="41"/>
      <c r="G880" s="41"/>
      <c r="H880" s="41"/>
      <c r="I880" s="41"/>
      <c r="J880" s="41"/>
      <c r="K880" s="41"/>
      <c r="L880" s="41"/>
      <c r="M880" s="41"/>
      <c r="N880" s="240" t="s">
        <v>450</v>
      </c>
    </row>
    <row r="881" spans="1:14" x14ac:dyDescent="0.25">
      <c r="A881" s="332"/>
      <c r="B881" s="262"/>
      <c r="C881" s="294" t="s">
        <v>782</v>
      </c>
      <c r="D881" s="281"/>
      <c r="E881" s="110" t="e">
        <f>#REF!</f>
        <v>#REF!</v>
      </c>
      <c r="F881" s="41" t="s">
        <v>718</v>
      </c>
      <c r="G881" s="62"/>
      <c r="H881" s="62"/>
      <c r="I881" s="62" t="s">
        <v>161</v>
      </c>
      <c r="J881" s="41" t="e">
        <f>IF(E886&gt;=H886,"YES","NO")</f>
        <v>#REF!</v>
      </c>
      <c r="K881" s="41"/>
      <c r="L881" s="41"/>
      <c r="M881" s="41"/>
      <c r="N881" s="241"/>
    </row>
    <row r="882" spans="1:14" x14ac:dyDescent="0.25">
      <c r="A882" s="332"/>
      <c r="B882" s="262"/>
      <c r="C882" s="294" t="s">
        <v>711</v>
      </c>
      <c r="D882" s="281"/>
      <c r="E882" s="110" t="e">
        <f>#REF!</f>
        <v>#REF!</v>
      </c>
      <c r="F882" s="41" t="s">
        <v>718</v>
      </c>
      <c r="G882" s="62"/>
      <c r="H882" s="62"/>
      <c r="I882" s="62" t="s">
        <v>162</v>
      </c>
      <c r="J882" s="41" t="e">
        <f>IF(AND(E886&lt;H886,E887&gt;=H887),"YES","NO")</f>
        <v>#REF!</v>
      </c>
      <c r="K882" s="41"/>
      <c r="L882" s="41"/>
      <c r="M882" s="41"/>
      <c r="N882" s="241"/>
    </row>
    <row r="883" spans="1:14" x14ac:dyDescent="0.25">
      <c r="A883" s="332"/>
      <c r="B883" s="262"/>
      <c r="C883" s="294" t="s">
        <v>783</v>
      </c>
      <c r="D883" s="281"/>
      <c r="E883" s="110" t="e">
        <f>#REF!</f>
        <v>#REF!</v>
      </c>
      <c r="F883" s="41" t="s">
        <v>718</v>
      </c>
      <c r="G883" s="62"/>
      <c r="H883" s="62"/>
      <c r="I883" s="62" t="s">
        <v>163</v>
      </c>
      <c r="J883" s="41" t="e">
        <f>IF(OR(AND(E885&gt;0,E885&lt;H885),AND(E886&gt;0,E886&lt;H886)),"YES","NO")</f>
        <v>#REF!</v>
      </c>
      <c r="K883" s="41"/>
      <c r="L883" s="41"/>
      <c r="M883" s="41"/>
      <c r="N883" s="241"/>
    </row>
    <row r="884" spans="1:14" x14ac:dyDescent="0.25">
      <c r="A884" s="332"/>
      <c r="B884" s="262"/>
      <c r="C884" s="294" t="s">
        <v>784</v>
      </c>
      <c r="D884" s="281"/>
      <c r="E884" s="110" t="e">
        <f>#REF!</f>
        <v>#REF!</v>
      </c>
      <c r="F884" s="41" t="s">
        <v>718</v>
      </c>
      <c r="G884" s="62"/>
      <c r="H884" s="62"/>
      <c r="I884" s="62" t="s">
        <v>163</v>
      </c>
      <c r="J884" s="41" t="e">
        <f>IF(OR(AND(E886&gt;0,E886&lt;H886),AND(E887&gt;0,E887&lt;H887)),"YES","NO")</f>
        <v>#REF!</v>
      </c>
      <c r="K884" s="41"/>
      <c r="L884" s="41"/>
      <c r="M884" s="41"/>
      <c r="N884" s="241"/>
    </row>
    <row r="885" spans="1:14" x14ac:dyDescent="0.25">
      <c r="A885" s="332"/>
      <c r="B885" s="262"/>
      <c r="C885" s="294" t="s">
        <v>708</v>
      </c>
      <c r="D885" s="281"/>
      <c r="E885" s="110" t="e">
        <f>E266</f>
        <v>#REF!</v>
      </c>
      <c r="F885" s="41" t="s">
        <v>718</v>
      </c>
      <c r="G885" s="62"/>
      <c r="H885" s="62"/>
      <c r="I885" s="62" t="s">
        <v>164</v>
      </c>
      <c r="J885" s="41" t="e">
        <f>IF(AND(E886=0,E887=0,E888&gt;=H888),"YES","NO")</f>
        <v>#REF!</v>
      </c>
      <c r="K885" s="41"/>
      <c r="L885" s="41"/>
      <c r="M885" s="41"/>
      <c r="N885" s="241"/>
    </row>
    <row r="886" spans="1:14" x14ac:dyDescent="0.25">
      <c r="A886" s="332"/>
      <c r="B886" s="262"/>
      <c r="C886" s="294" t="s">
        <v>785</v>
      </c>
      <c r="D886" s="281"/>
      <c r="E886" s="105" t="e">
        <f>E884/E885</f>
        <v>#REF!</v>
      </c>
      <c r="F886" s="41"/>
      <c r="G886" s="70" t="s">
        <v>158</v>
      </c>
      <c r="H886" s="130">
        <v>0.1</v>
      </c>
      <c r="I886" s="72" t="s">
        <v>165</v>
      </c>
      <c r="J886" s="41" t="e">
        <f>IF(AND(E886=0,E887=0,E888&lt;H888),"YES","NO")</f>
        <v>#REF!</v>
      </c>
      <c r="K886" s="41"/>
      <c r="L886" s="41"/>
      <c r="M886" s="41"/>
      <c r="N886" s="241"/>
    </row>
    <row r="887" spans="1:14" x14ac:dyDescent="0.25">
      <c r="A887" s="332"/>
      <c r="B887" s="262"/>
      <c r="C887" s="294" t="s">
        <v>786</v>
      </c>
      <c r="D887" s="281"/>
      <c r="E887" s="105" t="e">
        <f>(E882+E883)/E885</f>
        <v>#REF!</v>
      </c>
      <c r="F887" s="41"/>
      <c r="G887" s="70" t="s">
        <v>159</v>
      </c>
      <c r="H887" s="130">
        <v>1</v>
      </c>
      <c r="I887" s="71"/>
      <c r="J887" s="41"/>
      <c r="K887" s="41"/>
      <c r="L887" s="41"/>
      <c r="M887" s="41"/>
      <c r="N887" s="241"/>
    </row>
    <row r="888" spans="1:14" x14ac:dyDescent="0.25">
      <c r="A888" s="332"/>
      <c r="B888" s="262"/>
      <c r="C888" s="295" t="s">
        <v>709</v>
      </c>
      <c r="D888" s="296"/>
      <c r="E888" s="105" t="e">
        <f>E881/E885</f>
        <v>#REF!</v>
      </c>
      <c r="F888" s="41"/>
      <c r="G888" s="70" t="s">
        <v>160</v>
      </c>
      <c r="H888" s="131">
        <v>2</v>
      </c>
      <c r="I888" s="73"/>
      <c r="J888" s="41"/>
      <c r="K888" s="41"/>
      <c r="L888" s="41"/>
      <c r="M888" s="41"/>
      <c r="N888" s="241"/>
    </row>
    <row r="889" spans="1:14" ht="15.75" thickBot="1" x14ac:dyDescent="0.3">
      <c r="A889" s="333"/>
      <c r="B889" s="263"/>
      <c r="C889" s="259" t="s">
        <v>0</v>
      </c>
      <c r="D889" s="335"/>
      <c r="E889" s="48" t="e">
        <f>IF(J881="YES",4,IF(J882="YES",3+E886/H886,IF(J884="YES",2+2*E886/H886+E887/H887-(E886*E887)/(H886*H887),IF(J885="YES",2,2*E888/H888))))</f>
        <v>#REF!</v>
      </c>
      <c r="F889" s="41"/>
      <c r="G889" s="63"/>
      <c r="H889" s="63"/>
      <c r="I889" s="63"/>
      <c r="J889" s="41"/>
      <c r="K889" s="41"/>
      <c r="L889" s="41"/>
      <c r="M889" s="41"/>
      <c r="N889" s="241"/>
    </row>
    <row r="890" spans="1:14" ht="15.75" thickBot="1" x14ac:dyDescent="0.3">
      <c r="A890" s="64"/>
      <c r="B890" s="64"/>
      <c r="C890" s="65"/>
      <c r="D890" s="155"/>
      <c r="E890" s="51"/>
      <c r="F890" s="41"/>
      <c r="G890" s="63"/>
      <c r="H890" s="63"/>
      <c r="I890" s="63"/>
      <c r="J890" s="41"/>
      <c r="K890" s="41"/>
      <c r="L890" s="41"/>
      <c r="M890" s="41"/>
      <c r="N890" s="66"/>
    </row>
    <row r="891" spans="1:14" ht="31.5" customHeight="1" x14ac:dyDescent="0.25">
      <c r="A891" s="331">
        <v>57</v>
      </c>
      <c r="B891" s="334"/>
      <c r="C891" s="299" t="s">
        <v>817</v>
      </c>
      <c r="D891" s="282"/>
      <c r="E891" s="61"/>
      <c r="F891" s="41"/>
      <c r="G891" s="41"/>
      <c r="H891" s="41"/>
      <c r="I891" s="41"/>
      <c r="J891" s="41"/>
      <c r="K891" s="41"/>
      <c r="L891" s="41"/>
      <c r="M891" s="41"/>
      <c r="N891" s="240" t="s">
        <v>451</v>
      </c>
    </row>
    <row r="892" spans="1:14" x14ac:dyDescent="0.25">
      <c r="A892" s="332"/>
      <c r="B892" s="262"/>
      <c r="C892" s="294" t="s">
        <v>712</v>
      </c>
      <c r="D892" s="281"/>
      <c r="E892" s="110" t="e">
        <f>#REF!</f>
        <v>#REF!</v>
      </c>
      <c r="F892" s="41" t="s">
        <v>718</v>
      </c>
      <c r="G892" s="62"/>
      <c r="H892" s="62"/>
      <c r="I892" s="62" t="s">
        <v>161</v>
      </c>
      <c r="J892" s="41" t="e">
        <f>IF(E898&gt;=H898,"YES","NO")</f>
        <v>#REF!</v>
      </c>
      <c r="K892" s="41"/>
      <c r="L892" s="41"/>
      <c r="M892" s="41"/>
      <c r="N892" s="241"/>
    </row>
    <row r="893" spans="1:14" x14ac:dyDescent="0.25">
      <c r="A893" s="332"/>
      <c r="B893" s="262"/>
      <c r="C893" s="294" t="s">
        <v>788</v>
      </c>
      <c r="D893" s="281"/>
      <c r="E893" s="110" t="e">
        <f>#REF!</f>
        <v>#REF!</v>
      </c>
      <c r="F893" s="41" t="s">
        <v>718</v>
      </c>
      <c r="G893" s="62"/>
      <c r="H893" s="62"/>
      <c r="I893" s="62" t="s">
        <v>162</v>
      </c>
      <c r="J893" s="41" t="e">
        <f>IF(AND(E898&lt;H898,E899&gt;=H899),"YES","NO")</f>
        <v>#REF!</v>
      </c>
      <c r="K893" s="41"/>
      <c r="L893" s="41"/>
      <c r="M893" s="41"/>
      <c r="N893" s="241"/>
    </row>
    <row r="894" spans="1:14" x14ac:dyDescent="0.25">
      <c r="A894" s="332"/>
      <c r="B894" s="262"/>
      <c r="C894" s="294" t="s">
        <v>789</v>
      </c>
      <c r="D894" s="281"/>
      <c r="E894" s="110" t="e">
        <f>#REF!</f>
        <v>#REF!</v>
      </c>
      <c r="F894" s="41" t="s">
        <v>718</v>
      </c>
      <c r="G894" s="62"/>
      <c r="H894" s="62"/>
      <c r="I894" s="62" t="s">
        <v>163</v>
      </c>
      <c r="J894" s="41" t="e">
        <f>IF(OR(AND(E898&gt;0,E898&lt;H898),AND(E899&gt;0,E899&lt;H899)),"YES","NO")</f>
        <v>#REF!</v>
      </c>
      <c r="K894" s="41"/>
      <c r="L894" s="41"/>
      <c r="M894" s="41"/>
      <c r="N894" s="241"/>
    </row>
    <row r="895" spans="1:14" x14ac:dyDescent="0.25">
      <c r="A895" s="332"/>
      <c r="B895" s="262"/>
      <c r="C895" s="294" t="s">
        <v>790</v>
      </c>
      <c r="D895" s="281"/>
      <c r="E895" s="110" t="e">
        <f>#REF!</f>
        <v>#REF!</v>
      </c>
      <c r="F895" s="41" t="s">
        <v>718</v>
      </c>
      <c r="G895" s="62"/>
      <c r="H895" s="62"/>
      <c r="I895" s="367" t="s">
        <v>161</v>
      </c>
      <c r="J895" s="368" t="e">
        <f>IF(E901&gt;=H901,"YES","NO")</f>
        <v>#REF!</v>
      </c>
      <c r="K895" s="41"/>
      <c r="L895" s="41"/>
      <c r="M895" s="41"/>
      <c r="N895" s="241"/>
    </row>
    <row r="896" spans="1:14" x14ac:dyDescent="0.25">
      <c r="A896" s="332"/>
      <c r="B896" s="262"/>
      <c r="C896" s="294" t="s">
        <v>791</v>
      </c>
      <c r="D896" s="281"/>
      <c r="E896" s="110" t="e">
        <f>#REF!</f>
        <v>#REF!</v>
      </c>
      <c r="F896" s="41" t="s">
        <v>718</v>
      </c>
      <c r="G896" s="62"/>
      <c r="H896" s="62"/>
      <c r="I896" s="62" t="s">
        <v>162</v>
      </c>
      <c r="J896" s="41" t="e">
        <f>IF(AND(E901&lt;H901,E902&gt;=H902),"YES","NO")</f>
        <v>#REF!</v>
      </c>
      <c r="K896" s="41"/>
      <c r="L896" s="41"/>
      <c r="M896" s="41"/>
      <c r="N896" s="241"/>
    </row>
    <row r="897" spans="1:14" x14ac:dyDescent="0.25">
      <c r="A897" s="332"/>
      <c r="B897" s="262"/>
      <c r="C897" s="294" t="s">
        <v>708</v>
      </c>
      <c r="D897" s="281"/>
      <c r="E897" s="110" t="e">
        <f>E266</f>
        <v>#REF!</v>
      </c>
      <c r="F897" s="41" t="s">
        <v>718</v>
      </c>
      <c r="G897" s="62"/>
      <c r="H897" s="62"/>
      <c r="I897" s="62" t="s">
        <v>164</v>
      </c>
      <c r="J897" s="41" t="e">
        <f>IF(AND(E898=0,E899=0,E900&gt;=H900),"YES","NO")</f>
        <v>#REF!</v>
      </c>
      <c r="K897" s="41"/>
      <c r="L897" s="41"/>
      <c r="M897" s="41"/>
      <c r="N897" s="241"/>
    </row>
    <row r="898" spans="1:14" x14ac:dyDescent="0.25">
      <c r="A898" s="332"/>
      <c r="B898" s="262"/>
      <c r="C898" s="294" t="s">
        <v>793</v>
      </c>
      <c r="D898" s="281"/>
      <c r="E898" s="105" t="e">
        <f>E894/E897</f>
        <v>#REF!</v>
      </c>
      <c r="F898" s="41"/>
      <c r="G898" s="70" t="s">
        <v>158</v>
      </c>
      <c r="H898" s="130">
        <v>0.1</v>
      </c>
      <c r="I898" s="72" t="s">
        <v>165</v>
      </c>
      <c r="J898" s="41" t="e">
        <f>IF(AND(E898=0,E899=0,E900&lt;H900),"YES","NO")</f>
        <v>#REF!</v>
      </c>
      <c r="K898" s="41"/>
      <c r="L898" s="41"/>
      <c r="M898" s="41"/>
      <c r="N898" s="241"/>
    </row>
    <row r="899" spans="1:14" x14ac:dyDescent="0.25">
      <c r="A899" s="332"/>
      <c r="B899" s="262"/>
      <c r="C899" s="294" t="s">
        <v>792</v>
      </c>
      <c r="D899" s="281"/>
      <c r="E899" s="105" t="e">
        <f>E893/E897</f>
        <v>#REF!</v>
      </c>
      <c r="F899" s="41"/>
      <c r="G899" s="70" t="s">
        <v>159</v>
      </c>
      <c r="H899" s="130">
        <v>1</v>
      </c>
      <c r="I899" s="71"/>
      <c r="J899" s="41"/>
      <c r="K899" s="41"/>
      <c r="L899" s="41"/>
      <c r="M899" s="41"/>
      <c r="N899" s="241"/>
    </row>
    <row r="900" spans="1:14" x14ac:dyDescent="0.25">
      <c r="A900" s="332"/>
      <c r="B900" s="262"/>
      <c r="C900" s="295" t="s">
        <v>713</v>
      </c>
      <c r="D900" s="296"/>
      <c r="E900" s="105" t="e">
        <f>E892/E897</f>
        <v>#REF!</v>
      </c>
      <c r="F900" s="41"/>
      <c r="G900" s="70" t="s">
        <v>160</v>
      </c>
      <c r="H900" s="131">
        <v>2</v>
      </c>
      <c r="I900" s="73"/>
      <c r="J900" s="41"/>
      <c r="K900" s="41"/>
      <c r="L900" s="41"/>
      <c r="M900" s="41"/>
      <c r="N900" s="241"/>
    </row>
    <row r="901" spans="1:14" ht="15.75" thickBot="1" x14ac:dyDescent="0.3">
      <c r="A901" s="333"/>
      <c r="B901" s="263"/>
      <c r="C901" s="259" t="s">
        <v>0</v>
      </c>
      <c r="D901" s="335"/>
      <c r="E901" s="48" t="e">
        <f>IF(J892="YES",4,IF(J893="YES",3+E898/H898,IF(J894="YES",2+2*E898/H898+E899/H899-(E898*E899)/(H898*H899),IF(J897="YES",2,2*E900/H900))))</f>
        <v>#REF!</v>
      </c>
      <c r="F901" s="41"/>
      <c r="G901" s="63"/>
      <c r="H901" s="63"/>
      <c r="I901" s="63"/>
      <c r="J901" s="41"/>
      <c r="K901" s="41"/>
      <c r="L901" s="41"/>
      <c r="M901" s="41"/>
      <c r="N901" s="66"/>
    </row>
    <row r="902" spans="1:14" ht="15.75" thickBot="1" x14ac:dyDescent="0.3">
      <c r="A902" s="64"/>
      <c r="B902" s="64"/>
      <c r="C902" s="65"/>
      <c r="D902" s="155"/>
      <c r="E902" s="51"/>
      <c r="F902" s="41"/>
      <c r="G902" s="63"/>
      <c r="H902" s="63"/>
      <c r="I902" s="63"/>
      <c r="J902" s="41"/>
      <c r="K902" s="41"/>
      <c r="L902" s="41"/>
      <c r="M902" s="41"/>
      <c r="N902" s="66"/>
    </row>
    <row r="903" spans="1:14" ht="36" customHeight="1" x14ac:dyDescent="0.25">
      <c r="A903" s="251">
        <v>58</v>
      </c>
      <c r="B903" s="248" t="s">
        <v>419</v>
      </c>
      <c r="C903" s="282" t="s">
        <v>794</v>
      </c>
      <c r="D903" s="282"/>
      <c r="E903" s="61"/>
      <c r="F903" s="41"/>
      <c r="G903" s="41"/>
      <c r="H903" s="41"/>
      <c r="I903" s="41"/>
      <c r="J903" s="41"/>
      <c r="K903" s="41"/>
      <c r="L903" s="41"/>
      <c r="M903" s="41"/>
      <c r="N903" s="240" t="s">
        <v>452</v>
      </c>
    </row>
    <row r="904" spans="1:14" x14ac:dyDescent="0.25">
      <c r="A904" s="252"/>
      <c r="B904" s="249"/>
      <c r="C904" s="280" t="s">
        <v>795</v>
      </c>
      <c r="D904" s="281"/>
      <c r="E904" s="110" t="e">
        <f>#REF!</f>
        <v>#REF!</v>
      </c>
      <c r="F904" s="41" t="s">
        <v>718</v>
      </c>
      <c r="G904" s="62"/>
      <c r="H904" s="62"/>
      <c r="I904" s="62"/>
      <c r="J904" s="41"/>
      <c r="K904" s="41"/>
      <c r="L904" s="41"/>
      <c r="M904" s="41"/>
      <c r="N904" s="241"/>
    </row>
    <row r="905" spans="1:14" x14ac:dyDescent="0.25">
      <c r="A905" s="252"/>
      <c r="B905" s="249"/>
      <c r="C905" s="280" t="s">
        <v>796</v>
      </c>
      <c r="D905" s="281"/>
      <c r="E905" s="110" t="e">
        <f>E266</f>
        <v>#REF!</v>
      </c>
      <c r="F905" s="41"/>
      <c r="G905" s="62"/>
      <c r="H905" s="62"/>
      <c r="I905" s="62"/>
      <c r="J905" s="41"/>
      <c r="K905" s="41"/>
      <c r="L905" s="41"/>
      <c r="M905" s="41"/>
      <c r="N905" s="241"/>
    </row>
    <row r="906" spans="1:14" x14ac:dyDescent="0.25">
      <c r="A906" s="252"/>
      <c r="B906" s="249"/>
      <c r="C906" s="280" t="s">
        <v>710</v>
      </c>
      <c r="D906" s="281"/>
      <c r="E906" s="105" t="e">
        <f>E904/E905</f>
        <v>#REF!</v>
      </c>
      <c r="F906" s="41"/>
      <c r="G906" s="62"/>
      <c r="H906" s="62"/>
      <c r="I906" s="62"/>
      <c r="J906" s="41"/>
      <c r="K906" s="41"/>
      <c r="L906" s="41"/>
      <c r="M906" s="41"/>
      <c r="N906" s="241"/>
    </row>
    <row r="907" spans="1:14" ht="15.75" thickBot="1" x14ac:dyDescent="0.3">
      <c r="A907" s="253"/>
      <c r="B907" s="250"/>
      <c r="C907" s="278" t="s">
        <v>0</v>
      </c>
      <c r="D907" s="279"/>
      <c r="E907" s="48" t="e">
        <f>IF(E906&gt;=0.5,4,2+4*E906)</f>
        <v>#REF!</v>
      </c>
      <c r="F907" s="41"/>
      <c r="G907" s="63"/>
      <c r="H907" s="63"/>
      <c r="I907" s="63"/>
      <c r="J907" s="41"/>
      <c r="K907" s="41"/>
      <c r="L907" s="41"/>
      <c r="M907" s="41"/>
      <c r="N907" s="241"/>
    </row>
    <row r="908" spans="1:14" ht="15.75" thickBot="1" x14ac:dyDescent="0.3">
      <c r="A908" s="64"/>
      <c r="B908" s="64"/>
      <c r="C908" s="65"/>
      <c r="D908" s="155"/>
      <c r="E908" s="41"/>
      <c r="F908" s="41"/>
      <c r="G908" s="41"/>
      <c r="H908" s="41"/>
      <c r="I908" s="41"/>
      <c r="J908" s="41"/>
      <c r="K908" s="41"/>
      <c r="L908" s="41"/>
      <c r="M908" s="41"/>
      <c r="N908" s="66"/>
    </row>
    <row r="909" spans="1:14" ht="28.5" customHeight="1" x14ac:dyDescent="0.25">
      <c r="A909" s="251">
        <v>59</v>
      </c>
      <c r="B909" s="248" t="s">
        <v>873</v>
      </c>
      <c r="C909" s="282" t="s">
        <v>801</v>
      </c>
      <c r="D909" s="282"/>
      <c r="E909" s="61"/>
      <c r="F909" s="41"/>
      <c r="G909" s="41"/>
      <c r="H909" s="41"/>
      <c r="I909" s="41"/>
      <c r="J909" s="41"/>
      <c r="K909" s="41"/>
      <c r="L909" s="41"/>
      <c r="M909" s="41"/>
      <c r="N909" s="240" t="s">
        <v>453</v>
      </c>
    </row>
    <row r="910" spans="1:14" ht="28.9" customHeight="1" x14ac:dyDescent="0.25">
      <c r="A910" s="252"/>
      <c r="B910" s="249"/>
      <c r="C910" s="280" t="s">
        <v>797</v>
      </c>
      <c r="D910" s="281"/>
      <c r="E910" s="110" t="e">
        <f>#REF!</f>
        <v>#REF!</v>
      </c>
      <c r="F910" s="41" t="s">
        <v>718</v>
      </c>
      <c r="G910" s="62"/>
      <c r="H910" s="62"/>
      <c r="I910" s="62"/>
      <c r="J910" s="41"/>
      <c r="K910" s="41"/>
      <c r="L910" s="41"/>
      <c r="M910" s="41"/>
      <c r="N910" s="241"/>
    </row>
    <row r="911" spans="1:14" ht="43.9" customHeight="1" x14ac:dyDescent="0.25">
      <c r="A911" s="252"/>
      <c r="B911" s="249"/>
      <c r="C911" s="280" t="s">
        <v>798</v>
      </c>
      <c r="D911" s="281"/>
      <c r="E911" s="110" t="e">
        <f>#REF!</f>
        <v>#REF!</v>
      </c>
      <c r="F911" s="41" t="s">
        <v>718</v>
      </c>
      <c r="G911" s="62"/>
      <c r="H911" s="62"/>
      <c r="I911" s="62"/>
      <c r="J911" s="41"/>
      <c r="K911" s="41"/>
      <c r="L911" s="41"/>
      <c r="M911" s="41"/>
      <c r="N911" s="241"/>
    </row>
    <row r="912" spans="1:14" ht="43.5" customHeight="1" x14ac:dyDescent="0.25">
      <c r="A912" s="252"/>
      <c r="B912" s="249"/>
      <c r="C912" s="280" t="s">
        <v>839</v>
      </c>
      <c r="D912" s="281"/>
      <c r="E912" s="110" t="e">
        <f>#REF!</f>
        <v>#REF!</v>
      </c>
      <c r="F912" s="41" t="s">
        <v>718</v>
      </c>
      <c r="G912" s="62"/>
      <c r="H912" s="62"/>
      <c r="I912" s="62"/>
      <c r="J912" s="41"/>
      <c r="K912" s="41"/>
      <c r="L912" s="41"/>
      <c r="M912" s="41"/>
      <c r="N912" s="241"/>
    </row>
    <row r="913" spans="1:14" ht="28.9" customHeight="1" x14ac:dyDescent="0.25">
      <c r="A913" s="252"/>
      <c r="B913" s="249"/>
      <c r="C913" s="280" t="s">
        <v>800</v>
      </c>
      <c r="D913" s="281"/>
      <c r="E913" s="110" t="e">
        <f>#REF!</f>
        <v>#REF!</v>
      </c>
      <c r="F913" s="41" t="s">
        <v>718</v>
      </c>
      <c r="G913" s="62"/>
      <c r="H913" s="62"/>
      <c r="I913" s="62"/>
      <c r="J913" s="41"/>
      <c r="K913" s="41"/>
      <c r="L913" s="41"/>
      <c r="M913" s="41"/>
      <c r="N913" s="241"/>
    </row>
    <row r="914" spans="1:14" x14ac:dyDescent="0.25">
      <c r="A914" s="252"/>
      <c r="B914" s="249"/>
      <c r="C914" s="280" t="s">
        <v>708</v>
      </c>
      <c r="D914" s="281"/>
      <c r="E914" s="110" t="e">
        <f>E266</f>
        <v>#REF!</v>
      </c>
      <c r="F914" s="41"/>
      <c r="G914" s="62"/>
      <c r="H914" s="62"/>
      <c r="I914" s="62"/>
      <c r="J914" s="41"/>
      <c r="K914" s="41"/>
      <c r="L914" s="41"/>
      <c r="M914" s="41"/>
      <c r="N914" s="241"/>
    </row>
    <row r="915" spans="1:14" x14ac:dyDescent="0.25">
      <c r="A915" s="252"/>
      <c r="B915" s="249"/>
      <c r="C915" s="280" t="s">
        <v>799</v>
      </c>
      <c r="D915" s="281"/>
      <c r="E915" s="105" t="e">
        <f>(4*E910+2*(E911+E912)+E913)/E914</f>
        <v>#REF!</v>
      </c>
      <c r="F915" s="41"/>
      <c r="G915" s="62"/>
      <c r="H915" s="62"/>
      <c r="I915" s="62"/>
      <c r="J915" s="41"/>
      <c r="K915" s="41"/>
      <c r="L915" s="41"/>
      <c r="M915" s="41"/>
      <c r="N915" s="241"/>
    </row>
    <row r="916" spans="1:14" ht="15.75" thickBot="1" x14ac:dyDescent="0.3">
      <c r="A916" s="253"/>
      <c r="B916" s="250"/>
      <c r="C916" s="278" t="s">
        <v>0</v>
      </c>
      <c r="D916" s="279"/>
      <c r="E916" s="48" t="e">
        <f>IF(E915&gt;=1,4,2+2*E915)</f>
        <v>#REF!</v>
      </c>
      <c r="F916" s="41"/>
      <c r="G916" s="63"/>
      <c r="H916" s="63"/>
      <c r="I916" s="63"/>
      <c r="J916" s="41"/>
      <c r="K916" s="41"/>
      <c r="L916" s="41"/>
      <c r="M916" s="41"/>
      <c r="N916" s="241"/>
    </row>
    <row r="917" spans="1:14" ht="15.75" thickBot="1" x14ac:dyDescent="0.3">
      <c r="A917" s="64"/>
      <c r="B917" s="64"/>
      <c r="C917" s="65"/>
      <c r="D917" s="155"/>
      <c r="E917" s="41"/>
      <c r="F917" s="41"/>
      <c r="G917" s="41"/>
      <c r="H917" s="41"/>
      <c r="I917" s="41"/>
      <c r="J917" s="41"/>
      <c r="K917" s="41"/>
      <c r="L917" s="41"/>
      <c r="M917" s="41"/>
      <c r="N917" s="66"/>
    </row>
    <row r="918" spans="1:14" ht="49.9" customHeight="1" x14ac:dyDescent="0.25">
      <c r="A918" s="251">
        <v>60</v>
      </c>
      <c r="B918" s="264" t="s">
        <v>420</v>
      </c>
      <c r="C918" s="256" t="s">
        <v>421</v>
      </c>
      <c r="D918" s="257"/>
      <c r="E918" s="43">
        <v>3</v>
      </c>
      <c r="F918" s="41" t="s">
        <v>717</v>
      </c>
      <c r="G918" s="41"/>
      <c r="H918" s="41"/>
      <c r="I918" s="41"/>
      <c r="J918" s="41"/>
      <c r="K918" s="41"/>
      <c r="L918" s="41"/>
      <c r="M918" s="41"/>
      <c r="N918" s="240" t="s">
        <v>819</v>
      </c>
    </row>
    <row r="919" spans="1:14" ht="165" x14ac:dyDescent="0.25">
      <c r="A919" s="252"/>
      <c r="B919" s="265"/>
      <c r="C919" s="44">
        <v>4</v>
      </c>
      <c r="D919" s="116" t="s">
        <v>422</v>
      </c>
      <c r="E919" s="45"/>
      <c r="F919" s="41"/>
      <c r="G919" s="41"/>
      <c r="H919" s="41"/>
      <c r="I919" s="41"/>
      <c r="J919" s="41"/>
      <c r="K919" s="41"/>
      <c r="L919" s="41"/>
      <c r="M919" s="41"/>
      <c r="N919" s="241"/>
    </row>
    <row r="920" spans="1:14" ht="165" x14ac:dyDescent="0.25">
      <c r="A920" s="252"/>
      <c r="B920" s="265"/>
      <c r="C920" s="44">
        <v>3</v>
      </c>
      <c r="D920" s="116" t="s">
        <v>423</v>
      </c>
      <c r="E920" s="45"/>
      <c r="F920" s="41"/>
      <c r="G920" s="41"/>
      <c r="H920" s="41"/>
      <c r="I920" s="41"/>
      <c r="J920" s="41"/>
      <c r="K920" s="41"/>
      <c r="L920" s="41"/>
      <c r="M920" s="41"/>
      <c r="N920" s="241"/>
    </row>
    <row r="921" spans="1:14" ht="150" x14ac:dyDescent="0.25">
      <c r="A921" s="252"/>
      <c r="B921" s="265"/>
      <c r="C921" s="44">
        <v>2</v>
      </c>
      <c r="D921" s="116" t="s">
        <v>424</v>
      </c>
      <c r="E921" s="45"/>
      <c r="F921" s="41"/>
      <c r="G921" s="41"/>
      <c r="H921" s="41"/>
      <c r="I921" s="41"/>
      <c r="J921" s="41"/>
      <c r="K921" s="41"/>
      <c r="L921" s="41"/>
      <c r="M921" s="41"/>
      <c r="N921" s="241"/>
    </row>
    <row r="922" spans="1:14" ht="135" x14ac:dyDescent="0.25">
      <c r="A922" s="252"/>
      <c r="B922" s="265"/>
      <c r="C922" s="44">
        <v>1</v>
      </c>
      <c r="D922" s="116" t="s">
        <v>425</v>
      </c>
      <c r="E922" s="45"/>
      <c r="F922" s="41"/>
      <c r="G922" s="41"/>
      <c r="H922" s="41"/>
      <c r="I922" s="41"/>
      <c r="J922" s="41"/>
      <c r="K922" s="41"/>
      <c r="L922" s="41"/>
      <c r="M922" s="41"/>
      <c r="N922" s="241"/>
    </row>
    <row r="923" spans="1:14" x14ac:dyDescent="0.25">
      <c r="A923" s="252"/>
      <c r="B923" s="265"/>
      <c r="C923" s="44">
        <v>0</v>
      </c>
      <c r="D923" s="116" t="s">
        <v>426</v>
      </c>
      <c r="E923" s="46"/>
      <c r="F923" s="41"/>
      <c r="G923" s="41"/>
      <c r="H923" s="41"/>
      <c r="I923" s="41"/>
      <c r="J923" s="41"/>
      <c r="K923" s="41"/>
      <c r="L923" s="41"/>
      <c r="M923" s="41"/>
      <c r="N923" s="241"/>
    </row>
    <row r="924" spans="1:14" ht="15" customHeight="1" thickBot="1" x14ac:dyDescent="0.3">
      <c r="A924" s="253"/>
      <c r="B924" s="266"/>
      <c r="C924" s="274" t="s">
        <v>0</v>
      </c>
      <c r="D924" s="276"/>
      <c r="E924" s="48">
        <f>E918</f>
        <v>3</v>
      </c>
      <c r="F924" s="41"/>
      <c r="G924" s="41"/>
      <c r="H924" s="41"/>
      <c r="I924" s="41"/>
      <c r="J924" s="41"/>
      <c r="K924" s="41"/>
      <c r="L924" s="41"/>
      <c r="M924" s="41"/>
      <c r="N924" s="241"/>
    </row>
    <row r="925" spans="1:14" ht="15" customHeight="1" thickBot="1" x14ac:dyDescent="0.3">
      <c r="A925" s="49"/>
      <c r="B925" s="49"/>
      <c r="C925" s="50"/>
      <c r="D925" s="149"/>
      <c r="E925" s="51"/>
      <c r="F925" s="41"/>
      <c r="G925" s="41"/>
      <c r="H925" s="41"/>
      <c r="I925" s="41"/>
      <c r="J925" s="41"/>
      <c r="K925" s="41"/>
      <c r="L925" s="41"/>
      <c r="M925" s="41"/>
      <c r="N925" s="52"/>
    </row>
    <row r="926" spans="1:14" ht="49.9" customHeight="1" x14ac:dyDescent="0.25">
      <c r="A926" s="251">
        <v>61</v>
      </c>
      <c r="B926" s="264" t="s">
        <v>432</v>
      </c>
      <c r="C926" s="256" t="s">
        <v>435</v>
      </c>
      <c r="D926" s="257"/>
      <c r="E926" s="43">
        <v>3</v>
      </c>
      <c r="F926" s="41" t="s">
        <v>717</v>
      </c>
      <c r="G926" s="41"/>
      <c r="H926" s="41"/>
      <c r="I926" s="41"/>
      <c r="J926" s="41"/>
      <c r="K926" s="41"/>
      <c r="L926" s="41"/>
      <c r="M926" s="41"/>
      <c r="N926" s="240" t="s">
        <v>818</v>
      </c>
    </row>
    <row r="927" spans="1:14" ht="150" x14ac:dyDescent="0.25">
      <c r="A927" s="252"/>
      <c r="B927" s="265"/>
      <c r="C927" s="44">
        <v>4</v>
      </c>
      <c r="D927" s="116" t="s">
        <v>427</v>
      </c>
      <c r="E927" s="45"/>
      <c r="F927" s="41"/>
      <c r="G927" s="41"/>
      <c r="H927" s="41"/>
      <c r="I927" s="41"/>
      <c r="J927" s="41"/>
      <c r="K927" s="41"/>
      <c r="L927" s="41"/>
      <c r="M927" s="41"/>
      <c r="N927" s="241"/>
    </row>
    <row r="928" spans="1:14" ht="135" x14ac:dyDescent="0.25">
      <c r="A928" s="252"/>
      <c r="B928" s="265"/>
      <c r="C928" s="44">
        <v>3</v>
      </c>
      <c r="D928" s="116" t="s">
        <v>428</v>
      </c>
      <c r="E928" s="45"/>
      <c r="F928" s="41"/>
      <c r="G928" s="41"/>
      <c r="H928" s="41"/>
      <c r="I928" s="41"/>
      <c r="J928" s="41"/>
      <c r="K928" s="41"/>
      <c r="L928" s="41"/>
      <c r="M928" s="41"/>
      <c r="N928" s="241"/>
    </row>
    <row r="929" spans="1:14" ht="90" x14ac:dyDescent="0.25">
      <c r="A929" s="252"/>
      <c r="B929" s="265"/>
      <c r="C929" s="44">
        <v>2</v>
      </c>
      <c r="D929" s="116" t="s">
        <v>429</v>
      </c>
      <c r="E929" s="45"/>
      <c r="F929" s="41"/>
      <c r="G929" s="41"/>
      <c r="H929" s="41"/>
      <c r="I929" s="41"/>
      <c r="J929" s="41"/>
      <c r="K929" s="41"/>
      <c r="L929" s="41"/>
      <c r="M929" s="41"/>
      <c r="N929" s="241"/>
    </row>
    <row r="930" spans="1:14" ht="105" x14ac:dyDescent="0.25">
      <c r="A930" s="252"/>
      <c r="B930" s="265"/>
      <c r="C930" s="44">
        <v>1</v>
      </c>
      <c r="D930" s="116" t="s">
        <v>430</v>
      </c>
      <c r="E930" s="45"/>
      <c r="F930" s="41"/>
      <c r="G930" s="41"/>
      <c r="H930" s="41"/>
      <c r="I930" s="41"/>
      <c r="J930" s="41"/>
      <c r="K930" s="41"/>
      <c r="L930" s="41"/>
      <c r="M930" s="41"/>
      <c r="N930" s="241"/>
    </row>
    <row r="931" spans="1:14" ht="30" x14ac:dyDescent="0.25">
      <c r="A931" s="252"/>
      <c r="B931" s="265"/>
      <c r="C931" s="44">
        <v>0</v>
      </c>
      <c r="D931" s="116" t="s">
        <v>431</v>
      </c>
      <c r="E931" s="46"/>
      <c r="F931" s="41"/>
      <c r="G931" s="41"/>
      <c r="H931" s="41"/>
      <c r="I931" s="41"/>
      <c r="J931" s="41"/>
      <c r="K931" s="41"/>
      <c r="L931" s="41"/>
      <c r="M931" s="41"/>
      <c r="N931" s="241"/>
    </row>
    <row r="932" spans="1:14" ht="15" customHeight="1" thickBot="1" x14ac:dyDescent="0.3">
      <c r="A932" s="253"/>
      <c r="B932" s="266"/>
      <c r="C932" s="274" t="s">
        <v>0</v>
      </c>
      <c r="D932" s="276"/>
      <c r="E932" s="48">
        <f>E926</f>
        <v>3</v>
      </c>
      <c r="F932" s="41"/>
      <c r="G932" s="41"/>
      <c r="H932" s="41"/>
      <c r="I932" s="41"/>
      <c r="J932" s="41"/>
      <c r="K932" s="41"/>
      <c r="L932" s="41"/>
      <c r="M932" s="41"/>
      <c r="N932" s="241"/>
    </row>
    <row r="933" spans="1:14" ht="15.75" thickBot="1" x14ac:dyDescent="0.3"/>
    <row r="934" spans="1:14" ht="49.9" customHeight="1" x14ac:dyDescent="0.25">
      <c r="A934" s="251">
        <v>62</v>
      </c>
      <c r="B934" s="264" t="s">
        <v>433</v>
      </c>
      <c r="C934" s="256" t="s">
        <v>436</v>
      </c>
      <c r="D934" s="257"/>
      <c r="E934" s="43">
        <v>3</v>
      </c>
      <c r="F934" s="41" t="s">
        <v>717</v>
      </c>
      <c r="G934" s="41"/>
      <c r="H934" s="41"/>
      <c r="I934" s="41"/>
      <c r="J934" s="41"/>
      <c r="K934" s="41"/>
      <c r="L934" s="41"/>
      <c r="M934" s="41"/>
      <c r="N934" s="240" t="s">
        <v>454</v>
      </c>
    </row>
    <row r="935" spans="1:14" ht="135" x14ac:dyDescent="0.25">
      <c r="A935" s="252"/>
      <c r="B935" s="265"/>
      <c r="C935" s="44">
        <v>4</v>
      </c>
      <c r="D935" s="116" t="s">
        <v>437</v>
      </c>
      <c r="E935" s="45"/>
      <c r="F935" s="41"/>
      <c r="G935" s="41"/>
      <c r="H935" s="41"/>
      <c r="I935" s="41"/>
      <c r="J935" s="41"/>
      <c r="K935" s="41"/>
      <c r="L935" s="41"/>
      <c r="M935" s="41"/>
      <c r="N935" s="241"/>
    </row>
    <row r="936" spans="1:14" ht="105" x14ac:dyDescent="0.25">
      <c r="A936" s="252"/>
      <c r="B936" s="265"/>
      <c r="C936" s="44">
        <v>3</v>
      </c>
      <c r="D936" s="116" t="s">
        <v>438</v>
      </c>
      <c r="E936" s="45"/>
      <c r="F936" s="41"/>
      <c r="G936" s="41"/>
      <c r="H936" s="41"/>
      <c r="I936" s="41"/>
      <c r="J936" s="41"/>
      <c r="K936" s="41"/>
      <c r="L936" s="41"/>
      <c r="M936" s="41"/>
      <c r="N936" s="241"/>
    </row>
    <row r="937" spans="1:14" ht="90" x14ac:dyDescent="0.25">
      <c r="A937" s="252"/>
      <c r="B937" s="265"/>
      <c r="C937" s="44">
        <v>2</v>
      </c>
      <c r="D937" s="116" t="s">
        <v>439</v>
      </c>
      <c r="E937" s="45"/>
      <c r="F937" s="41"/>
      <c r="G937" s="41"/>
      <c r="H937" s="41"/>
      <c r="I937" s="41"/>
      <c r="J937" s="41"/>
      <c r="K937" s="41"/>
      <c r="L937" s="41"/>
      <c r="M937" s="41"/>
      <c r="N937" s="241"/>
    </row>
    <row r="938" spans="1:14" ht="75" x14ac:dyDescent="0.25">
      <c r="A938" s="252"/>
      <c r="B938" s="265"/>
      <c r="C938" s="44">
        <v>1</v>
      </c>
      <c r="D938" s="116" t="s">
        <v>440</v>
      </c>
      <c r="E938" s="45"/>
      <c r="F938" s="41"/>
      <c r="G938" s="41"/>
      <c r="H938" s="41"/>
      <c r="I938" s="41"/>
      <c r="J938" s="41"/>
      <c r="K938" s="41"/>
      <c r="L938" s="41"/>
      <c r="M938" s="41"/>
      <c r="N938" s="241"/>
    </row>
    <row r="939" spans="1:14" ht="30" x14ac:dyDescent="0.25">
      <c r="A939" s="252"/>
      <c r="B939" s="265"/>
      <c r="C939" s="44">
        <v>0</v>
      </c>
      <c r="D939" s="116" t="s">
        <v>441</v>
      </c>
      <c r="E939" s="46"/>
      <c r="F939" s="41"/>
      <c r="G939" s="41"/>
      <c r="H939" s="41"/>
      <c r="I939" s="41"/>
      <c r="J939" s="41"/>
      <c r="K939" s="41"/>
      <c r="L939" s="41"/>
      <c r="M939" s="41"/>
      <c r="N939" s="241"/>
    </row>
    <row r="940" spans="1:14" ht="15" customHeight="1" thickBot="1" x14ac:dyDescent="0.3">
      <c r="A940" s="253"/>
      <c r="B940" s="266"/>
      <c r="C940" s="274" t="s">
        <v>0</v>
      </c>
      <c r="D940" s="276"/>
      <c r="E940" s="48">
        <f>E934</f>
        <v>3</v>
      </c>
      <c r="F940" s="41"/>
      <c r="G940" s="41"/>
      <c r="H940" s="41"/>
      <c r="I940" s="41"/>
      <c r="J940" s="41"/>
      <c r="K940" s="41"/>
      <c r="L940" s="41"/>
      <c r="M940" s="41"/>
      <c r="N940" s="241"/>
    </row>
    <row r="941" spans="1:14" ht="15.75" thickBot="1" x14ac:dyDescent="0.3"/>
    <row r="942" spans="1:14" ht="49.9" customHeight="1" x14ac:dyDescent="0.25">
      <c r="A942" s="251">
        <v>63</v>
      </c>
      <c r="B942" s="264" t="s">
        <v>434</v>
      </c>
      <c r="C942" s="256" t="s">
        <v>442</v>
      </c>
      <c r="D942" s="257"/>
      <c r="E942" s="43">
        <v>3</v>
      </c>
      <c r="F942" s="41" t="s">
        <v>717</v>
      </c>
      <c r="G942" s="41"/>
      <c r="H942" s="41"/>
      <c r="I942" s="41"/>
      <c r="J942" s="41"/>
      <c r="K942" s="41"/>
      <c r="L942" s="41"/>
      <c r="M942" s="41"/>
      <c r="N942" s="240" t="s">
        <v>455</v>
      </c>
    </row>
    <row r="943" spans="1:14" ht="105" x14ac:dyDescent="0.25">
      <c r="A943" s="252"/>
      <c r="B943" s="265"/>
      <c r="C943" s="44">
        <v>4</v>
      </c>
      <c r="D943" s="116" t="s">
        <v>443</v>
      </c>
      <c r="E943" s="45"/>
      <c r="F943" s="41"/>
      <c r="G943" s="41"/>
      <c r="H943" s="41"/>
      <c r="I943" s="41"/>
      <c r="J943" s="41"/>
      <c r="K943" s="41"/>
      <c r="L943" s="41"/>
      <c r="M943" s="41"/>
      <c r="N943" s="241"/>
    </row>
    <row r="944" spans="1:14" ht="90" x14ac:dyDescent="0.25">
      <c r="A944" s="252"/>
      <c r="B944" s="265"/>
      <c r="C944" s="44">
        <v>3</v>
      </c>
      <c r="D944" s="116" t="s">
        <v>444</v>
      </c>
      <c r="E944" s="45"/>
      <c r="F944" s="41"/>
      <c r="G944" s="41"/>
      <c r="H944" s="41"/>
      <c r="I944" s="41"/>
      <c r="J944" s="41"/>
      <c r="K944" s="41"/>
      <c r="L944" s="41"/>
      <c r="M944" s="41"/>
      <c r="N944" s="241"/>
    </row>
    <row r="945" spans="1:14" ht="75" x14ac:dyDescent="0.25">
      <c r="A945" s="252"/>
      <c r="B945" s="265"/>
      <c r="C945" s="44">
        <v>2</v>
      </c>
      <c r="D945" s="116" t="s">
        <v>445</v>
      </c>
      <c r="E945" s="45"/>
      <c r="F945" s="41"/>
      <c r="G945" s="41"/>
      <c r="H945" s="41"/>
      <c r="I945" s="41"/>
      <c r="J945" s="41"/>
      <c r="K945" s="41"/>
      <c r="L945" s="41"/>
      <c r="M945" s="41"/>
      <c r="N945" s="241"/>
    </row>
    <row r="946" spans="1:14" ht="30" x14ac:dyDescent="0.25">
      <c r="A946" s="252"/>
      <c r="B946" s="265"/>
      <c r="C946" s="44">
        <v>1</v>
      </c>
      <c r="D946" s="116" t="s">
        <v>446</v>
      </c>
      <c r="E946" s="45"/>
      <c r="F946" s="41"/>
      <c r="G946" s="41"/>
      <c r="H946" s="41"/>
      <c r="I946" s="41"/>
      <c r="J946" s="41"/>
      <c r="K946" s="41"/>
      <c r="L946" s="41"/>
      <c r="M946" s="41"/>
      <c r="N946" s="241"/>
    </row>
    <row r="947" spans="1:14" ht="30" x14ac:dyDescent="0.25">
      <c r="A947" s="252"/>
      <c r="B947" s="265"/>
      <c r="C947" s="44">
        <v>0</v>
      </c>
      <c r="D947" s="116" t="s">
        <v>447</v>
      </c>
      <c r="E947" s="46"/>
      <c r="F947" s="41"/>
      <c r="G947" s="41"/>
      <c r="H947" s="41"/>
      <c r="I947" s="41"/>
      <c r="J947" s="41"/>
      <c r="K947" s="41"/>
      <c r="L947" s="41"/>
      <c r="M947" s="41"/>
      <c r="N947" s="241"/>
    </row>
    <row r="948" spans="1:14" ht="15" customHeight="1" thickBot="1" x14ac:dyDescent="0.3">
      <c r="A948" s="253"/>
      <c r="B948" s="266"/>
      <c r="C948" s="274" t="s">
        <v>0</v>
      </c>
      <c r="D948" s="276"/>
      <c r="E948" s="48">
        <f>E942</f>
        <v>3</v>
      </c>
      <c r="F948" s="41"/>
      <c r="G948" s="41"/>
      <c r="H948" s="41"/>
      <c r="I948" s="41"/>
      <c r="J948" s="41"/>
      <c r="K948" s="41"/>
      <c r="L948" s="41"/>
      <c r="M948" s="41"/>
      <c r="N948" s="241"/>
    </row>
  </sheetData>
  <protectedRanges>
    <protectedRange sqref="N348:N352 N354:N358 N360:N364 N366:N370 N331:N346 N372:N505 N5:N329 N934:N940 N942:N948 N514:N804 N806:N829 N831:N932" name="Informasi Borang"/>
    <protectedRange sqref="E533:E537 E796 E265 E805 E821 E830 E869 E499:E503 E880 E891 E903 E909 E813 E787:E791 E121 E157 E238:E239 E245 E251 E793 E271 E277 E283 E289 E258:E262 E6:E10 E14:E18 E22:E26 E30:E34 E36:E40 E42:E46 E54:E58 E48:E52 E62:E66 E68:E72 E74:E78 E82:E86 E88:E92 E94:E98 E100:E104 E108:E112 E114:E118 E135:E154 E196 E171:E175 E177:E181 E183:E187 E189:E193 E207:E211 E215:E219 E223:E227 E231:E235 E322:E326 E385:E389 E373:E377 E379:E383 E405:E409 E393:E397 E399:E403 E425:E429 E413:E417 E419:E423 E445:E449 E433:E437 E439:E443 E465:E469 E453:E457 E459:E463 E491:E495 E473:E477 E479:E483 E485:E489 E525:E529 E514:E517 E519:E523 E127 E919:E923 E927:E931 E935:E939 E943:E947 E742 E541:E604 E627:E691 E694:E698 E700:E704 E706:E710 E712:E716 E718:E722 E724:E728 E730:E734 E736:E740 E745:E749 E751:E755 E757:E761 E763:E767 E769:E773 E775:E779 E781:E785" name="Skor 1 sd 10"/>
    <protectedRange sqref="N330" name="Informasi Borang_1"/>
  </protectedRanges>
  <mergeCells count="546">
    <mergeCell ref="A869:A878"/>
    <mergeCell ref="B869:B878"/>
    <mergeCell ref="C822:D822"/>
    <mergeCell ref="C668:C675"/>
    <mergeCell ref="C676:C683"/>
    <mergeCell ref="N942:N948"/>
    <mergeCell ref="C948:D948"/>
    <mergeCell ref="N627:N692"/>
    <mergeCell ref="N880:N889"/>
    <mergeCell ref="A918:A924"/>
    <mergeCell ref="B918:B924"/>
    <mergeCell ref="C918:D918"/>
    <mergeCell ref="N918:N924"/>
    <mergeCell ref="A926:A932"/>
    <mergeCell ref="B926:B932"/>
    <mergeCell ref="N926:N932"/>
    <mergeCell ref="A934:A940"/>
    <mergeCell ref="B934:B940"/>
    <mergeCell ref="C934:D934"/>
    <mergeCell ref="N934:N940"/>
    <mergeCell ref="C940:D940"/>
    <mergeCell ref="A903:A907"/>
    <mergeCell ref="B903:B907"/>
    <mergeCell ref="A909:A916"/>
    <mergeCell ref="A942:A948"/>
    <mergeCell ref="B942:B948"/>
    <mergeCell ref="C942:D942"/>
    <mergeCell ref="A880:A889"/>
    <mergeCell ref="B880:B889"/>
    <mergeCell ref="C889:D889"/>
    <mergeCell ref="A891:A901"/>
    <mergeCell ref="B891:B901"/>
    <mergeCell ref="C891:D891"/>
    <mergeCell ref="C892:D892"/>
    <mergeCell ref="C893:D893"/>
    <mergeCell ref="C894:D894"/>
    <mergeCell ref="C897:D897"/>
    <mergeCell ref="C898:D898"/>
    <mergeCell ref="C899:D899"/>
    <mergeCell ref="C900:D900"/>
    <mergeCell ref="C901:D901"/>
    <mergeCell ref="C883:D883"/>
    <mergeCell ref="B909:B916"/>
    <mergeCell ref="C915:D915"/>
    <mergeCell ref="C916:D916"/>
    <mergeCell ref="C932:D932"/>
    <mergeCell ref="C886:D886"/>
    <mergeCell ref="C924:D924"/>
    <mergeCell ref="N617:N625"/>
    <mergeCell ref="N532:N538"/>
    <mergeCell ref="C275:D275"/>
    <mergeCell ref="C273:D273"/>
    <mergeCell ref="C274:D274"/>
    <mergeCell ref="C277:D277"/>
    <mergeCell ref="N277:N281"/>
    <mergeCell ref="C278:D278"/>
    <mergeCell ref="C279:D279"/>
    <mergeCell ref="C565:C572"/>
    <mergeCell ref="C623:D623"/>
    <mergeCell ref="C624:D624"/>
    <mergeCell ref="C625:D625"/>
    <mergeCell ref="C350:D350"/>
    <mergeCell ref="C351:D351"/>
    <mergeCell ref="C352:D352"/>
    <mergeCell ref="C348:D348"/>
    <mergeCell ref="C364:D364"/>
    <mergeCell ref="C366:D366"/>
    <mergeCell ref="C360:D360"/>
    <mergeCell ref="N360:N364"/>
    <mergeCell ref="C361:D361"/>
    <mergeCell ref="C362:D362"/>
    <mergeCell ref="C298:D298"/>
    <mergeCell ref="C644:C651"/>
    <mergeCell ref="C869:D869"/>
    <mergeCell ref="N869:N877"/>
    <mergeCell ref="C870:D870"/>
    <mergeCell ref="C871:D871"/>
    <mergeCell ref="C872:D872"/>
    <mergeCell ref="C873:D873"/>
    <mergeCell ref="C874:D874"/>
    <mergeCell ref="C875:D875"/>
    <mergeCell ref="C876:D876"/>
    <mergeCell ref="C877:D877"/>
    <mergeCell ref="C684:C691"/>
    <mergeCell ref="C806:D806"/>
    <mergeCell ref="C807:D807"/>
    <mergeCell ref="C808:D808"/>
    <mergeCell ref="C809:D809"/>
    <mergeCell ref="C810:D810"/>
    <mergeCell ref="C811:D811"/>
    <mergeCell ref="C824:D824"/>
    <mergeCell ref="C825:D825"/>
    <mergeCell ref="C826:D826"/>
    <mergeCell ref="C813:D813"/>
    <mergeCell ref="C866:D866"/>
    <mergeCell ref="C867:D867"/>
    <mergeCell ref="C127:D127"/>
    <mergeCell ref="C126:D126"/>
    <mergeCell ref="C123:D123"/>
    <mergeCell ref="C128:D128"/>
    <mergeCell ref="C125:D125"/>
    <mergeCell ref="C130:D130"/>
    <mergeCell ref="C239:D239"/>
    <mergeCell ref="A265:A269"/>
    <mergeCell ref="B265:B269"/>
    <mergeCell ref="C265:D265"/>
    <mergeCell ref="C222:D222"/>
    <mergeCell ref="C242:D242"/>
    <mergeCell ref="C243:D243"/>
    <mergeCell ref="B238:B243"/>
    <mergeCell ref="B245:B249"/>
    <mergeCell ref="C238:D238"/>
    <mergeCell ref="C188:D188"/>
    <mergeCell ref="C194:D194"/>
    <mergeCell ref="C197:D197"/>
    <mergeCell ref="C198:D198"/>
    <mergeCell ref="C199:D199"/>
    <mergeCell ref="C200:D200"/>
    <mergeCell ref="A214:A220"/>
    <mergeCell ref="A222:A228"/>
    <mergeCell ref="C538:D538"/>
    <mergeCell ref="B540:B605"/>
    <mergeCell ref="B607:B615"/>
    <mergeCell ref="C607:D607"/>
    <mergeCell ref="B412:B430"/>
    <mergeCell ref="C412:D412"/>
    <mergeCell ref="N412:N430"/>
    <mergeCell ref="C418:D418"/>
    <mergeCell ref="C424:D424"/>
    <mergeCell ref="C430:D430"/>
    <mergeCell ref="N607:N615"/>
    <mergeCell ref="C608:D608"/>
    <mergeCell ref="C609:D609"/>
    <mergeCell ref="C610:D610"/>
    <mergeCell ref="C611:D611"/>
    <mergeCell ref="C612:D612"/>
    <mergeCell ref="C613:D613"/>
    <mergeCell ref="C614:D614"/>
    <mergeCell ref="C490:D490"/>
    <mergeCell ref="C496:D496"/>
    <mergeCell ref="C484:D484"/>
    <mergeCell ref="C506:D506"/>
    <mergeCell ref="N506:N530"/>
    <mergeCell ref="C532:D532"/>
    <mergeCell ref="B372:B390"/>
    <mergeCell ref="C372:D372"/>
    <mergeCell ref="C349:D349"/>
    <mergeCell ref="C354:D354"/>
    <mergeCell ref="C302:D302"/>
    <mergeCell ref="C303:D303"/>
    <mergeCell ref="C283:D283"/>
    <mergeCell ref="C297:D297"/>
    <mergeCell ref="C305:D305"/>
    <mergeCell ref="C378:D378"/>
    <mergeCell ref="C384:D384"/>
    <mergeCell ref="C390:D390"/>
    <mergeCell ref="B230:B236"/>
    <mergeCell ref="C230:D230"/>
    <mergeCell ref="N230:N236"/>
    <mergeCell ref="C236:D236"/>
    <mergeCell ref="B295:B303"/>
    <mergeCell ref="C301:D301"/>
    <mergeCell ref="B289:B293"/>
    <mergeCell ref="B251:B255"/>
    <mergeCell ref="B257:B263"/>
    <mergeCell ref="C257:D257"/>
    <mergeCell ref="N257:N263"/>
    <mergeCell ref="C263:D263"/>
    <mergeCell ref="C245:D245"/>
    <mergeCell ref="C253:D253"/>
    <mergeCell ref="C254:D254"/>
    <mergeCell ref="C255:D255"/>
    <mergeCell ref="B271:B275"/>
    <mergeCell ref="C299:D299"/>
    <mergeCell ref="C300:D300"/>
    <mergeCell ref="B277:B281"/>
    <mergeCell ref="B283:B287"/>
    <mergeCell ref="C266:D266"/>
    <mergeCell ref="C267:D267"/>
    <mergeCell ref="C268:D268"/>
    <mergeCell ref="B135:B139"/>
    <mergeCell ref="B150:B154"/>
    <mergeCell ref="B145:B149"/>
    <mergeCell ref="B140:B144"/>
    <mergeCell ref="C196:D196"/>
    <mergeCell ref="N196:N204"/>
    <mergeCell ref="C201:D201"/>
    <mergeCell ref="C202:D202"/>
    <mergeCell ref="C203:D203"/>
    <mergeCell ref="C204:D204"/>
    <mergeCell ref="B170:B194"/>
    <mergeCell ref="C170:D170"/>
    <mergeCell ref="C157:D157"/>
    <mergeCell ref="N157:N168"/>
    <mergeCell ref="C167:D167"/>
    <mergeCell ref="C168:D168"/>
    <mergeCell ref="C182:D182"/>
    <mergeCell ref="C155:D155"/>
    <mergeCell ref="N170:N194"/>
    <mergeCell ref="C176:D176"/>
    <mergeCell ref="C166:D166"/>
    <mergeCell ref="N134:N155"/>
    <mergeCell ref="N354:N358"/>
    <mergeCell ref="C355:D355"/>
    <mergeCell ref="C356:D356"/>
    <mergeCell ref="C357:D357"/>
    <mergeCell ref="C358:D358"/>
    <mergeCell ref="C269:D269"/>
    <mergeCell ref="C248:D248"/>
    <mergeCell ref="N372:N390"/>
    <mergeCell ref="C392:D392"/>
    <mergeCell ref="N392:N410"/>
    <mergeCell ref="C398:D398"/>
    <mergeCell ref="C404:D404"/>
    <mergeCell ref="C410:D410"/>
    <mergeCell ref="N283:N287"/>
    <mergeCell ref="C284:D284"/>
    <mergeCell ref="C285:D285"/>
    <mergeCell ref="C286:D286"/>
    <mergeCell ref="C287:D287"/>
    <mergeCell ref="C289:D289"/>
    <mergeCell ref="N289:N293"/>
    <mergeCell ref="C290:D290"/>
    <mergeCell ref="C291:D291"/>
    <mergeCell ref="C292:D292"/>
    <mergeCell ref="C293:D293"/>
    <mergeCell ref="N891:N900"/>
    <mergeCell ref="A1:N1"/>
    <mergeCell ref="A2:N2"/>
    <mergeCell ref="C622:D622"/>
    <mergeCell ref="C4:D4"/>
    <mergeCell ref="C605:D605"/>
    <mergeCell ref="C540:D540"/>
    <mergeCell ref="N540:N605"/>
    <mergeCell ref="C549:C556"/>
    <mergeCell ref="C557:C564"/>
    <mergeCell ref="C573:C580"/>
    <mergeCell ref="C581:C588"/>
    <mergeCell ref="C589:C596"/>
    <mergeCell ref="C597:C604"/>
    <mergeCell ref="C618:D618"/>
    <mergeCell ref="C619:D619"/>
    <mergeCell ref="C541:C548"/>
    <mergeCell ref="C129:D129"/>
    <mergeCell ref="C131:D131"/>
    <mergeCell ref="C132:D132"/>
    <mergeCell ref="C695:C700"/>
    <mergeCell ref="B222:B228"/>
    <mergeCell ref="C251:D251"/>
    <mergeCell ref="C134:D134"/>
    <mergeCell ref="C701:C706"/>
    <mergeCell ref="C707:C712"/>
    <mergeCell ref="C801:D801"/>
    <mergeCell ref="C803:D803"/>
    <mergeCell ref="C802:D802"/>
    <mergeCell ref="N694:N743"/>
    <mergeCell ref="C743:D743"/>
    <mergeCell ref="C821:D821"/>
    <mergeCell ref="C796:D796"/>
    <mergeCell ref="N813:N819"/>
    <mergeCell ref="C814:D814"/>
    <mergeCell ref="C815:D815"/>
    <mergeCell ref="C816:D816"/>
    <mergeCell ref="C817:D817"/>
    <mergeCell ref="C818:D818"/>
    <mergeCell ref="C819:D819"/>
    <mergeCell ref="N745:N794"/>
    <mergeCell ref="C800:D800"/>
    <mergeCell ref="C746:C751"/>
    <mergeCell ref="C752:C757"/>
    <mergeCell ref="C758:C763"/>
    <mergeCell ref="C764:C769"/>
    <mergeCell ref="C797:D797"/>
    <mergeCell ref="C798:D798"/>
    <mergeCell ref="C799:D799"/>
    <mergeCell ref="C776:C781"/>
    <mergeCell ref="C782:C787"/>
    <mergeCell ref="C788:C793"/>
    <mergeCell ref="C794:D794"/>
    <mergeCell ref="C770:C775"/>
    <mergeCell ref="C878:D878"/>
    <mergeCell ref="C880:D880"/>
    <mergeCell ref="C881:D881"/>
    <mergeCell ref="C831:C835"/>
    <mergeCell ref="C836:C840"/>
    <mergeCell ref="C841:C845"/>
    <mergeCell ref="C846:C850"/>
    <mergeCell ref="C851:C855"/>
    <mergeCell ref="C856:C860"/>
    <mergeCell ref="C805:D805"/>
    <mergeCell ref="C861:C865"/>
    <mergeCell ref="C823:D823"/>
    <mergeCell ref="C827:D827"/>
    <mergeCell ref="C828:D828"/>
    <mergeCell ref="C830:D830"/>
    <mergeCell ref="C887:D887"/>
    <mergeCell ref="C888:D888"/>
    <mergeCell ref="C882:D882"/>
    <mergeCell ref="C884:D884"/>
    <mergeCell ref="C885:D885"/>
    <mergeCell ref="C914:D914"/>
    <mergeCell ref="C911:D911"/>
    <mergeCell ref="C912:D912"/>
    <mergeCell ref="C913:D913"/>
    <mergeCell ref="C895:D895"/>
    <mergeCell ref="C896:D896"/>
    <mergeCell ref="C926:D926"/>
    <mergeCell ref="C903:D903"/>
    <mergeCell ref="N903:N907"/>
    <mergeCell ref="C904:D904"/>
    <mergeCell ref="C905:D905"/>
    <mergeCell ref="C906:D906"/>
    <mergeCell ref="C907:D907"/>
    <mergeCell ref="C909:D909"/>
    <mergeCell ref="N909:N916"/>
    <mergeCell ref="C910:D910"/>
    <mergeCell ref="C206:D206"/>
    <mergeCell ref="N206:N212"/>
    <mergeCell ref="C212:D212"/>
    <mergeCell ref="D210:D211"/>
    <mergeCell ref="C214:D214"/>
    <mergeCell ref="C281:D281"/>
    <mergeCell ref="C280:D280"/>
    <mergeCell ref="N238:N243"/>
    <mergeCell ref="C240:D240"/>
    <mergeCell ref="C241:D241"/>
    <mergeCell ref="N222:N228"/>
    <mergeCell ref="C228:D228"/>
    <mergeCell ref="N214:N220"/>
    <mergeCell ref="C220:D220"/>
    <mergeCell ref="C271:D271"/>
    <mergeCell ref="N271:N275"/>
    <mergeCell ref="C272:D272"/>
    <mergeCell ref="N265:N269"/>
    <mergeCell ref="N245:N249"/>
    <mergeCell ref="C246:D246"/>
    <mergeCell ref="C247:D247"/>
    <mergeCell ref="C249:D249"/>
    <mergeCell ref="N251:N255"/>
    <mergeCell ref="C252:D252"/>
    <mergeCell ref="C5:D5"/>
    <mergeCell ref="N5:N11"/>
    <mergeCell ref="C11:D11"/>
    <mergeCell ref="C342:D342"/>
    <mergeCell ref="N342:N346"/>
    <mergeCell ref="C343:D343"/>
    <mergeCell ref="C344:D344"/>
    <mergeCell ref="C345:D345"/>
    <mergeCell ref="C346:D346"/>
    <mergeCell ref="C315:D315"/>
    <mergeCell ref="N315:N319"/>
    <mergeCell ref="C316:D316"/>
    <mergeCell ref="C317:D317"/>
    <mergeCell ref="C318:D318"/>
    <mergeCell ref="C319:D319"/>
    <mergeCell ref="C329:D329"/>
    <mergeCell ref="N329:N334"/>
    <mergeCell ref="C331:D331"/>
    <mergeCell ref="C333:D333"/>
    <mergeCell ref="C334:D334"/>
    <mergeCell ref="C332:D332"/>
    <mergeCell ref="C295:D295"/>
    <mergeCell ref="N295:N303"/>
    <mergeCell ref="C296:D296"/>
    <mergeCell ref="C13:D13"/>
    <mergeCell ref="N13:N19"/>
    <mergeCell ref="C19:D19"/>
    <mergeCell ref="C21:D21"/>
    <mergeCell ref="N21:N27"/>
    <mergeCell ref="C27:D27"/>
    <mergeCell ref="B21:B27"/>
    <mergeCell ref="B29:B59"/>
    <mergeCell ref="C29:D29"/>
    <mergeCell ref="N29:N59"/>
    <mergeCell ref="C59:D59"/>
    <mergeCell ref="C35:D35"/>
    <mergeCell ref="C41:D41"/>
    <mergeCell ref="C53:D53"/>
    <mergeCell ref="C47:D47"/>
    <mergeCell ref="C107:D107"/>
    <mergeCell ref="N107:N119"/>
    <mergeCell ref="C113:D113"/>
    <mergeCell ref="C119:D119"/>
    <mergeCell ref="E117:E118"/>
    <mergeCell ref="D117:D118"/>
    <mergeCell ref="B121:B132"/>
    <mergeCell ref="B61:B79"/>
    <mergeCell ref="C61:D61"/>
    <mergeCell ref="N61:N79"/>
    <mergeCell ref="C67:D67"/>
    <mergeCell ref="C73:D73"/>
    <mergeCell ref="C79:D79"/>
    <mergeCell ref="B81:B105"/>
    <mergeCell ref="C81:D81"/>
    <mergeCell ref="N81:N105"/>
    <mergeCell ref="C87:D87"/>
    <mergeCell ref="C93:D93"/>
    <mergeCell ref="C99:D99"/>
    <mergeCell ref="C105:D105"/>
    <mergeCell ref="C121:D121"/>
    <mergeCell ref="N121:N132"/>
    <mergeCell ref="C122:D122"/>
    <mergeCell ref="C124:D124"/>
    <mergeCell ref="N305:N313"/>
    <mergeCell ref="C306:D306"/>
    <mergeCell ref="C307:D307"/>
    <mergeCell ref="C308:D308"/>
    <mergeCell ref="C309:D309"/>
    <mergeCell ref="C310:D310"/>
    <mergeCell ref="C311:D311"/>
    <mergeCell ref="C312:D312"/>
    <mergeCell ref="C313:D313"/>
    <mergeCell ref="C615:D615"/>
    <mergeCell ref="C620:D620"/>
    <mergeCell ref="C621:D621"/>
    <mergeCell ref="C617:D617"/>
    <mergeCell ref="C472:D472"/>
    <mergeCell ref="N472:N496"/>
    <mergeCell ref="C478:D478"/>
    <mergeCell ref="C321:D321"/>
    <mergeCell ref="N321:N327"/>
    <mergeCell ref="C327:D327"/>
    <mergeCell ref="C330:D330"/>
    <mergeCell ref="N366:N370"/>
    <mergeCell ref="C367:D367"/>
    <mergeCell ref="C368:D368"/>
    <mergeCell ref="C369:D369"/>
    <mergeCell ref="C370:D370"/>
    <mergeCell ref="C336:D336"/>
    <mergeCell ref="N336:N340"/>
    <mergeCell ref="C337:D337"/>
    <mergeCell ref="C338:D338"/>
    <mergeCell ref="C339:D339"/>
    <mergeCell ref="C340:D340"/>
    <mergeCell ref="C363:D363"/>
    <mergeCell ref="N348:N352"/>
    <mergeCell ref="B432:B450"/>
    <mergeCell ref="C432:D432"/>
    <mergeCell ref="N432:N450"/>
    <mergeCell ref="C438:D438"/>
    <mergeCell ref="C444:D444"/>
    <mergeCell ref="C450:D450"/>
    <mergeCell ref="B452:B470"/>
    <mergeCell ref="C452:D452"/>
    <mergeCell ref="N452:N470"/>
    <mergeCell ref="C458:D458"/>
    <mergeCell ref="C464:D464"/>
    <mergeCell ref="C470:D470"/>
    <mergeCell ref="C512:D512"/>
    <mergeCell ref="C518:D518"/>
    <mergeCell ref="C524:D524"/>
    <mergeCell ref="C530:D530"/>
    <mergeCell ref="B498:B504"/>
    <mergeCell ref="C498:D498"/>
    <mergeCell ref="N498:N504"/>
    <mergeCell ref="C504:D504"/>
    <mergeCell ref="B506:B530"/>
    <mergeCell ref="A5:A11"/>
    <mergeCell ref="B5:B11"/>
    <mergeCell ref="A13:A19"/>
    <mergeCell ref="B13:B19"/>
    <mergeCell ref="A21:A27"/>
    <mergeCell ref="A29:A59"/>
    <mergeCell ref="A61:A79"/>
    <mergeCell ref="B627:B692"/>
    <mergeCell ref="B472:B496"/>
    <mergeCell ref="B392:B410"/>
    <mergeCell ref="B321:B327"/>
    <mergeCell ref="B107:B119"/>
    <mergeCell ref="B206:B212"/>
    <mergeCell ref="B214:B220"/>
    <mergeCell ref="A81:A105"/>
    <mergeCell ref="A107:A119"/>
    <mergeCell ref="A121:A132"/>
    <mergeCell ref="A157:A168"/>
    <mergeCell ref="B157:B168"/>
    <mergeCell ref="A134:A155"/>
    <mergeCell ref="A170:A194"/>
    <mergeCell ref="A196:A204"/>
    <mergeCell ref="B196:B204"/>
    <mergeCell ref="A206:A212"/>
    <mergeCell ref="A230:A236"/>
    <mergeCell ref="A238:A243"/>
    <mergeCell ref="A245:A249"/>
    <mergeCell ref="A251:A255"/>
    <mergeCell ref="A257:A263"/>
    <mergeCell ref="A271:A275"/>
    <mergeCell ref="A277:A281"/>
    <mergeCell ref="A283:A287"/>
    <mergeCell ref="A289:A293"/>
    <mergeCell ref="A295:A303"/>
    <mergeCell ref="A305:A313"/>
    <mergeCell ref="A315:A319"/>
    <mergeCell ref="B315:B319"/>
    <mergeCell ref="A321:A327"/>
    <mergeCell ref="A329:A334"/>
    <mergeCell ref="A336:A340"/>
    <mergeCell ref="A342:A346"/>
    <mergeCell ref="A348:A352"/>
    <mergeCell ref="B336:B340"/>
    <mergeCell ref="B342:B346"/>
    <mergeCell ref="B329:B334"/>
    <mergeCell ref="B305:B313"/>
    <mergeCell ref="A354:A358"/>
    <mergeCell ref="A360:A364"/>
    <mergeCell ref="A366:A370"/>
    <mergeCell ref="A372:A390"/>
    <mergeCell ref="A392:A410"/>
    <mergeCell ref="A412:A430"/>
    <mergeCell ref="A432:A450"/>
    <mergeCell ref="A452:A470"/>
    <mergeCell ref="A472:A496"/>
    <mergeCell ref="A498:A504"/>
    <mergeCell ref="A506:A530"/>
    <mergeCell ref="A532:A538"/>
    <mergeCell ref="A540:A605"/>
    <mergeCell ref="A607:A615"/>
    <mergeCell ref="A617:A625"/>
    <mergeCell ref="A813:A819"/>
    <mergeCell ref="B813:B819"/>
    <mergeCell ref="B617:B625"/>
    <mergeCell ref="B532:B538"/>
    <mergeCell ref="N821:N867"/>
    <mergeCell ref="N796:N811"/>
    <mergeCell ref="A627:A692"/>
    <mergeCell ref="A694:A743"/>
    <mergeCell ref="B694:B743"/>
    <mergeCell ref="A745:A794"/>
    <mergeCell ref="B745:B794"/>
    <mergeCell ref="A796:A811"/>
    <mergeCell ref="B796:B811"/>
    <mergeCell ref="A821:A867"/>
    <mergeCell ref="B821:B867"/>
    <mergeCell ref="C627:D627"/>
    <mergeCell ref="C628:C635"/>
    <mergeCell ref="C636:C643"/>
    <mergeCell ref="C652:C659"/>
    <mergeCell ref="C660:C667"/>
    <mergeCell ref="C692:D692"/>
    <mergeCell ref="C694:D694"/>
    <mergeCell ref="C713:C718"/>
    <mergeCell ref="C719:C724"/>
    <mergeCell ref="C725:C730"/>
    <mergeCell ref="C737:C742"/>
    <mergeCell ref="C731:C736"/>
    <mergeCell ref="C745:D745"/>
  </mergeCells>
  <phoneticPr fontId="1" type="noConversion"/>
  <dataValidations count="3">
    <dataValidation type="list" allowBlank="1" showInputMessage="1" showErrorMessage="1" sqref="E903 E880 E127 E121 E157 E196 E245 E277 E283 E289 E271 E251 E265 E238 E869 E891 E909" xr:uid="{00000000-0002-0000-0100-000000000000}">
      <formula1>#REF!</formula1>
    </dataValidation>
    <dataValidation type="list" allowBlank="1" showInputMessage="1" showErrorMessage="1" sqref="E239" xr:uid="{E96E44FE-E7F9-465B-9AE9-BF115BA5D847}">
      <formula1>$H$239:$H$240</formula1>
    </dataValidation>
    <dataValidation type="list" allowBlank="1" showInputMessage="1" showErrorMessage="1" sqref="E330" xr:uid="{00000000-0002-0000-0100-000001000000}">
      <formula1>$H$330:$H$333</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F113"/>
  <sheetViews>
    <sheetView topLeftCell="A100" zoomScaleNormal="100" workbookViewId="0">
      <selection activeCell="D114" sqref="D114"/>
    </sheetView>
  </sheetViews>
  <sheetFormatPr defaultColWidth="8.7109375" defaultRowHeight="15.75" x14ac:dyDescent="0.25"/>
  <cols>
    <col min="1" max="1" width="5.7109375" style="7" customWidth="1"/>
    <col min="2" max="2" width="19.7109375" style="7" customWidth="1"/>
    <col min="3" max="3" width="28" style="8" customWidth="1"/>
    <col min="4" max="4" width="32.7109375" style="8" customWidth="1"/>
    <col min="5" max="5" width="8.7109375" style="9" customWidth="1"/>
    <col min="6" max="6" width="9" style="1" bestFit="1" customWidth="1"/>
    <col min="7" max="16384" width="8.7109375" style="1"/>
  </cols>
  <sheetData>
    <row r="1" spans="1:6" x14ac:dyDescent="0.25">
      <c r="A1" s="337" t="s">
        <v>870</v>
      </c>
      <c r="B1" s="337"/>
      <c r="C1" s="337"/>
      <c r="D1" s="337"/>
      <c r="E1" s="337"/>
    </row>
    <row r="2" spans="1:6" x14ac:dyDescent="0.25">
      <c r="A2" s="337" t="s">
        <v>43</v>
      </c>
      <c r="B2" s="337"/>
      <c r="C2" s="337"/>
      <c r="D2" s="337"/>
      <c r="E2" s="337"/>
    </row>
    <row r="3" spans="1:6" x14ac:dyDescent="0.25">
      <c r="A3" s="121"/>
      <c r="B3" s="121"/>
      <c r="C3" s="121"/>
      <c r="D3" s="121"/>
      <c r="E3" s="121"/>
    </row>
    <row r="4" spans="1:6" x14ac:dyDescent="0.25">
      <c r="A4" s="336" t="s">
        <v>865</v>
      </c>
      <c r="B4" s="336"/>
      <c r="C4" s="336"/>
      <c r="D4" s="336"/>
      <c r="E4" s="336"/>
    </row>
    <row r="5" spans="1:6" x14ac:dyDescent="0.25">
      <c r="A5" s="14"/>
      <c r="B5" s="2"/>
      <c r="C5" s="3"/>
      <c r="D5" s="4"/>
      <c r="E5" s="5"/>
    </row>
    <row r="6" spans="1:6" x14ac:dyDescent="0.25">
      <c r="A6" s="132" t="s">
        <v>3</v>
      </c>
      <c r="B6" s="132"/>
      <c r="C6" s="359" t="str">
        <f>Menu!H7</f>
        <v>Nama Perguruan Tinggi</v>
      </c>
      <c r="D6" s="359"/>
      <c r="E6" s="359"/>
    </row>
    <row r="7" spans="1:6" x14ac:dyDescent="0.25">
      <c r="A7" s="132" t="s">
        <v>4</v>
      </c>
      <c r="B7" s="132"/>
      <c r="C7" s="359" t="str">
        <f>Menu!R28</f>
        <v>Asesor C</v>
      </c>
      <c r="D7" s="359"/>
      <c r="E7" s="359"/>
    </row>
    <row r="8" spans="1:6" x14ac:dyDescent="0.25">
      <c r="A8" s="132" t="s">
        <v>519</v>
      </c>
      <c r="B8" s="132"/>
      <c r="C8" s="15" t="str">
        <f>Menu!H23</f>
        <v>T01-P007</v>
      </c>
      <c r="E8" s="13"/>
    </row>
    <row r="9" spans="1:6" x14ac:dyDescent="0.25">
      <c r="A9" s="132" t="s">
        <v>520</v>
      </c>
      <c r="B9" s="132"/>
      <c r="C9" s="230">
        <f>Menu!R32</f>
        <v>43329</v>
      </c>
      <c r="E9" s="13"/>
    </row>
    <row r="10" spans="1:6" x14ac:dyDescent="0.25">
      <c r="A10" s="6"/>
      <c r="B10" s="6"/>
      <c r="C10" s="4"/>
      <c r="D10" s="4"/>
      <c r="E10" s="5"/>
    </row>
    <row r="11" spans="1:6" ht="45" x14ac:dyDescent="0.25">
      <c r="A11" s="139" t="s">
        <v>778</v>
      </c>
      <c r="B11" s="139" t="s">
        <v>779</v>
      </c>
      <c r="C11" s="139" t="s">
        <v>780</v>
      </c>
      <c r="D11" s="139" t="s">
        <v>807</v>
      </c>
      <c r="E11" s="139" t="s">
        <v>6</v>
      </c>
    </row>
    <row r="12" spans="1:6" ht="51" x14ac:dyDescent="0.25">
      <c r="A12" s="181">
        <v>1</v>
      </c>
      <c r="B12" s="182" t="s">
        <v>457</v>
      </c>
      <c r="C12" s="133" t="s">
        <v>458</v>
      </c>
      <c r="D12" s="183" t="str">
        <f>'Kertas Kerja'!N5</f>
        <v>butir 1</v>
      </c>
      <c r="E12" s="135">
        <f>'Kertas Kerja'!E11</f>
        <v>3</v>
      </c>
      <c r="F12" s="35"/>
    </row>
    <row r="13" spans="1:6" ht="63.75" x14ac:dyDescent="0.25">
      <c r="A13" s="181">
        <v>2</v>
      </c>
      <c r="B13" s="182" t="s">
        <v>459</v>
      </c>
      <c r="C13" s="133" t="s">
        <v>460</v>
      </c>
      <c r="D13" s="184" t="str">
        <f>'Kertas Kerja'!N13</f>
        <v>butir 2</v>
      </c>
      <c r="E13" s="36">
        <f>'Kertas Kerja'!E19</f>
        <v>3</v>
      </c>
      <c r="F13" s="35"/>
    </row>
    <row r="14" spans="1:6" ht="89.25" x14ac:dyDescent="0.25">
      <c r="A14" s="181">
        <v>3</v>
      </c>
      <c r="B14" s="182" t="s">
        <v>808</v>
      </c>
      <c r="C14" s="133" t="s">
        <v>124</v>
      </c>
      <c r="D14" s="184" t="str">
        <f>'Kertas Kerja'!N21</f>
        <v>butir 3</v>
      </c>
      <c r="E14" s="36">
        <f>'Kertas Kerja'!E27</f>
        <v>3</v>
      </c>
      <c r="F14" s="35"/>
    </row>
    <row r="15" spans="1:6" ht="76.5" x14ac:dyDescent="0.25">
      <c r="A15" s="341">
        <v>4</v>
      </c>
      <c r="B15" s="340" t="s">
        <v>809</v>
      </c>
      <c r="C15" s="134" t="s">
        <v>127</v>
      </c>
      <c r="D15" s="356" t="str">
        <f>'Kertas Kerja'!N29</f>
        <v>butir 4</v>
      </c>
      <c r="E15" s="344">
        <f>'Kertas Kerja'!E59</f>
        <v>3.375</v>
      </c>
      <c r="F15" s="35"/>
    </row>
    <row r="16" spans="1:6" ht="51" x14ac:dyDescent="0.25">
      <c r="A16" s="341"/>
      <c r="B16" s="340"/>
      <c r="C16" s="134" t="s">
        <v>128</v>
      </c>
      <c r="D16" s="357"/>
      <c r="E16" s="344"/>
      <c r="F16" s="35"/>
    </row>
    <row r="17" spans="1:6" ht="51" x14ac:dyDescent="0.25">
      <c r="A17" s="341"/>
      <c r="B17" s="340"/>
      <c r="C17" s="134" t="s">
        <v>129</v>
      </c>
      <c r="D17" s="357"/>
      <c r="E17" s="344"/>
      <c r="F17" s="35"/>
    </row>
    <row r="18" spans="1:6" ht="153" x14ac:dyDescent="0.25">
      <c r="A18" s="341"/>
      <c r="B18" s="340"/>
      <c r="C18" s="134" t="s">
        <v>895</v>
      </c>
      <c r="D18" s="357"/>
      <c r="E18" s="344"/>
      <c r="F18" s="35"/>
    </row>
    <row r="19" spans="1:6" ht="51" x14ac:dyDescent="0.25">
      <c r="A19" s="341"/>
      <c r="B19" s="340"/>
      <c r="C19" s="134" t="s">
        <v>130</v>
      </c>
      <c r="D19" s="358"/>
      <c r="E19" s="344"/>
      <c r="F19" s="35"/>
    </row>
    <row r="20" spans="1:6" ht="89.25" x14ac:dyDescent="0.25">
      <c r="A20" s="341">
        <v>5</v>
      </c>
      <c r="B20" s="339" t="s">
        <v>132</v>
      </c>
      <c r="C20" s="134" t="s">
        <v>133</v>
      </c>
      <c r="D20" s="342" t="str">
        <f>'Kertas Kerja'!N61</f>
        <v>butir 5</v>
      </c>
      <c r="E20" s="345">
        <f>'Kertas Kerja'!E79</f>
        <v>3.4</v>
      </c>
      <c r="F20" s="35"/>
    </row>
    <row r="21" spans="1:6" ht="89.25" x14ac:dyDescent="0.25">
      <c r="A21" s="341"/>
      <c r="B21" s="339"/>
      <c r="C21" s="134" t="s">
        <v>505</v>
      </c>
      <c r="D21" s="346"/>
      <c r="E21" s="345"/>
      <c r="F21" s="35"/>
    </row>
    <row r="22" spans="1:6" ht="63.75" x14ac:dyDescent="0.25">
      <c r="A22" s="341"/>
      <c r="B22" s="339"/>
      <c r="C22" s="134" t="s">
        <v>511</v>
      </c>
      <c r="D22" s="343"/>
      <c r="E22" s="345"/>
      <c r="F22" s="35"/>
    </row>
    <row r="23" spans="1:6" ht="165.75" x14ac:dyDescent="0.25">
      <c r="A23" s="341">
        <v>6</v>
      </c>
      <c r="B23" s="339" t="s">
        <v>137</v>
      </c>
      <c r="C23" s="134" t="s">
        <v>506</v>
      </c>
      <c r="D23" s="342" t="str">
        <f>'Kertas Kerja'!N81</f>
        <v>butir 6</v>
      </c>
      <c r="E23" s="344">
        <f>'Kertas Kerja'!E105</f>
        <v>2.8333333333333335</v>
      </c>
      <c r="F23" s="35"/>
    </row>
    <row r="24" spans="1:6" ht="204" x14ac:dyDescent="0.25">
      <c r="A24" s="341"/>
      <c r="B24" s="339"/>
      <c r="C24" s="134" t="s">
        <v>141</v>
      </c>
      <c r="D24" s="346"/>
      <c r="E24" s="344"/>
      <c r="F24" s="35"/>
    </row>
    <row r="25" spans="1:6" ht="216.75" x14ac:dyDescent="0.25">
      <c r="A25" s="341"/>
      <c r="B25" s="339"/>
      <c r="C25" s="134" t="s">
        <v>461</v>
      </c>
      <c r="D25" s="346"/>
      <c r="E25" s="344"/>
      <c r="F25" s="35"/>
    </row>
    <row r="26" spans="1:6" ht="191.25" x14ac:dyDescent="0.25">
      <c r="A26" s="341"/>
      <c r="B26" s="339"/>
      <c r="C26" s="134" t="s">
        <v>512</v>
      </c>
      <c r="D26" s="343"/>
      <c r="E26" s="344"/>
      <c r="F26" s="35"/>
    </row>
    <row r="27" spans="1:6" ht="114.75" x14ac:dyDescent="0.25">
      <c r="A27" s="341">
        <v>7</v>
      </c>
      <c r="B27" s="339" t="s">
        <v>143</v>
      </c>
      <c r="C27" s="133" t="s">
        <v>507</v>
      </c>
      <c r="D27" s="342" t="str">
        <f>'Kertas Kerja'!N107</f>
        <v>butir 7</v>
      </c>
      <c r="E27" s="344">
        <f>'Kertas Kerja'!E119</f>
        <v>3</v>
      </c>
      <c r="F27" s="35"/>
    </row>
    <row r="28" spans="1:6" ht="267.75" x14ac:dyDescent="0.25">
      <c r="A28" s="341"/>
      <c r="B28" s="339"/>
      <c r="C28" s="133" t="s">
        <v>513</v>
      </c>
      <c r="D28" s="343"/>
      <c r="E28" s="344"/>
      <c r="F28" s="35"/>
    </row>
    <row r="29" spans="1:6" ht="38.25" x14ac:dyDescent="0.25">
      <c r="A29" s="341">
        <v>8</v>
      </c>
      <c r="B29" s="339" t="s">
        <v>462</v>
      </c>
      <c r="C29" s="133" t="s">
        <v>463</v>
      </c>
      <c r="D29" s="342" t="str">
        <f>'Kertas Kerja'!N121</f>
        <v>butir 8</v>
      </c>
      <c r="E29" s="344" t="e">
        <f>'Kertas Kerja'!E132</f>
        <v>#REF!</v>
      </c>
      <c r="F29" s="35"/>
    </row>
    <row r="30" spans="1:6" ht="51" x14ac:dyDescent="0.25">
      <c r="A30" s="341"/>
      <c r="B30" s="339"/>
      <c r="C30" s="133" t="s">
        <v>514</v>
      </c>
      <c r="D30" s="343"/>
      <c r="E30" s="344"/>
      <c r="F30" s="35"/>
    </row>
    <row r="31" spans="1:6" ht="38.25" x14ac:dyDescent="0.25">
      <c r="A31" s="181">
        <v>9</v>
      </c>
      <c r="B31" s="133" t="s">
        <v>464</v>
      </c>
      <c r="C31" s="133" t="s">
        <v>107</v>
      </c>
      <c r="D31" s="185" t="str">
        <f>'Kertas Kerja'!N134</f>
        <v>butir 9</v>
      </c>
      <c r="E31" s="36">
        <f>'Kertas Kerja'!E155</f>
        <v>3</v>
      </c>
      <c r="F31" s="35"/>
    </row>
    <row r="32" spans="1:6" ht="51" x14ac:dyDescent="0.25">
      <c r="A32" s="181">
        <v>10</v>
      </c>
      <c r="B32" s="140" t="s">
        <v>465</v>
      </c>
      <c r="C32" s="133" t="s">
        <v>466</v>
      </c>
      <c r="D32" s="185" t="str">
        <f>'Kertas Kerja'!N157</f>
        <v>butir 10</v>
      </c>
      <c r="E32" s="36" t="e">
        <f>'Kertas Kerja'!E168</f>
        <v>#REF!</v>
      </c>
      <c r="F32" s="35"/>
    </row>
    <row r="33" spans="1:6" ht="89.25" x14ac:dyDescent="0.25">
      <c r="A33" s="341">
        <v>11</v>
      </c>
      <c r="B33" s="339" t="s">
        <v>157</v>
      </c>
      <c r="C33" s="134" t="s">
        <v>166</v>
      </c>
      <c r="D33" s="342" t="str">
        <f>'Kertas Kerja'!N170</f>
        <v>butir 11</v>
      </c>
      <c r="E33" s="344">
        <f>'Kertas Kerja'!E194</f>
        <v>3.25</v>
      </c>
      <c r="F33" s="35"/>
    </row>
    <row r="34" spans="1:6" ht="76.5" x14ac:dyDescent="0.25">
      <c r="A34" s="341"/>
      <c r="B34" s="339"/>
      <c r="C34" s="134" t="s">
        <v>169</v>
      </c>
      <c r="D34" s="346"/>
      <c r="E34" s="344"/>
      <c r="F34" s="35"/>
    </row>
    <row r="35" spans="1:6" ht="38.25" x14ac:dyDescent="0.25">
      <c r="A35" s="341"/>
      <c r="B35" s="339"/>
      <c r="C35" s="134" t="s">
        <v>171</v>
      </c>
      <c r="D35" s="346"/>
      <c r="E35" s="344"/>
      <c r="F35" s="35"/>
    </row>
    <row r="36" spans="1:6" ht="114.75" x14ac:dyDescent="0.25">
      <c r="A36" s="341"/>
      <c r="B36" s="339"/>
      <c r="C36" s="134" t="s">
        <v>173</v>
      </c>
      <c r="D36" s="343"/>
      <c r="E36" s="344"/>
      <c r="F36" s="35"/>
    </row>
    <row r="37" spans="1:6" ht="38.25" x14ac:dyDescent="0.25">
      <c r="A37" s="181">
        <v>12</v>
      </c>
      <c r="B37" s="186"/>
      <c r="C37" s="133" t="s">
        <v>156</v>
      </c>
      <c r="D37" s="185" t="str">
        <f>'Kertas Kerja'!N196</f>
        <v xml:space="preserve">butir 12
</v>
      </c>
      <c r="E37" s="36" t="e">
        <f>'Kertas Kerja'!E204</f>
        <v>#REF!</v>
      </c>
      <c r="F37" s="35"/>
    </row>
    <row r="38" spans="1:6" ht="51" x14ac:dyDescent="0.25">
      <c r="A38" s="181">
        <v>13</v>
      </c>
      <c r="B38" s="133" t="s">
        <v>174</v>
      </c>
      <c r="C38" s="133" t="s">
        <v>175</v>
      </c>
      <c r="D38" s="185" t="str">
        <f>'Kertas Kerja'!N206</f>
        <v>butir 13</v>
      </c>
      <c r="E38" s="36">
        <f>'Kertas Kerja'!E212</f>
        <v>3</v>
      </c>
      <c r="F38" s="35"/>
    </row>
    <row r="39" spans="1:6" ht="229.5" x14ac:dyDescent="0.25">
      <c r="A39" s="181">
        <v>14</v>
      </c>
      <c r="B39" s="133" t="s">
        <v>176</v>
      </c>
      <c r="C39" s="133" t="s">
        <v>467</v>
      </c>
      <c r="D39" s="185" t="str">
        <f>'Kertas Kerja'!N214</f>
        <v>butir 14</v>
      </c>
      <c r="E39" s="36">
        <f>'Kertas Kerja'!E220</f>
        <v>3</v>
      </c>
      <c r="F39" s="35"/>
    </row>
    <row r="40" spans="1:6" ht="165.75" x14ac:dyDescent="0.25">
      <c r="A40" s="181">
        <v>15</v>
      </c>
      <c r="B40" s="133" t="s">
        <v>468</v>
      </c>
      <c r="C40" s="134" t="s">
        <v>469</v>
      </c>
      <c r="D40" s="185" t="str">
        <f>'Kertas Kerja'!N222</f>
        <v>butir 15</v>
      </c>
      <c r="E40" s="36">
        <f>'Kertas Kerja'!E228</f>
        <v>3</v>
      </c>
      <c r="F40" s="35"/>
    </row>
    <row r="41" spans="1:6" ht="318.75" x14ac:dyDescent="0.25">
      <c r="A41" s="181">
        <v>16</v>
      </c>
      <c r="B41" s="133" t="s">
        <v>470</v>
      </c>
      <c r="C41" s="133" t="s">
        <v>471</v>
      </c>
      <c r="D41" s="185" t="str">
        <f>'Kertas Kerja'!N230</f>
        <v>butir 16</v>
      </c>
      <c r="E41" s="36">
        <f>'Kertas Kerja'!E236</f>
        <v>3</v>
      </c>
      <c r="F41" s="35"/>
    </row>
    <row r="42" spans="1:6" ht="127.5" x14ac:dyDescent="0.25">
      <c r="A42" s="181">
        <v>17</v>
      </c>
      <c r="B42" s="187" t="s">
        <v>810</v>
      </c>
      <c r="C42" s="133" t="s">
        <v>401</v>
      </c>
      <c r="D42" s="185" t="str">
        <f>'Kertas Kerja'!N238</f>
        <v>butir 17</v>
      </c>
      <c r="E42" s="36" t="e">
        <f>'Kertas Kerja'!E243</f>
        <v>#REF!</v>
      </c>
      <c r="F42" s="35"/>
    </row>
    <row r="43" spans="1:6" ht="51" x14ac:dyDescent="0.25">
      <c r="A43" s="181">
        <v>18</v>
      </c>
      <c r="B43" s="133"/>
      <c r="C43" s="133" t="s">
        <v>472</v>
      </c>
      <c r="D43" s="185" t="str">
        <f>'Kertas Kerja'!N245</f>
        <v>butir 18</v>
      </c>
      <c r="E43" s="36" t="e">
        <f>'Kertas Kerja'!E249</f>
        <v>#REF!</v>
      </c>
      <c r="F43" s="35"/>
    </row>
    <row r="44" spans="1:6" ht="38.25" x14ac:dyDescent="0.25">
      <c r="A44" s="181">
        <v>19</v>
      </c>
      <c r="B44" s="140" t="s">
        <v>473</v>
      </c>
      <c r="C44" s="133" t="s">
        <v>187</v>
      </c>
      <c r="D44" s="185" t="str">
        <f>'Kertas Kerja'!N251</f>
        <v>butir 19</v>
      </c>
      <c r="E44" s="36" t="e">
        <f>'Kertas Kerja'!E255</f>
        <v>#REF!</v>
      </c>
      <c r="F44" s="35"/>
    </row>
    <row r="45" spans="1:6" ht="38.25" x14ac:dyDescent="0.25">
      <c r="A45" s="181">
        <v>20</v>
      </c>
      <c r="B45" s="133" t="s">
        <v>217</v>
      </c>
      <c r="C45" s="134" t="s">
        <v>218</v>
      </c>
      <c r="D45" s="185" t="str">
        <f>'Kertas Kerja'!N257</f>
        <v>butir 20</v>
      </c>
      <c r="E45" s="36">
        <f>'Kertas Kerja'!E263</f>
        <v>3</v>
      </c>
      <c r="F45" s="35"/>
    </row>
    <row r="46" spans="1:6" ht="127.5" x14ac:dyDescent="0.25">
      <c r="A46" s="181">
        <v>21</v>
      </c>
      <c r="B46" s="187" t="s">
        <v>811</v>
      </c>
      <c r="C46" s="133" t="s">
        <v>404</v>
      </c>
      <c r="D46" s="185" t="str">
        <f>'Kertas Kerja'!N265</f>
        <v>butir 21</v>
      </c>
      <c r="E46" s="36" t="e">
        <f>'Kertas Kerja'!E269</f>
        <v>#REF!</v>
      </c>
      <c r="F46" s="35"/>
    </row>
    <row r="47" spans="1:6" ht="51" x14ac:dyDescent="0.25">
      <c r="A47" s="181">
        <v>22</v>
      </c>
      <c r="B47" s="140" t="s">
        <v>474</v>
      </c>
      <c r="C47" s="133" t="s">
        <v>475</v>
      </c>
      <c r="D47" s="185" t="str">
        <f>'Kertas Kerja'!N271</f>
        <v>butir 22</v>
      </c>
      <c r="E47" s="36" t="e">
        <f>'Kertas Kerja'!E275</f>
        <v>#REF!</v>
      </c>
      <c r="F47" s="35"/>
    </row>
    <row r="48" spans="1:6" ht="63.75" x14ac:dyDescent="0.25">
      <c r="A48" s="181">
        <v>23</v>
      </c>
      <c r="B48" s="140" t="s">
        <v>476</v>
      </c>
      <c r="C48" s="133" t="s">
        <v>238</v>
      </c>
      <c r="D48" s="185" t="str">
        <f>'Kertas Kerja'!N277</f>
        <v>butir 23</v>
      </c>
      <c r="E48" s="36" t="e">
        <f>'Kertas Kerja'!E281</f>
        <v>#REF!</v>
      </c>
      <c r="F48" s="35"/>
    </row>
    <row r="49" spans="1:6" ht="51" x14ac:dyDescent="0.25">
      <c r="A49" s="181">
        <v>24</v>
      </c>
      <c r="B49" s="140" t="s">
        <v>477</v>
      </c>
      <c r="C49" s="133" t="s">
        <v>240</v>
      </c>
      <c r="D49" s="185" t="str">
        <f>'Kertas Kerja'!N283</f>
        <v>butir 24</v>
      </c>
      <c r="E49" s="36" t="e">
        <f>'Kertas Kerja'!E287</f>
        <v>#REF!</v>
      </c>
      <c r="F49" s="35"/>
    </row>
    <row r="50" spans="1:6" ht="25.5" x14ac:dyDescent="0.25">
      <c r="A50" s="181">
        <v>25</v>
      </c>
      <c r="B50" s="140" t="s">
        <v>478</v>
      </c>
      <c r="C50" s="133" t="s">
        <v>479</v>
      </c>
      <c r="D50" s="185" t="str">
        <f>'Kertas Kerja'!N289</f>
        <v>butir 25</v>
      </c>
      <c r="E50" s="36" t="e">
        <f>'Kertas Kerja'!E293</f>
        <v>#REF!</v>
      </c>
      <c r="F50" s="35"/>
    </row>
    <row r="51" spans="1:6" ht="63.75" x14ac:dyDescent="0.25">
      <c r="A51" s="181">
        <v>26</v>
      </c>
      <c r="B51" s="140" t="s">
        <v>480</v>
      </c>
      <c r="C51" s="133" t="s">
        <v>481</v>
      </c>
      <c r="D51" s="185" t="str">
        <f>'Kertas Kerja'!N295</f>
        <v>butir 26</v>
      </c>
      <c r="E51" s="36" t="e">
        <f>'Kertas Kerja'!E303</f>
        <v>#REF!</v>
      </c>
      <c r="F51" s="35"/>
    </row>
    <row r="52" spans="1:6" ht="38.25" x14ac:dyDescent="0.25">
      <c r="A52" s="181">
        <v>27</v>
      </c>
      <c r="B52" s="140" t="s">
        <v>482</v>
      </c>
      <c r="C52" s="133" t="s">
        <v>483</v>
      </c>
      <c r="D52" s="185" t="str">
        <f>'Kertas Kerja'!N305</f>
        <v>butir 27</v>
      </c>
      <c r="E52" s="36" t="e">
        <f>'Kertas Kerja'!E313</f>
        <v>#REF!</v>
      </c>
      <c r="F52" s="35"/>
    </row>
    <row r="53" spans="1:6" ht="51" x14ac:dyDescent="0.25">
      <c r="A53" s="181">
        <v>28</v>
      </c>
      <c r="B53" s="140" t="s">
        <v>484</v>
      </c>
      <c r="C53" s="133" t="s">
        <v>485</v>
      </c>
      <c r="D53" s="185" t="str">
        <f>'Kertas Kerja'!N315</f>
        <v>butir 28</v>
      </c>
      <c r="E53" s="36" t="e">
        <f>'Kertas Kerja'!E319</f>
        <v>#REF!</v>
      </c>
      <c r="F53" s="35"/>
    </row>
    <row r="54" spans="1:6" ht="63.75" x14ac:dyDescent="0.25">
      <c r="A54" s="181">
        <v>29</v>
      </c>
      <c r="B54" s="133" t="s">
        <v>241</v>
      </c>
      <c r="C54" s="134" t="s">
        <v>242</v>
      </c>
      <c r="D54" s="185" t="str">
        <f>'Kertas Kerja'!N321</f>
        <v>butir 29</v>
      </c>
      <c r="E54" s="36">
        <f>'Kertas Kerja'!E327</f>
        <v>3</v>
      </c>
      <c r="F54" s="35"/>
    </row>
    <row r="55" spans="1:6" ht="114.75" x14ac:dyDescent="0.25">
      <c r="A55" s="181">
        <v>30</v>
      </c>
      <c r="B55" s="187" t="s">
        <v>812</v>
      </c>
      <c r="C55" s="133" t="s">
        <v>113</v>
      </c>
      <c r="D55" s="185" t="str">
        <f>'Kertas Kerja'!N329</f>
        <v>butir 30</v>
      </c>
      <c r="E55" s="36" t="e">
        <f>'Kertas Kerja'!E334</f>
        <v>#REF!</v>
      </c>
      <c r="F55" s="35"/>
    </row>
    <row r="56" spans="1:6" ht="76.5" x14ac:dyDescent="0.25">
      <c r="A56" s="181">
        <v>31</v>
      </c>
      <c r="B56" s="182"/>
      <c r="C56" s="133" t="s">
        <v>249</v>
      </c>
      <c r="D56" s="185" t="str">
        <f>'Kertas Kerja'!N336</f>
        <v>butir 31</v>
      </c>
      <c r="E56" s="36" t="e">
        <f>'Kertas Kerja'!E340</f>
        <v>#REF!</v>
      </c>
      <c r="F56" s="35"/>
    </row>
    <row r="57" spans="1:6" ht="38.25" x14ac:dyDescent="0.25">
      <c r="A57" s="188">
        <v>32</v>
      </c>
      <c r="B57" s="140" t="s">
        <v>486</v>
      </c>
      <c r="C57" s="133" t="s">
        <v>115</v>
      </c>
      <c r="D57" s="189" t="str">
        <f>'Kertas Kerja'!N342</f>
        <v>butir 32</v>
      </c>
      <c r="E57" s="136" t="e">
        <f>'Kertas Kerja'!E346</f>
        <v>#REF!</v>
      </c>
    </row>
    <row r="58" spans="1:6" ht="25.5" x14ac:dyDescent="0.25">
      <c r="A58" s="190">
        <v>33</v>
      </c>
      <c r="B58" s="133"/>
      <c r="C58" s="133" t="s">
        <v>114</v>
      </c>
      <c r="D58" s="189" t="str">
        <f>'Kertas Kerja'!N348</f>
        <v>butir 33</v>
      </c>
      <c r="E58" s="138" t="e">
        <f>'Kertas Kerja'!E352</f>
        <v>#REF!</v>
      </c>
    </row>
    <row r="59" spans="1:6" ht="25.5" x14ac:dyDescent="0.25">
      <c r="A59" s="191">
        <v>34</v>
      </c>
      <c r="B59" s="133"/>
      <c r="C59" s="133" t="s">
        <v>116</v>
      </c>
      <c r="D59" s="189" t="str">
        <f>'Kertas Kerja'!N354</f>
        <v>butir 34</v>
      </c>
      <c r="E59" s="136" t="e">
        <f>'Kertas Kerja'!E358</f>
        <v>#REF!</v>
      </c>
    </row>
    <row r="60" spans="1:6" ht="38.25" x14ac:dyDescent="0.25">
      <c r="A60" s="191">
        <v>35</v>
      </c>
      <c r="B60" s="133"/>
      <c r="C60" s="133" t="s">
        <v>298</v>
      </c>
      <c r="D60" s="192" t="str">
        <f>'Kertas Kerja'!N360</f>
        <v>butir 35</v>
      </c>
      <c r="E60" s="136" t="e">
        <f>'Kertas Kerja'!E364</f>
        <v>#REF!</v>
      </c>
    </row>
    <row r="61" spans="1:6" ht="38.25" x14ac:dyDescent="0.25">
      <c r="A61" s="191">
        <v>36</v>
      </c>
      <c r="B61" s="133"/>
      <c r="C61" s="133" t="s">
        <v>299</v>
      </c>
      <c r="D61" s="193" t="str">
        <f>'Kertas Kerja'!N366</f>
        <v>butir 36</v>
      </c>
      <c r="E61" s="136" t="e">
        <f>'Kertas Kerja'!E370</f>
        <v>#REF!</v>
      </c>
    </row>
    <row r="62" spans="1:6" ht="102" x14ac:dyDescent="0.25">
      <c r="A62" s="347">
        <v>37</v>
      </c>
      <c r="B62" s="339" t="s">
        <v>300</v>
      </c>
      <c r="C62" s="134" t="s">
        <v>508</v>
      </c>
      <c r="D62" s="348" t="str">
        <f>'Kertas Kerja'!N372</f>
        <v>butir 37</v>
      </c>
      <c r="E62" s="351">
        <f>'Kertas Kerja'!E390</f>
        <v>3.25</v>
      </c>
    </row>
    <row r="63" spans="1:6" ht="114.75" x14ac:dyDescent="0.25">
      <c r="A63" s="347"/>
      <c r="B63" s="339"/>
      <c r="C63" s="134" t="s">
        <v>487</v>
      </c>
      <c r="D63" s="349"/>
      <c r="E63" s="351"/>
    </row>
    <row r="64" spans="1:6" ht="114.75" x14ac:dyDescent="0.25">
      <c r="A64" s="347"/>
      <c r="B64" s="339"/>
      <c r="C64" s="134" t="s">
        <v>304</v>
      </c>
      <c r="D64" s="350"/>
      <c r="E64" s="351"/>
    </row>
    <row r="65" spans="1:5" ht="89.25" x14ac:dyDescent="0.25">
      <c r="A65" s="347">
        <v>38</v>
      </c>
      <c r="B65" s="340" t="s">
        <v>813</v>
      </c>
      <c r="C65" s="134" t="s">
        <v>509</v>
      </c>
      <c r="D65" s="348" t="str">
        <f>'Kertas Kerja'!N392</f>
        <v>butir 38</v>
      </c>
      <c r="E65" s="351">
        <f>'Kertas Kerja'!E410</f>
        <v>3.3333333333333335</v>
      </c>
    </row>
    <row r="66" spans="1:5" ht="25.5" x14ac:dyDescent="0.25">
      <c r="A66" s="347"/>
      <c r="B66" s="340"/>
      <c r="C66" s="134" t="s">
        <v>488</v>
      </c>
      <c r="D66" s="349"/>
      <c r="E66" s="351"/>
    </row>
    <row r="67" spans="1:5" ht="114.75" x14ac:dyDescent="0.25">
      <c r="A67" s="347"/>
      <c r="B67" s="340"/>
      <c r="C67" s="134" t="s">
        <v>515</v>
      </c>
      <c r="D67" s="350"/>
      <c r="E67" s="351"/>
    </row>
    <row r="68" spans="1:5" ht="63.75" x14ac:dyDescent="0.25">
      <c r="A68" s="347">
        <v>39</v>
      </c>
      <c r="B68" s="339" t="s">
        <v>313</v>
      </c>
      <c r="C68" s="134" t="s">
        <v>489</v>
      </c>
      <c r="D68" s="348" t="str">
        <f>'Kertas Kerja'!N412</f>
        <v>butir 39</v>
      </c>
      <c r="E68" s="351">
        <f>'Kertas Kerja'!E430</f>
        <v>3.4</v>
      </c>
    </row>
    <row r="69" spans="1:5" ht="51" x14ac:dyDescent="0.25">
      <c r="A69" s="347"/>
      <c r="B69" s="339"/>
      <c r="C69" s="134" t="s">
        <v>316</v>
      </c>
      <c r="D69" s="349"/>
      <c r="E69" s="351"/>
    </row>
    <row r="70" spans="1:5" ht="63.75" x14ac:dyDescent="0.25">
      <c r="A70" s="347"/>
      <c r="B70" s="339"/>
      <c r="C70" s="134" t="s">
        <v>516</v>
      </c>
      <c r="D70" s="350"/>
      <c r="E70" s="351"/>
    </row>
    <row r="71" spans="1:5" ht="63.75" x14ac:dyDescent="0.25">
      <c r="A71" s="338">
        <v>40</v>
      </c>
      <c r="B71" s="339" t="s">
        <v>490</v>
      </c>
      <c r="C71" s="134" t="s">
        <v>491</v>
      </c>
      <c r="D71" s="352" t="str">
        <f>'Kertas Kerja'!N432</f>
        <v>butir 40</v>
      </c>
      <c r="E71" s="355">
        <f>'Kertas Kerja'!E450</f>
        <v>3.5714285714285716</v>
      </c>
    </row>
    <row r="72" spans="1:5" ht="76.5" x14ac:dyDescent="0.25">
      <c r="A72" s="338"/>
      <c r="B72" s="339"/>
      <c r="C72" s="134" t="s">
        <v>492</v>
      </c>
      <c r="D72" s="353"/>
      <c r="E72" s="355"/>
    </row>
    <row r="73" spans="1:5" ht="63.75" x14ac:dyDescent="0.25">
      <c r="A73" s="338"/>
      <c r="B73" s="339"/>
      <c r="C73" s="134" t="s">
        <v>517</v>
      </c>
      <c r="D73" s="354"/>
      <c r="E73" s="355"/>
    </row>
    <row r="74" spans="1:5" ht="76.5" x14ac:dyDescent="0.25">
      <c r="A74" s="338">
        <v>41</v>
      </c>
      <c r="B74" s="339" t="s">
        <v>327</v>
      </c>
      <c r="C74" s="134" t="s">
        <v>493</v>
      </c>
      <c r="D74" s="352" t="str">
        <f>'Kertas Kerja'!N452</f>
        <v>butir 41</v>
      </c>
      <c r="E74" s="355">
        <f>'Kertas Kerja'!E470</f>
        <v>3.4</v>
      </c>
    </row>
    <row r="75" spans="1:5" ht="216.75" x14ac:dyDescent="0.25">
      <c r="A75" s="338"/>
      <c r="B75" s="339"/>
      <c r="C75" s="134" t="s">
        <v>494</v>
      </c>
      <c r="D75" s="353"/>
      <c r="E75" s="355"/>
    </row>
    <row r="76" spans="1:5" ht="63.75" x14ac:dyDescent="0.25">
      <c r="A76" s="338"/>
      <c r="B76" s="339"/>
      <c r="C76" s="133" t="s">
        <v>342</v>
      </c>
      <c r="D76" s="354"/>
      <c r="E76" s="355"/>
    </row>
    <row r="77" spans="1:5" ht="89.25" x14ac:dyDescent="0.25">
      <c r="A77" s="338">
        <v>42</v>
      </c>
      <c r="B77" s="340" t="s">
        <v>814</v>
      </c>
      <c r="C77" s="134" t="s">
        <v>896</v>
      </c>
      <c r="D77" s="352" t="str">
        <f>'Kertas Kerja'!N472</f>
        <v>butir 42</v>
      </c>
      <c r="E77" s="355">
        <f>'Kertas Kerja'!E496</f>
        <v>3.125</v>
      </c>
    </row>
    <row r="78" spans="1:5" ht="38.25" x14ac:dyDescent="0.25">
      <c r="A78" s="338"/>
      <c r="B78" s="340"/>
      <c r="C78" s="134" t="s">
        <v>345</v>
      </c>
      <c r="D78" s="353"/>
      <c r="E78" s="355"/>
    </row>
    <row r="79" spans="1:5" ht="191.25" x14ac:dyDescent="0.25">
      <c r="A79" s="338"/>
      <c r="B79" s="340"/>
      <c r="C79" s="133" t="s">
        <v>495</v>
      </c>
      <c r="D79" s="353"/>
      <c r="E79" s="355"/>
    </row>
    <row r="80" spans="1:5" ht="127.5" x14ac:dyDescent="0.25">
      <c r="A80" s="338"/>
      <c r="B80" s="340"/>
      <c r="C80" s="133" t="s">
        <v>348</v>
      </c>
      <c r="D80" s="354"/>
      <c r="E80" s="355"/>
    </row>
    <row r="81" spans="1:5" ht="25.5" x14ac:dyDescent="0.25">
      <c r="A81" s="194">
        <v>43</v>
      </c>
      <c r="B81" s="133" t="s">
        <v>496</v>
      </c>
      <c r="C81" s="134" t="s">
        <v>351</v>
      </c>
      <c r="D81" s="38" t="str">
        <f>'Kertas Kerja'!N498</f>
        <v>butir 43</v>
      </c>
      <c r="E81" s="137">
        <f>'Kertas Kerja'!E504</f>
        <v>3</v>
      </c>
    </row>
    <row r="82" spans="1:5" ht="76.5" x14ac:dyDescent="0.25">
      <c r="A82" s="338">
        <v>44</v>
      </c>
      <c r="B82" s="340" t="s">
        <v>815</v>
      </c>
      <c r="C82" s="134" t="s">
        <v>891</v>
      </c>
      <c r="D82" s="352" t="str">
        <f>'Kertas Kerja'!N506</f>
        <v>butir 44</v>
      </c>
      <c r="E82" s="355">
        <f>'Kertas Kerja'!E530</f>
        <v>3.125</v>
      </c>
    </row>
    <row r="83" spans="1:5" ht="25.5" x14ac:dyDescent="0.25">
      <c r="A83" s="338"/>
      <c r="B83" s="340"/>
      <c r="C83" s="134" t="s">
        <v>355</v>
      </c>
      <c r="D83" s="353"/>
      <c r="E83" s="355"/>
    </row>
    <row r="84" spans="1:5" ht="165.75" x14ac:dyDescent="0.25">
      <c r="A84" s="338"/>
      <c r="B84" s="340"/>
      <c r="C84" s="133" t="s">
        <v>510</v>
      </c>
      <c r="D84" s="353"/>
      <c r="E84" s="355"/>
    </row>
    <row r="85" spans="1:5" ht="140.25" x14ac:dyDescent="0.25">
      <c r="A85" s="338"/>
      <c r="B85" s="340"/>
      <c r="C85" s="133" t="s">
        <v>518</v>
      </c>
      <c r="D85" s="354"/>
      <c r="E85" s="355"/>
    </row>
    <row r="86" spans="1:5" ht="38.25" x14ac:dyDescent="0.25">
      <c r="A86" s="194">
        <v>45</v>
      </c>
      <c r="B86" s="133" t="s">
        <v>497</v>
      </c>
      <c r="C86" s="134" t="s">
        <v>363</v>
      </c>
      <c r="D86" s="38" t="str">
        <f>'Kertas Kerja'!N532</f>
        <v>butir 45</v>
      </c>
      <c r="E86" s="137">
        <f>'Kertas Kerja'!E538</f>
        <v>3</v>
      </c>
    </row>
    <row r="87" spans="1:5" ht="140.25" x14ac:dyDescent="0.25">
      <c r="A87" s="194">
        <v>46</v>
      </c>
      <c r="B87" s="187" t="s">
        <v>816</v>
      </c>
      <c r="C87" s="133" t="s">
        <v>498</v>
      </c>
      <c r="D87" s="38" t="str">
        <f>'Kertas Kerja'!N540</f>
        <v>butir 46</v>
      </c>
      <c r="E87" s="137" t="e">
        <f>'Kertas Kerja'!E605</f>
        <v>#REF!</v>
      </c>
    </row>
    <row r="88" spans="1:5" ht="76.5" x14ac:dyDescent="0.25">
      <c r="A88" s="194">
        <v>47</v>
      </c>
      <c r="B88" s="140" t="s">
        <v>368</v>
      </c>
      <c r="C88" s="140" t="s">
        <v>369</v>
      </c>
      <c r="D88" s="38" t="str">
        <f>'Kertas Kerja'!N607</f>
        <v>butir 47</v>
      </c>
      <c r="E88" s="137" t="e">
        <f>'Kertas Kerja'!E615</f>
        <v>#REF!</v>
      </c>
    </row>
    <row r="89" spans="1:5" ht="76.5" x14ac:dyDescent="0.25">
      <c r="A89" s="194">
        <v>48</v>
      </c>
      <c r="B89" s="140" t="s">
        <v>377</v>
      </c>
      <c r="C89" s="133" t="s">
        <v>378</v>
      </c>
      <c r="D89" s="38" t="str">
        <f>'Kertas Kerja'!N617</f>
        <v>butir 48</v>
      </c>
      <c r="E89" s="137" t="e">
        <f>'Kertas Kerja'!E625</f>
        <v>#REF!</v>
      </c>
    </row>
    <row r="90" spans="1:5" ht="38.25" x14ac:dyDescent="0.25">
      <c r="A90" s="194">
        <v>49</v>
      </c>
      <c r="B90" s="140" t="s">
        <v>499</v>
      </c>
      <c r="C90" s="133" t="s">
        <v>500</v>
      </c>
      <c r="D90" s="38" t="str">
        <f>'Kertas Kerja'!N627</f>
        <v>butir 49</v>
      </c>
      <c r="E90" s="137" t="e">
        <f>'Kertas Kerja'!E692</f>
        <v>#REF!</v>
      </c>
    </row>
    <row r="91" spans="1:5" ht="25.5" x14ac:dyDescent="0.25">
      <c r="A91" s="194">
        <v>50</v>
      </c>
      <c r="B91" s="140" t="s">
        <v>501</v>
      </c>
      <c r="C91" s="133" t="s">
        <v>73</v>
      </c>
      <c r="D91" s="38" t="str">
        <f>'Kertas Kerja'!N694</f>
        <v>butir 50</v>
      </c>
      <c r="E91" s="137" t="e">
        <f>'Kertas Kerja'!E743</f>
        <v>#REF!</v>
      </c>
    </row>
    <row r="92" spans="1:5" ht="25.5" x14ac:dyDescent="0.25">
      <c r="A92" s="194">
        <v>51</v>
      </c>
      <c r="B92" s="133"/>
      <c r="C92" s="133" t="s">
        <v>84</v>
      </c>
      <c r="D92" s="38" t="str">
        <f>'Kertas Kerja'!N745</f>
        <v>butir 51</v>
      </c>
      <c r="E92" s="137" t="e">
        <f>'Kertas Kerja'!E794</f>
        <v>#REF!</v>
      </c>
    </row>
    <row r="93" spans="1:5" ht="51" x14ac:dyDescent="0.25">
      <c r="A93" s="194">
        <v>52</v>
      </c>
      <c r="B93" s="140" t="s">
        <v>386</v>
      </c>
      <c r="C93" s="133" t="s">
        <v>87</v>
      </c>
      <c r="D93" s="38" t="str">
        <f>'Kertas Kerja'!N796</f>
        <v>butir 52</v>
      </c>
      <c r="E93" s="137" t="e">
        <f>'Kertas Kerja'!E811</f>
        <v>#REF!</v>
      </c>
    </row>
    <row r="94" spans="1:5" ht="51" x14ac:dyDescent="0.25">
      <c r="A94" s="194">
        <v>53</v>
      </c>
      <c r="B94" s="140" t="s">
        <v>387</v>
      </c>
      <c r="C94" s="133" t="s">
        <v>86</v>
      </c>
      <c r="D94" s="38" t="str">
        <f>'Kertas Kerja'!N813</f>
        <v>butir 53</v>
      </c>
      <c r="E94" s="137" t="e">
        <f>'Kertas Kerja'!E819</f>
        <v>#REF!</v>
      </c>
    </row>
    <row r="95" spans="1:5" ht="140.25" x14ac:dyDescent="0.25">
      <c r="A95" s="194">
        <v>54</v>
      </c>
      <c r="B95" s="140" t="s">
        <v>388</v>
      </c>
      <c r="C95" s="140" t="s">
        <v>502</v>
      </c>
      <c r="D95" s="38" t="str">
        <f>'Kertas Kerja'!N821</f>
        <v>butir 54</v>
      </c>
      <c r="E95" s="137" t="e">
        <f>'Kertas Kerja'!E867</f>
        <v>#REF!</v>
      </c>
    </row>
    <row r="96" spans="1:5" ht="25.5" x14ac:dyDescent="0.25">
      <c r="A96" s="194">
        <v>55</v>
      </c>
      <c r="B96" s="140" t="s">
        <v>389</v>
      </c>
      <c r="C96" s="140" t="s">
        <v>503</v>
      </c>
      <c r="D96" s="38" t="str">
        <f>'Kertas Kerja'!N869</f>
        <v>butir 55</v>
      </c>
      <c r="E96" s="137" t="e">
        <f>'Kertas Kerja'!E878</f>
        <v>#REF!</v>
      </c>
    </row>
    <row r="97" spans="1:5" ht="51" x14ac:dyDescent="0.25">
      <c r="A97" s="194">
        <v>56</v>
      </c>
      <c r="B97" s="140" t="str">
        <f>'Kertas Kerja'!B880</f>
        <v>C.9.4.b)
Penelitian dan PkM
Tabel 5.f IPR
Publikasi  Ilmiah</v>
      </c>
      <c r="C97" s="140" t="str">
        <f>'Kertas Kerja'!C880:D880</f>
        <v>Jumlah publikasi di jurnal dalam 3 tahun terakhir.</v>
      </c>
      <c r="D97" s="38" t="str">
        <f>'Kertas Kerja'!N880</f>
        <v>butir 56</v>
      </c>
      <c r="E97" s="137" t="e">
        <f>'Kertas Kerja'!E889</f>
        <v>#REF!</v>
      </c>
    </row>
    <row r="98" spans="1:5" ht="38.25" x14ac:dyDescent="0.25">
      <c r="A98" s="194">
        <v>57</v>
      </c>
      <c r="B98" s="133"/>
      <c r="C98" s="133" t="str">
        <f>'Kertas Kerja'!C891:D891</f>
        <v>Jumlah publikasi di seminar/ tulisan di media massa dalam 3 tahun terakhir.</v>
      </c>
      <c r="D98" s="38" t="str">
        <f>'Kertas Kerja'!N891</f>
        <v>butir 57</v>
      </c>
      <c r="E98" s="137" t="e">
        <f>'Kertas Kerja'!E901</f>
        <v>#REF!</v>
      </c>
    </row>
    <row r="99" spans="1:5" ht="38.25" x14ac:dyDescent="0.25">
      <c r="A99" s="194">
        <v>58</v>
      </c>
      <c r="B99" s="140" t="s">
        <v>504</v>
      </c>
      <c r="C99" s="133" t="str">
        <f>'Kertas Kerja'!C903:D903</f>
        <v>Jumlah artikel karya ilmiah dosen tetap yang disitasi dalam 3 tahun terakhir.</v>
      </c>
      <c r="D99" s="38" t="str">
        <f>'Kertas Kerja'!N903</f>
        <v>butir 58</v>
      </c>
      <c r="E99" s="137" t="e">
        <f>'Kertas Kerja'!E907</f>
        <v>#REF!</v>
      </c>
    </row>
    <row r="100" spans="1:5" ht="38.25" x14ac:dyDescent="0.25">
      <c r="A100" s="194">
        <v>59</v>
      </c>
      <c r="B100" s="140" t="str">
        <f>'Kertas Kerja'!B909</f>
        <v>Tabel 5.h IPR
Luaran Lainnya</v>
      </c>
      <c r="C100" s="133" t="str">
        <f>'Kertas Kerja'!C909:D909</f>
        <v>Jumlah luaran penelitian dan PkM dosen tetap dalam 3 tahun terakhir.</v>
      </c>
      <c r="D100" s="38" t="str">
        <f>'Kertas Kerja'!N909</f>
        <v>butir 59</v>
      </c>
      <c r="E100" s="137" t="e">
        <f>'Kertas Kerja'!E916</f>
        <v>#REF!</v>
      </c>
    </row>
    <row r="101" spans="1:5" ht="76.5" x14ac:dyDescent="0.25">
      <c r="A101" s="194">
        <v>60</v>
      </c>
      <c r="B101" s="195" t="s">
        <v>420</v>
      </c>
      <c r="C101" s="133" t="str">
        <f>'Kertas Kerja'!C918:D918</f>
        <v>Keserbacakupan (kelengkapan, keluasan, dan kedalaman), ketepatan, ketajaman, dan kesesuaian analisis capaian kinerja serta konsistensi dengan setiap kriteria.</v>
      </c>
      <c r="D101" s="38" t="str">
        <f>'Kertas Kerja'!N918</f>
        <v>butir 60</v>
      </c>
      <c r="E101" s="137">
        <f>'Kertas Kerja'!E924</f>
        <v>3</v>
      </c>
    </row>
    <row r="102" spans="1:5" ht="51" x14ac:dyDescent="0.25">
      <c r="A102" s="194">
        <v>61</v>
      </c>
      <c r="B102" s="195" t="s">
        <v>432</v>
      </c>
      <c r="C102" s="133" t="str">
        <f>'Kertas Kerja'!C926:D926</f>
        <v>Ketepatan analisis SWOT atau analisis yang relevan didalam mengembangkan strategi institusi.</v>
      </c>
      <c r="D102" s="38" t="str">
        <f>'Kertas Kerja'!N926</f>
        <v>butir 61</v>
      </c>
      <c r="E102" s="137">
        <f>'Kertas Kerja'!E932</f>
        <v>3</v>
      </c>
    </row>
    <row r="103" spans="1:5" ht="38.25" x14ac:dyDescent="0.25">
      <c r="A103" s="194">
        <v>62</v>
      </c>
      <c r="B103" s="196" t="s">
        <v>433</v>
      </c>
      <c r="C103" s="141" t="str">
        <f>'Kertas Kerja'!C934:D934</f>
        <v>Ketepatan di dalam menetapkan prioritas program pengembangan.</v>
      </c>
      <c r="D103" s="38" t="str">
        <f>'Kertas Kerja'!N934</f>
        <v>butir 62</v>
      </c>
      <c r="E103" s="137">
        <f>'Kertas Kerja'!E940</f>
        <v>3</v>
      </c>
    </row>
    <row r="104" spans="1:5" ht="63.75" x14ac:dyDescent="0.25">
      <c r="A104" s="194">
        <v>63</v>
      </c>
      <c r="B104" s="197" t="s">
        <v>434</v>
      </c>
      <c r="C104" s="142" t="str">
        <f>'Kertas Kerja'!C942:D942</f>
        <v>Perguruan tinggi memiliki kebijakan, ketersediaan sumberdaya, kemampuan melaksanakan, dan kerealistikan program.</v>
      </c>
      <c r="D104" s="38" t="str">
        <f>'Kertas Kerja'!N942</f>
        <v>butir 63</v>
      </c>
      <c r="E104" s="137">
        <f>'Kertas Kerja'!E948</f>
        <v>3</v>
      </c>
    </row>
    <row r="105" spans="1:5" x14ac:dyDescent="0.25">
      <c r="D105" s="125"/>
    </row>
    <row r="106" spans="1:5" x14ac:dyDescent="0.25">
      <c r="D106" s="143" t="str">
        <f>Menu!R30&amp;", "&amp;TEXT(Menu!R32,"dd mmmm yyyy")</f>
        <v>Bandung, 17 Agustus 2018</v>
      </c>
    </row>
    <row r="107" spans="1:5" x14ac:dyDescent="0.25">
      <c r="D107" s="143"/>
    </row>
    <row r="108" spans="1:5" x14ac:dyDescent="0.25">
      <c r="D108" s="144"/>
    </row>
    <row r="109" spans="1:5" x14ac:dyDescent="0.25">
      <c r="D109" s="145"/>
    </row>
    <row r="110" spans="1:5" x14ac:dyDescent="0.25">
      <c r="D110" s="12" t="s">
        <v>38</v>
      </c>
    </row>
    <row r="111" spans="1:5" x14ac:dyDescent="0.25">
      <c r="D111" s="146"/>
    </row>
    <row r="112" spans="1:5" x14ac:dyDescent="0.25">
      <c r="D112" s="146"/>
    </row>
    <row r="113" spans="4:4" x14ac:dyDescent="0.25">
      <c r="D113" s="12" t="str">
        <f>"( "&amp;Menu!R28&amp;" )"</f>
        <v>( Asesor C )</v>
      </c>
    </row>
  </sheetData>
  <sheetProtection formatColumns="0" formatRows="0" selectLockedCells="1"/>
  <mergeCells count="57">
    <mergeCell ref="D82:D85"/>
    <mergeCell ref="E82:E85"/>
    <mergeCell ref="D74:D76"/>
    <mergeCell ref="E74:E76"/>
    <mergeCell ref="D62:D64"/>
    <mergeCell ref="E62:E64"/>
    <mergeCell ref="D23:D26"/>
    <mergeCell ref="E23:E26"/>
    <mergeCell ref="D15:D19"/>
    <mergeCell ref="C6:E6"/>
    <mergeCell ref="C7:E7"/>
    <mergeCell ref="A77:A80"/>
    <mergeCell ref="D77:D80"/>
    <mergeCell ref="E77:E80"/>
    <mergeCell ref="D68:D70"/>
    <mergeCell ref="E68:E70"/>
    <mergeCell ref="A71:A73"/>
    <mergeCell ref="D71:D73"/>
    <mergeCell ref="E71:E73"/>
    <mergeCell ref="A68:A70"/>
    <mergeCell ref="A74:A76"/>
    <mergeCell ref="B68:B70"/>
    <mergeCell ref="A65:A67"/>
    <mergeCell ref="D65:D67"/>
    <mergeCell ref="E65:E67"/>
    <mergeCell ref="D29:D30"/>
    <mergeCell ref="E29:E30"/>
    <mergeCell ref="A33:A36"/>
    <mergeCell ref="D33:D36"/>
    <mergeCell ref="E33:E36"/>
    <mergeCell ref="A29:A30"/>
    <mergeCell ref="A62:A64"/>
    <mergeCell ref="B62:B64"/>
    <mergeCell ref="B65:B67"/>
    <mergeCell ref="B33:B36"/>
    <mergeCell ref="B29:B30"/>
    <mergeCell ref="A23:A26"/>
    <mergeCell ref="B15:B19"/>
    <mergeCell ref="B20:B22"/>
    <mergeCell ref="B23:B26"/>
    <mergeCell ref="B27:B28"/>
    <mergeCell ref="A4:E4"/>
    <mergeCell ref="A1:E1"/>
    <mergeCell ref="A2:E2"/>
    <mergeCell ref="A82:A85"/>
    <mergeCell ref="B71:B73"/>
    <mergeCell ref="B74:B76"/>
    <mergeCell ref="B77:B80"/>
    <mergeCell ref="B82:B85"/>
    <mergeCell ref="A27:A28"/>
    <mergeCell ref="D27:D28"/>
    <mergeCell ref="E27:E28"/>
    <mergeCell ref="E15:E19"/>
    <mergeCell ref="A20:A22"/>
    <mergeCell ref="E20:E22"/>
    <mergeCell ref="D20:D22"/>
    <mergeCell ref="A15:A19"/>
  </mergeCells>
  <phoneticPr fontId="1" type="noConversion"/>
  <printOptions horizontalCentered="1"/>
  <pageMargins left="0.5" right="0.5" top="0.75" bottom="0.5" header="0.3" footer="0.3"/>
  <pageSetup paperSize="9" scale="97" fitToHeight="0" orientation="portrait" r:id="rId1"/>
  <headerFooter>
    <oddFooter>&amp;LForm AK - &amp;D@&amp;T&amp;CAPT PT Akademik&amp;R&amp;P/&amp;N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E044A-D602-4729-896E-1ECBF170D7DB}">
  <sheetPr>
    <pageSetUpPr fitToPage="1"/>
  </sheetPr>
  <dimension ref="A1:I83"/>
  <sheetViews>
    <sheetView zoomScaleNormal="100" workbookViewId="0">
      <pane ySplit="11" topLeftCell="A29" activePane="bottomLeft" state="frozen"/>
      <selection pane="bottomLeft" activeCell="C29" sqref="C29"/>
    </sheetView>
  </sheetViews>
  <sheetFormatPr defaultColWidth="8.7109375" defaultRowHeight="15.75" x14ac:dyDescent="0.25"/>
  <cols>
    <col min="1" max="1" width="6.7109375" style="199" customWidth="1"/>
    <col min="2" max="2" width="9.7109375" style="199" customWidth="1"/>
    <col min="3" max="3" width="9.7109375" style="222" customWidth="1"/>
    <col min="4" max="4" width="14.7109375" style="222" customWidth="1"/>
    <col min="5" max="5" width="3.28515625" style="200" customWidth="1"/>
    <col min="6" max="6" width="6.7109375" style="200" customWidth="1"/>
    <col min="7" max="8" width="9.7109375" style="200" customWidth="1"/>
    <col min="9" max="9" width="14.7109375" style="200" customWidth="1"/>
    <col min="10" max="16384" width="8.7109375" style="200"/>
  </cols>
  <sheetData>
    <row r="1" spans="1:9" x14ac:dyDescent="0.25">
      <c r="A1" s="362" t="s">
        <v>864</v>
      </c>
      <c r="B1" s="362"/>
      <c r="C1" s="362"/>
      <c r="D1" s="362"/>
      <c r="E1" s="362"/>
      <c r="F1" s="362"/>
      <c r="G1" s="362"/>
      <c r="H1" s="362"/>
      <c r="I1" s="362"/>
    </row>
    <row r="2" spans="1:9" x14ac:dyDescent="0.25">
      <c r="A2" s="362" t="s">
        <v>43</v>
      </c>
      <c r="B2" s="362"/>
      <c r="C2" s="362"/>
      <c r="D2" s="362"/>
      <c r="E2" s="362"/>
      <c r="F2" s="362"/>
      <c r="G2" s="362"/>
      <c r="H2" s="362"/>
      <c r="I2" s="362"/>
    </row>
    <row r="3" spans="1:9" x14ac:dyDescent="0.25">
      <c r="A3" s="214"/>
      <c r="B3" s="214"/>
      <c r="C3" s="214"/>
      <c r="D3" s="214"/>
    </row>
    <row r="4" spans="1:9" x14ac:dyDescent="0.25">
      <c r="A4" s="363" t="s">
        <v>865</v>
      </c>
      <c r="B4" s="363"/>
      <c r="C4" s="363"/>
      <c r="D4" s="363"/>
      <c r="E4" s="363"/>
      <c r="F4" s="363"/>
      <c r="G4" s="363"/>
      <c r="H4" s="363"/>
      <c r="I4" s="363"/>
    </row>
    <row r="5" spans="1:9" x14ac:dyDescent="0.25">
      <c r="A5" s="215"/>
      <c r="B5" s="216"/>
      <c r="C5" s="217"/>
      <c r="D5" s="218"/>
    </row>
    <row r="6" spans="1:9" x14ac:dyDescent="0.25">
      <c r="A6" s="132" t="s">
        <v>3</v>
      </c>
      <c r="B6" s="132"/>
      <c r="C6" s="200"/>
      <c r="D6" s="359" t="str">
        <f>Menu!H7</f>
        <v>Nama Perguruan Tinggi</v>
      </c>
      <c r="E6" s="359"/>
      <c r="F6" s="359"/>
      <c r="G6" s="359"/>
      <c r="H6" s="359"/>
      <c r="I6" s="359"/>
    </row>
    <row r="7" spans="1:9" x14ac:dyDescent="0.25">
      <c r="A7" s="132" t="s">
        <v>4</v>
      </c>
      <c r="B7" s="132"/>
      <c r="C7" s="200"/>
      <c r="D7" s="359" t="str">
        <f>Menu!R28</f>
        <v>Asesor C</v>
      </c>
      <c r="E7" s="359"/>
      <c r="F7" s="359"/>
      <c r="G7" s="359"/>
      <c r="H7" s="359"/>
      <c r="I7" s="359"/>
    </row>
    <row r="8" spans="1:9" x14ac:dyDescent="0.25">
      <c r="A8" s="132" t="s">
        <v>519</v>
      </c>
      <c r="B8" s="132"/>
      <c r="C8" s="200"/>
      <c r="D8" s="15" t="str">
        <f>Menu!H23</f>
        <v>T01-P007</v>
      </c>
    </row>
    <row r="9" spans="1:9" x14ac:dyDescent="0.25">
      <c r="A9" s="132" t="s">
        <v>520</v>
      </c>
      <c r="B9" s="132"/>
      <c r="C9" s="200"/>
      <c r="D9" s="230">
        <f>Menu!R32</f>
        <v>43329</v>
      </c>
    </row>
    <row r="10" spans="1:9" x14ac:dyDescent="0.25">
      <c r="A10" s="219"/>
      <c r="B10" s="219"/>
      <c r="C10" s="218"/>
      <c r="D10" s="218"/>
    </row>
    <row r="11" spans="1:9" ht="25.15" customHeight="1" x14ac:dyDescent="0.25">
      <c r="A11" s="202" t="s">
        <v>778</v>
      </c>
      <c r="B11" s="202" t="s">
        <v>6</v>
      </c>
      <c r="C11" s="202" t="s">
        <v>866</v>
      </c>
      <c r="D11" s="202" t="s">
        <v>867</v>
      </c>
      <c r="F11" s="202" t="s">
        <v>778</v>
      </c>
      <c r="G11" s="202" t="s">
        <v>6</v>
      </c>
      <c r="H11" s="202" t="s">
        <v>866</v>
      </c>
      <c r="I11" s="202" t="s">
        <v>867</v>
      </c>
    </row>
    <row r="12" spans="1:9" x14ac:dyDescent="0.25">
      <c r="A12" s="203">
        <v>1</v>
      </c>
      <c r="B12" s="204">
        <f>'Kertas Kerja'!E11</f>
        <v>3</v>
      </c>
      <c r="C12" s="220">
        <v>0.96153846153846179</v>
      </c>
      <c r="D12" s="204">
        <f>B12*C12</f>
        <v>2.8846153846153855</v>
      </c>
      <c r="E12" s="201"/>
      <c r="F12" s="205">
        <v>41</v>
      </c>
      <c r="G12" s="206">
        <f>'Kertas Kerja'!E470</f>
        <v>3.4</v>
      </c>
      <c r="H12" s="220">
        <v>1.4977810650887577</v>
      </c>
      <c r="I12" s="204">
        <f t="shared" ref="I12:I34" si="0">G12*H12</f>
        <v>5.0924556213017764</v>
      </c>
    </row>
    <row r="13" spans="1:9" x14ac:dyDescent="0.25">
      <c r="A13" s="203">
        <v>2</v>
      </c>
      <c r="B13" s="207">
        <f>'Kertas Kerja'!E19</f>
        <v>3</v>
      </c>
      <c r="C13" s="220">
        <v>0.96153846153846179</v>
      </c>
      <c r="D13" s="204">
        <f t="shared" ref="D13:D51" si="1">B13*C13</f>
        <v>2.8846153846153855</v>
      </c>
      <c r="E13" s="201"/>
      <c r="F13" s="205">
        <v>42</v>
      </c>
      <c r="G13" s="206">
        <f>'Kertas Kerja'!E496</f>
        <v>3.125</v>
      </c>
      <c r="H13" s="220">
        <v>5.8247041420118357</v>
      </c>
      <c r="I13" s="204">
        <f t="shared" si="0"/>
        <v>18.202200443786985</v>
      </c>
    </row>
    <row r="14" spans="1:9" x14ac:dyDescent="0.25">
      <c r="A14" s="203">
        <v>3</v>
      </c>
      <c r="B14" s="207">
        <f>'Kertas Kerja'!E27</f>
        <v>3</v>
      </c>
      <c r="C14" s="220">
        <v>3.3284023668639064</v>
      </c>
      <c r="D14" s="204">
        <f t="shared" si="1"/>
        <v>9.9852071005917189</v>
      </c>
      <c r="E14" s="201"/>
      <c r="F14" s="205">
        <v>43</v>
      </c>
      <c r="G14" s="206">
        <f>'Kertas Kerja'!E504</f>
        <v>3</v>
      </c>
      <c r="H14" s="220">
        <v>0.83210059171597661</v>
      </c>
      <c r="I14" s="204">
        <f t="shared" si="0"/>
        <v>2.4963017751479297</v>
      </c>
    </row>
    <row r="15" spans="1:9" x14ac:dyDescent="0.25">
      <c r="A15" s="203">
        <v>4</v>
      </c>
      <c r="B15" s="207">
        <f>'Kertas Kerja'!E59</f>
        <v>3.375</v>
      </c>
      <c r="C15" s="220">
        <v>1.3313609467455625</v>
      </c>
      <c r="D15" s="204">
        <f t="shared" si="1"/>
        <v>4.4933431952662737</v>
      </c>
      <c r="E15" s="201"/>
      <c r="F15" s="205">
        <v>44</v>
      </c>
      <c r="G15" s="206">
        <f>'Kertas Kerja'!E530</f>
        <v>3.125</v>
      </c>
      <c r="H15" s="220">
        <v>2.9123520710059179</v>
      </c>
      <c r="I15" s="204">
        <f t="shared" si="0"/>
        <v>9.1011002218934927</v>
      </c>
    </row>
    <row r="16" spans="1:9" x14ac:dyDescent="0.25">
      <c r="A16" s="203">
        <v>5</v>
      </c>
      <c r="B16" s="208">
        <f>'Kertas Kerja'!E79</f>
        <v>3.4</v>
      </c>
      <c r="C16" s="220">
        <v>0.99852071005917198</v>
      </c>
      <c r="D16" s="204">
        <f t="shared" si="1"/>
        <v>3.3949704142011847</v>
      </c>
      <c r="E16" s="201"/>
      <c r="F16" s="205">
        <v>45</v>
      </c>
      <c r="G16" s="206">
        <f>'Kertas Kerja'!E538</f>
        <v>3</v>
      </c>
      <c r="H16" s="220">
        <v>0.41605029585798831</v>
      </c>
      <c r="I16" s="204">
        <f t="shared" si="0"/>
        <v>1.2481508875739649</v>
      </c>
    </row>
    <row r="17" spans="1:9" x14ac:dyDescent="0.25">
      <c r="A17" s="203">
        <v>6</v>
      </c>
      <c r="B17" s="207">
        <f>'Kertas Kerja'!E105</f>
        <v>2.8333333333333335</v>
      </c>
      <c r="C17" s="220">
        <v>0.66568047337278125</v>
      </c>
      <c r="D17" s="204">
        <f t="shared" si="1"/>
        <v>1.8860946745562137</v>
      </c>
      <c r="E17" s="201"/>
      <c r="F17" s="205">
        <v>46</v>
      </c>
      <c r="G17" s="206" t="e">
        <f>'Kertas Kerja'!E605</f>
        <v>#REF!</v>
      </c>
      <c r="H17" s="220">
        <v>0.98538227966365644</v>
      </c>
      <c r="I17" s="204" t="e">
        <f t="shared" si="0"/>
        <v>#REF!</v>
      </c>
    </row>
    <row r="18" spans="1:9" x14ac:dyDescent="0.25">
      <c r="A18" s="203">
        <v>7</v>
      </c>
      <c r="B18" s="207">
        <f>'Kertas Kerja'!E119</f>
        <v>3</v>
      </c>
      <c r="C18" s="220">
        <v>0.40964952207555766</v>
      </c>
      <c r="D18" s="204">
        <f t="shared" si="1"/>
        <v>1.228948566226673</v>
      </c>
      <c r="E18" s="201"/>
      <c r="F18" s="205">
        <v>47</v>
      </c>
      <c r="G18" s="206" t="e">
        <f>'Kertas Kerja'!E615</f>
        <v>#REF!</v>
      </c>
      <c r="H18" s="220">
        <v>2.463455699159141</v>
      </c>
      <c r="I18" s="204" t="e">
        <f t="shared" si="0"/>
        <v>#REF!</v>
      </c>
    </row>
    <row r="19" spans="1:9" x14ac:dyDescent="0.25">
      <c r="A19" s="203">
        <v>8</v>
      </c>
      <c r="B19" s="207" t="e">
        <f>'Kertas Kerja'!E132</f>
        <v>#REF!</v>
      </c>
      <c r="C19" s="220">
        <v>0.61447428311333652</v>
      </c>
      <c r="D19" s="204" t="e">
        <f t="shared" si="1"/>
        <v>#REF!</v>
      </c>
      <c r="E19" s="201"/>
      <c r="F19" s="205">
        <v>48</v>
      </c>
      <c r="G19" s="206" t="e">
        <f>'Kertas Kerja'!E625</f>
        <v>#REF!</v>
      </c>
      <c r="H19" s="220">
        <v>2.463455699159141</v>
      </c>
      <c r="I19" s="204" t="e">
        <f t="shared" si="0"/>
        <v>#REF!</v>
      </c>
    </row>
    <row r="20" spans="1:9" x14ac:dyDescent="0.25">
      <c r="A20" s="203">
        <v>9</v>
      </c>
      <c r="B20" s="207">
        <f>'Kertas Kerja'!E155</f>
        <v>3</v>
      </c>
      <c r="C20" s="220">
        <v>0.61447428311333652</v>
      </c>
      <c r="D20" s="204">
        <f t="shared" si="1"/>
        <v>1.8434228493400096</v>
      </c>
      <c r="E20" s="201"/>
      <c r="F20" s="205">
        <v>49</v>
      </c>
      <c r="G20" s="206" t="e">
        <f>'Kertas Kerja'!E692</f>
        <v>#REF!</v>
      </c>
      <c r="H20" s="220">
        <v>0.98538227966365644</v>
      </c>
      <c r="I20" s="204" t="e">
        <f t="shared" si="0"/>
        <v>#REF!</v>
      </c>
    </row>
    <row r="21" spans="1:9" x14ac:dyDescent="0.25">
      <c r="A21" s="203">
        <v>10</v>
      </c>
      <c r="B21" s="207" t="e">
        <f>'Kertas Kerja'!E168</f>
        <v>#REF!</v>
      </c>
      <c r="C21" s="220">
        <v>1.0241238051888943</v>
      </c>
      <c r="D21" s="204" t="e">
        <f t="shared" si="1"/>
        <v>#REF!</v>
      </c>
      <c r="E21" s="201"/>
      <c r="F21" s="205">
        <v>50</v>
      </c>
      <c r="G21" s="206" t="e">
        <f>'Kertas Kerja'!E743</f>
        <v>#REF!</v>
      </c>
      <c r="H21" s="220">
        <v>1.4780734194954843</v>
      </c>
      <c r="I21" s="204" t="e">
        <f t="shared" si="0"/>
        <v>#REF!</v>
      </c>
    </row>
    <row r="22" spans="1:9" x14ac:dyDescent="0.25">
      <c r="A22" s="203">
        <v>11</v>
      </c>
      <c r="B22" s="207">
        <f>'Kertas Kerja'!E194</f>
        <v>3.25</v>
      </c>
      <c r="C22" s="220">
        <v>0.41605029585798825</v>
      </c>
      <c r="D22" s="204">
        <f t="shared" si="1"/>
        <v>1.3521634615384619</v>
      </c>
      <c r="E22" s="201"/>
      <c r="F22" s="205">
        <v>51</v>
      </c>
      <c r="G22" s="206" t="e">
        <f>'Kertas Kerja'!E794</f>
        <v>#REF!</v>
      </c>
      <c r="H22" s="220">
        <v>2.463455699159141</v>
      </c>
      <c r="I22" s="204" t="e">
        <f t="shared" si="0"/>
        <v>#REF!</v>
      </c>
    </row>
    <row r="23" spans="1:9" x14ac:dyDescent="0.25">
      <c r="A23" s="203">
        <v>12</v>
      </c>
      <c r="B23" s="207" t="e">
        <f>'Kertas Kerja'!E204</f>
        <v>#REF!</v>
      </c>
      <c r="C23" s="220">
        <v>0.24963017751479297</v>
      </c>
      <c r="D23" s="204" t="e">
        <f t="shared" si="1"/>
        <v>#REF!</v>
      </c>
      <c r="E23" s="201"/>
      <c r="F23" s="205">
        <v>52</v>
      </c>
      <c r="G23" s="206" t="e">
        <f>'Kertas Kerja'!E811</f>
        <v>#REF!</v>
      </c>
      <c r="H23" s="220">
        <v>1.9707645593273129</v>
      </c>
      <c r="I23" s="204" t="e">
        <f t="shared" si="0"/>
        <v>#REF!</v>
      </c>
    </row>
    <row r="24" spans="1:9" x14ac:dyDescent="0.25">
      <c r="A24" s="203">
        <v>13</v>
      </c>
      <c r="B24" s="207">
        <f>'Kertas Kerja'!E212</f>
        <v>3</v>
      </c>
      <c r="C24" s="220">
        <v>0.66568047337278125</v>
      </c>
      <c r="D24" s="204">
        <f t="shared" si="1"/>
        <v>1.9970414201183437</v>
      </c>
      <c r="E24" s="201"/>
      <c r="F24" s="205">
        <v>53</v>
      </c>
      <c r="G24" s="206" t="e">
        <f>'Kertas Kerja'!E819</f>
        <v>#REF!</v>
      </c>
      <c r="H24" s="220">
        <v>1.9707645593273129</v>
      </c>
      <c r="I24" s="204" t="e">
        <f t="shared" si="0"/>
        <v>#REF!</v>
      </c>
    </row>
    <row r="25" spans="1:9" x14ac:dyDescent="0.25">
      <c r="A25" s="203">
        <v>14</v>
      </c>
      <c r="B25" s="207">
        <f>'Kertas Kerja'!E220</f>
        <v>3</v>
      </c>
      <c r="C25" s="220">
        <v>0.66568047337278125</v>
      </c>
      <c r="D25" s="204">
        <f t="shared" si="1"/>
        <v>1.9970414201183437</v>
      </c>
      <c r="E25" s="201"/>
      <c r="F25" s="205">
        <v>54</v>
      </c>
      <c r="G25" s="206" t="e">
        <f>'Kertas Kerja'!E867</f>
        <v>#REF!</v>
      </c>
      <c r="H25" s="220">
        <v>1.9707645593273129</v>
      </c>
      <c r="I25" s="204" t="e">
        <f t="shared" si="0"/>
        <v>#REF!</v>
      </c>
    </row>
    <row r="26" spans="1:9" x14ac:dyDescent="0.25">
      <c r="A26" s="203">
        <v>15</v>
      </c>
      <c r="B26" s="207">
        <f>'Kertas Kerja'!E228</f>
        <v>3</v>
      </c>
      <c r="C26" s="220">
        <v>1.3313609467455625</v>
      </c>
      <c r="D26" s="204">
        <f t="shared" si="1"/>
        <v>3.9940828402366875</v>
      </c>
      <c r="E26" s="201"/>
      <c r="F26" s="205">
        <v>55</v>
      </c>
      <c r="G26" s="206" t="e">
        <f>'Kertas Kerja'!E878</f>
        <v>#REF!</v>
      </c>
      <c r="H26" s="220">
        <v>1.9707645593273129</v>
      </c>
      <c r="I26" s="204" t="e">
        <f t="shared" si="0"/>
        <v>#REF!</v>
      </c>
    </row>
    <row r="27" spans="1:9" x14ac:dyDescent="0.25">
      <c r="A27" s="203">
        <v>16</v>
      </c>
      <c r="B27" s="207">
        <f>'Kertas Kerja'!E236</f>
        <v>3</v>
      </c>
      <c r="C27" s="220">
        <v>0.99852071005917187</v>
      </c>
      <c r="D27" s="204">
        <f t="shared" si="1"/>
        <v>2.9955621301775155</v>
      </c>
      <c r="E27" s="201"/>
      <c r="F27" s="205">
        <v>56</v>
      </c>
      <c r="G27" s="206" t="e">
        <f>'Kertas Kerja'!E889</f>
        <v>#REF!</v>
      </c>
      <c r="H27" s="220">
        <v>2.0059567836010141</v>
      </c>
      <c r="I27" s="204" t="e">
        <f t="shared" si="0"/>
        <v>#REF!</v>
      </c>
    </row>
    <row r="28" spans="1:9" x14ac:dyDescent="0.25">
      <c r="A28" s="203">
        <v>17</v>
      </c>
      <c r="B28" s="207" t="e">
        <f>'Kertas Kerja'!E243</f>
        <v>#REF!</v>
      </c>
      <c r="C28" s="220">
        <v>1.5849535080304313</v>
      </c>
      <c r="D28" s="204" t="e">
        <f t="shared" si="1"/>
        <v>#REF!</v>
      </c>
      <c r="E28" s="201"/>
      <c r="F28" s="205">
        <v>57</v>
      </c>
      <c r="G28" s="206" t="e">
        <f>'Kertas Kerja'!E901</f>
        <v>#REF!</v>
      </c>
      <c r="H28" s="220">
        <v>2.0059567836010141</v>
      </c>
      <c r="I28" s="204" t="e">
        <f t="shared" si="0"/>
        <v>#REF!</v>
      </c>
    </row>
    <row r="29" spans="1:9" x14ac:dyDescent="0.25">
      <c r="A29" s="203">
        <v>18</v>
      </c>
      <c r="B29" s="207" t="e">
        <f>'Kertas Kerja'!E249</f>
        <v>#REF!</v>
      </c>
      <c r="C29" s="220">
        <v>1.5849535080304313</v>
      </c>
      <c r="D29" s="204" t="e">
        <f t="shared" si="1"/>
        <v>#REF!</v>
      </c>
      <c r="E29" s="201"/>
      <c r="F29" s="205">
        <v>58</v>
      </c>
      <c r="G29" s="206" t="e">
        <f>'Kertas Kerja'!E907</f>
        <v>#REF!</v>
      </c>
      <c r="H29" s="220">
        <v>4.0119135672020283</v>
      </c>
      <c r="I29" s="204" t="e">
        <f t="shared" si="0"/>
        <v>#REF!</v>
      </c>
    </row>
    <row r="30" spans="1:9" x14ac:dyDescent="0.25">
      <c r="A30" s="203">
        <v>19</v>
      </c>
      <c r="B30" s="207" t="e">
        <f>'Kertas Kerja'!E255</f>
        <v>#REF!</v>
      </c>
      <c r="C30" s="220">
        <v>1.5849535080304313</v>
      </c>
      <c r="D30" s="204" t="e">
        <f t="shared" si="1"/>
        <v>#REF!</v>
      </c>
      <c r="E30" s="201"/>
      <c r="F30" s="205">
        <v>59</v>
      </c>
      <c r="G30" s="206" t="e">
        <f>'Kertas Kerja'!E916</f>
        <v>#REF!</v>
      </c>
      <c r="H30" s="220">
        <v>3.2095308537616232</v>
      </c>
      <c r="I30" s="204" t="e">
        <f t="shared" si="0"/>
        <v>#REF!</v>
      </c>
    </row>
    <row r="31" spans="1:9" x14ac:dyDescent="0.25">
      <c r="A31" s="203">
        <v>20</v>
      </c>
      <c r="B31" s="207">
        <f>'Kertas Kerja'!E263</f>
        <v>3</v>
      </c>
      <c r="C31" s="220">
        <v>1.9019442096365178</v>
      </c>
      <c r="D31" s="204">
        <f t="shared" si="1"/>
        <v>5.7058326289095529</v>
      </c>
      <c r="E31" s="201"/>
      <c r="F31" s="205">
        <v>60</v>
      </c>
      <c r="G31" s="206">
        <f>'Kertas Kerja'!E924</f>
        <v>3</v>
      </c>
      <c r="H31" s="220">
        <v>2.3076923076923079</v>
      </c>
      <c r="I31" s="204">
        <f t="shared" si="0"/>
        <v>6.9230769230769234</v>
      </c>
    </row>
    <row r="32" spans="1:9" x14ac:dyDescent="0.25">
      <c r="A32" s="203">
        <v>21</v>
      </c>
      <c r="B32" s="207" t="e">
        <f>'Kertas Kerja'!E269</f>
        <v>#REF!</v>
      </c>
      <c r="C32" s="220">
        <v>1.2801547564861175</v>
      </c>
      <c r="D32" s="204" t="e">
        <f t="shared" si="1"/>
        <v>#REF!</v>
      </c>
      <c r="E32" s="201"/>
      <c r="F32" s="205">
        <v>61</v>
      </c>
      <c r="G32" s="206">
        <f>'Kertas Kerja'!E932</f>
        <v>3</v>
      </c>
      <c r="H32" s="220">
        <v>4.6153846153846159</v>
      </c>
      <c r="I32" s="204">
        <f t="shared" si="0"/>
        <v>13.846153846153847</v>
      </c>
    </row>
    <row r="33" spans="1:9" x14ac:dyDescent="0.25">
      <c r="A33" s="203">
        <v>22</v>
      </c>
      <c r="B33" s="207" t="e">
        <f>'Kertas Kerja'!E275</f>
        <v>#REF!</v>
      </c>
      <c r="C33" s="220">
        <v>0.51206190259444706</v>
      </c>
      <c r="D33" s="204" t="e">
        <f t="shared" si="1"/>
        <v>#REF!</v>
      </c>
      <c r="E33" s="201"/>
      <c r="F33" s="205">
        <v>62</v>
      </c>
      <c r="G33" s="206">
        <f>'Kertas Kerja'!E940</f>
        <v>3</v>
      </c>
      <c r="H33" s="220">
        <v>3.0769230769230771</v>
      </c>
      <c r="I33" s="204">
        <f t="shared" si="0"/>
        <v>9.2307692307692317</v>
      </c>
    </row>
    <row r="34" spans="1:9" x14ac:dyDescent="0.25">
      <c r="A34" s="203">
        <v>23</v>
      </c>
      <c r="B34" s="207" t="e">
        <f>'Kertas Kerja'!E281</f>
        <v>#REF!</v>
      </c>
      <c r="C34" s="220">
        <v>0.25603095129722353</v>
      </c>
      <c r="D34" s="204" t="e">
        <f t="shared" si="1"/>
        <v>#REF!</v>
      </c>
      <c r="E34" s="201"/>
      <c r="F34" s="205">
        <v>63</v>
      </c>
      <c r="G34" s="206">
        <f>'Kertas Kerja'!E948</f>
        <v>3</v>
      </c>
      <c r="H34" s="220">
        <v>1.5384615384615385</v>
      </c>
      <c r="I34" s="204">
        <f t="shared" si="0"/>
        <v>4.6153846153846159</v>
      </c>
    </row>
    <row r="35" spans="1:9" x14ac:dyDescent="0.25">
      <c r="A35" s="203">
        <v>24</v>
      </c>
      <c r="B35" s="207" t="e">
        <f>'Kertas Kerja'!E287</f>
        <v>#REF!</v>
      </c>
      <c r="C35" s="220">
        <v>0.51206190259444706</v>
      </c>
      <c r="D35" s="204" t="e">
        <f t="shared" si="1"/>
        <v>#REF!</v>
      </c>
      <c r="E35" s="201"/>
      <c r="F35" s="364" t="s">
        <v>868</v>
      </c>
      <c r="G35" s="365"/>
      <c r="H35" s="366"/>
      <c r="I35" s="221" t="e">
        <f>SUM(D12:D51,I12:I34)</f>
        <v>#REF!</v>
      </c>
    </row>
    <row r="36" spans="1:9" x14ac:dyDescent="0.25">
      <c r="A36" s="203">
        <v>25</v>
      </c>
      <c r="B36" s="207" t="e">
        <f>'Kertas Kerja'!E293</f>
        <v>#REF!</v>
      </c>
      <c r="C36" s="220">
        <v>0.7680928538916707</v>
      </c>
      <c r="D36" s="204" t="e">
        <f t="shared" si="1"/>
        <v>#REF!</v>
      </c>
      <c r="E36" s="201"/>
    </row>
    <row r="37" spans="1:9" x14ac:dyDescent="0.25">
      <c r="A37" s="203">
        <v>26</v>
      </c>
      <c r="B37" s="207" t="e">
        <f>'Kertas Kerja'!E303</f>
        <v>#REF!</v>
      </c>
      <c r="C37" s="220">
        <v>2.0172135556750947</v>
      </c>
      <c r="D37" s="204" t="e">
        <f t="shared" si="1"/>
        <v>#REF!</v>
      </c>
      <c r="E37" s="201"/>
    </row>
    <row r="38" spans="1:9" x14ac:dyDescent="0.25">
      <c r="A38" s="203">
        <v>27</v>
      </c>
      <c r="B38" s="207" t="e">
        <f>'Kertas Kerja'!E313</f>
        <v>#REF!</v>
      </c>
      <c r="C38" s="220">
        <v>1.0086067778375474</v>
      </c>
      <c r="D38" s="204" t="e">
        <f t="shared" si="1"/>
        <v>#REF!</v>
      </c>
      <c r="E38" s="201"/>
    </row>
    <row r="39" spans="1:9" x14ac:dyDescent="0.25">
      <c r="A39" s="203">
        <v>28</v>
      </c>
      <c r="B39" s="207" t="e">
        <f>'Kertas Kerja'!E319</f>
        <v>#REF!</v>
      </c>
      <c r="C39" s="220">
        <v>2.5215169445938685</v>
      </c>
      <c r="D39" s="204" t="e">
        <f t="shared" si="1"/>
        <v>#REF!</v>
      </c>
      <c r="E39" s="201"/>
    </row>
    <row r="40" spans="1:9" x14ac:dyDescent="0.25">
      <c r="A40" s="203">
        <v>29</v>
      </c>
      <c r="B40" s="207">
        <f>'Kertas Kerja'!E327</f>
        <v>3</v>
      </c>
      <c r="C40" s="220">
        <v>1.109467455621302</v>
      </c>
      <c r="D40" s="204">
        <f t="shared" si="1"/>
        <v>3.328402366863906</v>
      </c>
      <c r="E40" s="201"/>
    </row>
    <row r="41" spans="1:9" x14ac:dyDescent="0.25">
      <c r="A41" s="203">
        <v>30</v>
      </c>
      <c r="B41" s="207" t="e">
        <f>'Kertas Kerja'!E334</f>
        <v>#REF!</v>
      </c>
      <c r="C41" s="220">
        <v>0.99059594251901961</v>
      </c>
      <c r="D41" s="204" t="e">
        <f t="shared" si="1"/>
        <v>#REF!</v>
      </c>
      <c r="E41" s="201"/>
    </row>
    <row r="42" spans="1:9" x14ac:dyDescent="0.25">
      <c r="A42" s="203">
        <v>31</v>
      </c>
      <c r="B42" s="207" t="e">
        <f>'Kertas Kerja'!E340</f>
        <v>#REF!</v>
      </c>
      <c r="C42" s="220">
        <v>0.39623837700760783</v>
      </c>
      <c r="D42" s="204" t="e">
        <f t="shared" si="1"/>
        <v>#REF!</v>
      </c>
      <c r="E42" s="201"/>
    </row>
    <row r="43" spans="1:9" x14ac:dyDescent="0.25">
      <c r="A43" s="209">
        <v>32</v>
      </c>
      <c r="B43" s="210" t="e">
        <f>'Kertas Kerja'!E346</f>
        <v>#REF!</v>
      </c>
      <c r="C43" s="220">
        <v>0.79247675401521567</v>
      </c>
      <c r="D43" s="204" t="e">
        <f t="shared" si="1"/>
        <v>#REF!</v>
      </c>
    </row>
    <row r="44" spans="1:9" ht="15.4" customHeight="1" x14ac:dyDescent="0.25">
      <c r="A44" s="211">
        <v>33</v>
      </c>
      <c r="B44" s="212" t="e">
        <f>'Kertas Kerja'!E352</f>
        <v>#REF!</v>
      </c>
      <c r="C44" s="220">
        <v>0.59435756551141183</v>
      </c>
      <c r="D44" s="204" t="e">
        <f t="shared" si="1"/>
        <v>#REF!</v>
      </c>
      <c r="G44" s="360" t="str">
        <f>Menu!R30&amp;", "&amp;TEXT(Menu!R32,"dd mmmm yyyy")</f>
        <v>Bandung, 17 Agustus 2018</v>
      </c>
      <c r="H44" s="360"/>
      <c r="I44" s="360"/>
    </row>
    <row r="45" spans="1:9" x14ac:dyDescent="0.25">
      <c r="A45" s="213">
        <v>34</v>
      </c>
      <c r="B45" s="210" t="e">
        <f>'Kertas Kerja'!E358</f>
        <v>#REF!</v>
      </c>
      <c r="C45" s="220">
        <v>0.59435756551141183</v>
      </c>
      <c r="D45" s="204" t="e">
        <f t="shared" si="1"/>
        <v>#REF!</v>
      </c>
      <c r="G45" s="143"/>
    </row>
    <row r="46" spans="1:9" x14ac:dyDescent="0.25">
      <c r="A46" s="213">
        <v>35</v>
      </c>
      <c r="B46" s="210" t="e">
        <f>'Kertas Kerja'!E364</f>
        <v>#REF!</v>
      </c>
      <c r="C46" s="220">
        <v>0.39623837700760783</v>
      </c>
      <c r="D46" s="204" t="e">
        <f t="shared" si="1"/>
        <v>#REF!</v>
      </c>
      <c r="G46" s="144"/>
    </row>
    <row r="47" spans="1:9" x14ac:dyDescent="0.25">
      <c r="A47" s="213">
        <v>36</v>
      </c>
      <c r="B47" s="210" t="e">
        <f>'Kertas Kerja'!E370</f>
        <v>#REF!</v>
      </c>
      <c r="C47" s="220">
        <v>0.39623837700760783</v>
      </c>
      <c r="D47" s="204" t="e">
        <f t="shared" si="1"/>
        <v>#REF!</v>
      </c>
      <c r="G47" s="145"/>
    </row>
    <row r="48" spans="1:9" x14ac:dyDescent="0.25">
      <c r="A48" s="209">
        <v>37</v>
      </c>
      <c r="B48" s="210">
        <f>'Kertas Kerja'!E390</f>
        <v>3.25</v>
      </c>
      <c r="C48" s="220">
        <v>2.4963017751479297</v>
      </c>
      <c r="D48" s="204">
        <f t="shared" si="1"/>
        <v>8.1129807692307718</v>
      </c>
      <c r="G48" s="361" t="s">
        <v>38</v>
      </c>
      <c r="H48" s="361"/>
      <c r="I48" s="361"/>
    </row>
    <row r="49" spans="1:9" x14ac:dyDescent="0.25">
      <c r="A49" s="209">
        <v>38</v>
      </c>
      <c r="B49" s="210">
        <f>'Kertas Kerja'!E410</f>
        <v>3.3333333333333335</v>
      </c>
      <c r="C49" s="220">
        <v>1.4977810650887575</v>
      </c>
      <c r="D49" s="204">
        <f t="shared" si="1"/>
        <v>4.9926035502958586</v>
      </c>
      <c r="G49" s="146"/>
    </row>
    <row r="50" spans="1:9" x14ac:dyDescent="0.25">
      <c r="A50" s="209">
        <v>39</v>
      </c>
      <c r="B50" s="210">
        <f>'Kertas Kerja'!E430</f>
        <v>3.4</v>
      </c>
      <c r="C50" s="220">
        <v>3.994082840236687</v>
      </c>
      <c r="D50" s="204">
        <f t="shared" si="1"/>
        <v>13.579881656804735</v>
      </c>
      <c r="G50" s="146"/>
    </row>
    <row r="51" spans="1:9" ht="15.4" customHeight="1" x14ac:dyDescent="0.25">
      <c r="A51" s="205">
        <v>40</v>
      </c>
      <c r="B51" s="206">
        <f>'Kertas Kerja'!E450</f>
        <v>3.5714285714285716</v>
      </c>
      <c r="C51" s="220">
        <v>2.9955621301775155</v>
      </c>
      <c r="D51" s="204">
        <f t="shared" si="1"/>
        <v>10.698436179205412</v>
      </c>
      <c r="G51" s="361" t="str">
        <f>"( "&amp;Menu!R28&amp;" )"</f>
        <v>( Asesor C )</v>
      </c>
      <c r="H51" s="361"/>
      <c r="I51" s="361"/>
    </row>
    <row r="52" spans="1:9" x14ac:dyDescent="0.25">
      <c r="A52" s="200"/>
      <c r="B52" s="200"/>
      <c r="C52" s="200"/>
      <c r="D52" s="200"/>
    </row>
    <row r="53" spans="1:9" x14ac:dyDescent="0.25">
      <c r="A53" s="200"/>
      <c r="B53" s="200"/>
      <c r="C53" s="200"/>
      <c r="D53" s="200"/>
    </row>
    <row r="54" spans="1:9" x14ac:dyDescent="0.25">
      <c r="A54" s="200"/>
      <c r="B54" s="200"/>
      <c r="C54" s="200"/>
      <c r="D54" s="200"/>
    </row>
    <row r="55" spans="1:9" x14ac:dyDescent="0.25">
      <c r="A55" s="200"/>
      <c r="B55" s="200"/>
      <c r="C55" s="200"/>
      <c r="D55" s="200"/>
    </row>
    <row r="56" spans="1:9" x14ac:dyDescent="0.25">
      <c r="A56" s="200"/>
      <c r="B56" s="200"/>
      <c r="C56" s="200"/>
      <c r="D56" s="200"/>
    </row>
    <row r="57" spans="1:9" x14ac:dyDescent="0.25">
      <c r="A57" s="200"/>
      <c r="B57" s="200"/>
      <c r="C57" s="200"/>
      <c r="D57" s="200"/>
    </row>
    <row r="58" spans="1:9" x14ac:dyDescent="0.25">
      <c r="A58" s="200"/>
      <c r="B58" s="200"/>
      <c r="C58" s="200"/>
      <c r="D58" s="200"/>
    </row>
    <row r="59" spans="1:9" x14ac:dyDescent="0.25">
      <c r="A59" s="200"/>
      <c r="B59" s="200"/>
      <c r="C59" s="200"/>
      <c r="D59" s="200"/>
    </row>
    <row r="60" spans="1:9" x14ac:dyDescent="0.25">
      <c r="A60" s="200"/>
      <c r="B60" s="200"/>
      <c r="C60" s="200"/>
      <c r="D60" s="200"/>
    </row>
    <row r="61" spans="1:9" x14ac:dyDescent="0.25">
      <c r="A61" s="200"/>
      <c r="B61" s="200"/>
      <c r="C61" s="200"/>
      <c r="D61" s="200"/>
    </row>
    <row r="62" spans="1:9" x14ac:dyDescent="0.25">
      <c r="A62" s="200"/>
      <c r="B62" s="200"/>
      <c r="C62" s="200"/>
      <c r="D62" s="200"/>
    </row>
    <row r="63" spans="1:9" x14ac:dyDescent="0.25">
      <c r="A63" s="200"/>
      <c r="B63" s="200"/>
      <c r="C63" s="200"/>
      <c r="D63" s="200"/>
    </row>
    <row r="64" spans="1:9" x14ac:dyDescent="0.25">
      <c r="A64" s="200"/>
      <c r="B64" s="200"/>
      <c r="C64" s="200"/>
      <c r="D64" s="200"/>
    </row>
    <row r="65" spans="1:4" x14ac:dyDescent="0.25">
      <c r="A65" s="200"/>
      <c r="B65" s="200"/>
      <c r="C65" s="200"/>
      <c r="D65" s="200"/>
    </row>
    <row r="66" spans="1:4" x14ac:dyDescent="0.25">
      <c r="A66" s="200"/>
      <c r="B66" s="200"/>
      <c r="C66" s="200"/>
      <c r="D66" s="200"/>
    </row>
    <row r="67" spans="1:4" x14ac:dyDescent="0.25">
      <c r="A67" s="200"/>
      <c r="B67" s="200"/>
      <c r="C67" s="200"/>
      <c r="D67" s="200"/>
    </row>
    <row r="68" spans="1:4" x14ac:dyDescent="0.25">
      <c r="A68" s="200"/>
      <c r="B68" s="200"/>
      <c r="C68" s="200"/>
      <c r="D68" s="200"/>
    </row>
    <row r="69" spans="1:4" x14ac:dyDescent="0.25">
      <c r="A69" s="200"/>
      <c r="B69" s="200"/>
      <c r="C69" s="200"/>
      <c r="D69" s="200"/>
    </row>
    <row r="70" spans="1:4" x14ac:dyDescent="0.25">
      <c r="A70" s="200"/>
      <c r="B70" s="200"/>
      <c r="C70" s="200"/>
      <c r="D70" s="200"/>
    </row>
    <row r="71" spans="1:4" x14ac:dyDescent="0.25">
      <c r="A71" s="200"/>
      <c r="B71" s="200"/>
      <c r="C71" s="200"/>
      <c r="D71" s="200"/>
    </row>
    <row r="72" spans="1:4" x14ac:dyDescent="0.25">
      <c r="A72" s="200"/>
      <c r="B72" s="200"/>
      <c r="C72" s="200"/>
      <c r="D72" s="200"/>
    </row>
    <row r="73" spans="1:4" x14ac:dyDescent="0.25">
      <c r="A73" s="200"/>
      <c r="B73" s="200"/>
      <c r="C73" s="200"/>
      <c r="D73" s="200"/>
    </row>
    <row r="74" spans="1:4" x14ac:dyDescent="0.25">
      <c r="A74" s="200"/>
      <c r="B74" s="200"/>
      <c r="C74" s="200"/>
      <c r="D74" s="200"/>
    </row>
    <row r="75" spans="1:4" x14ac:dyDescent="0.25">
      <c r="D75" s="144"/>
    </row>
    <row r="76" spans="1:4" x14ac:dyDescent="0.25">
      <c r="D76" s="200"/>
    </row>
    <row r="77" spans="1:4" x14ac:dyDescent="0.25">
      <c r="D77" s="200"/>
    </row>
    <row r="78" spans="1:4" x14ac:dyDescent="0.25">
      <c r="D78" s="200"/>
    </row>
    <row r="79" spans="1:4" x14ac:dyDescent="0.25">
      <c r="D79" s="200"/>
    </row>
    <row r="80" spans="1:4" x14ac:dyDescent="0.25">
      <c r="D80" s="200"/>
    </row>
    <row r="81" spans="3:5" x14ac:dyDescent="0.25">
      <c r="D81" s="200"/>
    </row>
    <row r="82" spans="3:5" s="199" customFormat="1" x14ac:dyDescent="0.25">
      <c r="C82" s="222"/>
      <c r="E82" s="200"/>
    </row>
    <row r="83" spans="3:5" s="199" customFormat="1" x14ac:dyDescent="0.25">
      <c r="C83" s="222"/>
      <c r="E83" s="200"/>
    </row>
  </sheetData>
  <sheetProtection formatColumns="0" formatRows="0" selectLockedCells="1"/>
  <mergeCells count="9">
    <mergeCell ref="G44:I44"/>
    <mergeCell ref="G51:I51"/>
    <mergeCell ref="G48:I48"/>
    <mergeCell ref="A1:I1"/>
    <mergeCell ref="A2:I2"/>
    <mergeCell ref="A4:I4"/>
    <mergeCell ref="D6:I6"/>
    <mergeCell ref="D7:I7"/>
    <mergeCell ref="F35:H35"/>
  </mergeCells>
  <printOptions horizontalCentered="1"/>
  <pageMargins left="0.5" right="0.5" top="0.75" bottom="0.75" header="0.3" footer="0.3"/>
  <pageSetup paperSize="9" scale="88" orientation="portrait" r:id="rId1"/>
  <headerFooter>
    <oddFooter>&amp;LNilai AK - &amp;D@&amp;T&amp;CAPT PT Akademik&amp;R&amp;P/&amp;N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Menu</vt:lpstr>
      <vt:lpstr>Kertas Kerja</vt:lpstr>
      <vt:lpstr>Lap AK Individual</vt:lpstr>
      <vt:lpstr>Nilai AK Individual</vt:lpstr>
      <vt:lpstr>'Lap AK Individual'!Print_Area</vt:lpstr>
      <vt:lpstr>'Nilai AK Individual'!Print_Area</vt:lpstr>
      <vt:lpstr>'Lap AK Individual'!Print_Titles</vt:lpstr>
      <vt:lpstr>'Nilai AK Individual'!Print_Titles</vt:lpstr>
    </vt:vector>
  </TitlesOfParts>
  <Company>NTU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Radon Dhelika</dc:creator>
  <cp:lastModifiedBy>Yosef Anwar Fauzan</cp:lastModifiedBy>
  <cp:lastPrinted>2018-08-26T02:30:18Z</cp:lastPrinted>
  <dcterms:created xsi:type="dcterms:W3CDTF">2009-07-06T01:37:37Z</dcterms:created>
  <dcterms:modified xsi:type="dcterms:W3CDTF">2019-11-06T14:25:02Z</dcterms:modified>
</cp:coreProperties>
</file>