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" sheetId="1" r:id="rId4"/>
    <sheet state="visible" name="Copy of Ganancias y Descuentos" sheetId="2" r:id="rId5"/>
    <sheet state="visible" name="Factura" sheetId="3" r:id="rId6"/>
    <sheet state="visible" name="Ticket" sheetId="4" r:id="rId7"/>
    <sheet state="visible" name="Aux letras" sheetId="5" r:id="rId8"/>
    <sheet state="visible" name="Testing" sheetId="6" r:id="rId9"/>
  </sheets>
  <definedNames/>
  <calcPr/>
</workbook>
</file>

<file path=xl/sharedStrings.xml><?xml version="1.0" encoding="utf-8"?>
<sst xmlns="http://schemas.openxmlformats.org/spreadsheetml/2006/main" count="257" uniqueCount="204">
  <si>
    <t>SUPERMERCADO ANGELITO</t>
  </si>
  <si>
    <t>Código</t>
  </si>
  <si>
    <t>Descripción</t>
  </si>
  <si>
    <t>Stock</t>
  </si>
  <si>
    <t>P.Costo</t>
  </si>
  <si>
    <t>Ganancia</t>
  </si>
  <si>
    <t>P.Bruto</t>
  </si>
  <si>
    <t>IVA</t>
  </si>
  <si>
    <t>P.Final</t>
  </si>
  <si>
    <t>Código de producto</t>
  </si>
  <si>
    <t>Código del producto</t>
  </si>
  <si>
    <t>FIDEO SOPERO LUCCHETTI</t>
  </si>
  <si>
    <t>Sucursal</t>
  </si>
  <si>
    <t>Sector</t>
  </si>
  <si>
    <t>Producto</t>
  </si>
  <si>
    <t>Categoría</t>
  </si>
  <si>
    <t>YERBA CBSE</t>
  </si>
  <si>
    <t>AZUCAR LEDESMA</t>
  </si>
  <si>
    <t>SALSA DE TOMATE ARCOR</t>
  </si>
  <si>
    <t>HARINA LEUDANTE BLANCAFLOR</t>
  </si>
  <si>
    <t>SHAMPO PLUSBELLE</t>
  </si>
  <si>
    <t>CREMA DE ENJUAGUE PANTENE</t>
  </si>
  <si>
    <t>JABON TOCADOR</t>
  </si>
  <si>
    <t>DESODORANTE</t>
  </si>
  <si>
    <t>PERFUME BEBE</t>
  </si>
  <si>
    <t>LECHE SANCOR</t>
  </si>
  <si>
    <t>YOGHURT LA SERENISIMA</t>
  </si>
  <si>
    <t>QUESO RALLADO SANCOR</t>
  </si>
  <si>
    <t>MANTECA 100 GRS</t>
  </si>
  <si>
    <t>CREMA 200 GRS</t>
  </si>
  <si>
    <t>DETERGENTE ALA</t>
  </si>
  <si>
    <t>LAVANDINA AYUDIN</t>
  </si>
  <si>
    <t>DESODORANTE PARA PISOS</t>
  </si>
  <si>
    <t>RAID</t>
  </si>
  <si>
    <t>JABON LIQUIDO ALA</t>
  </si>
  <si>
    <t>TAZAS DE PORCELANA</t>
  </si>
  <si>
    <t>VASOS DE VIDRIO</t>
  </si>
  <si>
    <t>PLATO DE CERAMICA</t>
  </si>
  <si>
    <t>CUBIERTOS DE MADERA X 6</t>
  </si>
  <si>
    <t>PAVA DE ACERO</t>
  </si>
  <si>
    <t>ALIMENTO P/GATOS</t>
  </si>
  <si>
    <t>ALIMENTO P/ PERRO</t>
  </si>
  <si>
    <t>PIPETA DE PULGAS</t>
  </si>
  <si>
    <t>JUGUETE DE MASCOTA</t>
  </si>
  <si>
    <t>COLLAR DE MASCOTA</t>
  </si>
  <si>
    <t>REMERA NIÑO</t>
  </si>
  <si>
    <t>PANTALON CORTO NIÑO</t>
  </si>
  <si>
    <t>CAMPERA NIÑO</t>
  </si>
  <si>
    <t>MEDIAS NIÑO</t>
  </si>
  <si>
    <t>ZAPATILLA NIÑOS</t>
  </si>
  <si>
    <t>CERVEZA QUILMES X 1 LT</t>
  </si>
  <si>
    <t>VINO TORO X 1 LT</t>
  </si>
  <si>
    <t>GASEOSA COCA COLA X 2.25 LT</t>
  </si>
  <si>
    <t>AGUA MINERAL X 2 LTS</t>
  </si>
  <si>
    <t>JUGO CEPITA X 1 LT</t>
  </si>
  <si>
    <t>CAMION PLASTICO</t>
  </si>
  <si>
    <t>DINOSAURIO GOMA</t>
  </si>
  <si>
    <t>MUÑECA LOL</t>
  </si>
  <si>
    <t>PELOTA PLASTICO</t>
  </si>
  <si>
    <t>ULA ULA</t>
  </si>
  <si>
    <t>PAN BAGUETTE</t>
  </si>
  <si>
    <t>FACTURA X DOCENA</t>
  </si>
  <si>
    <t>PEBETE X 1/2 DOCENA</t>
  </si>
  <si>
    <t xml:space="preserve">BUDIN </t>
  </si>
  <si>
    <t>PAN DULCE</t>
  </si>
  <si>
    <t>Ganancia General</t>
  </si>
  <si>
    <t>Descuento por sector</t>
  </si>
  <si>
    <t>Porcentaje</t>
  </si>
  <si>
    <t>Almacen</t>
  </si>
  <si>
    <t>Perfumeria</t>
  </si>
  <si>
    <t>Lacteos</t>
  </si>
  <si>
    <t>Limpieza</t>
  </si>
  <si>
    <t>Bazar</t>
  </si>
  <si>
    <t>Mascotas</t>
  </si>
  <si>
    <t>Textil</t>
  </si>
  <si>
    <t>Bebidas</t>
  </si>
  <si>
    <t>Jugeterias</t>
  </si>
  <si>
    <t>Panaderia</t>
  </si>
  <si>
    <t>Tipo de Factura</t>
  </si>
  <si>
    <t>Factura</t>
  </si>
  <si>
    <t>A</t>
  </si>
  <si>
    <t>Fecha:</t>
  </si>
  <si>
    <t>dato</t>
  </si>
  <si>
    <t>Fake data</t>
  </si>
  <si>
    <t>IIBB:</t>
  </si>
  <si>
    <t>Sr:</t>
  </si>
  <si>
    <t>Dirección:</t>
  </si>
  <si>
    <t>CUIT</t>
  </si>
  <si>
    <t>Condición de venta:</t>
  </si>
  <si>
    <t>Cta. Cte.</t>
  </si>
  <si>
    <t>Iva</t>
  </si>
  <si>
    <t>No responsable</t>
  </si>
  <si>
    <t>Remito Num:</t>
  </si>
  <si>
    <t>Cantidad</t>
  </si>
  <si>
    <t>Prec. Unit</t>
  </si>
  <si>
    <t>Importe</t>
  </si>
  <si>
    <t>Total</t>
  </si>
  <si>
    <t>número</t>
  </si>
  <si>
    <t>valor truncado</t>
  </si>
  <si>
    <t>centena</t>
  </si>
  <si>
    <t>decena</t>
  </si>
  <si>
    <t>unidad</t>
  </si>
  <si>
    <t>concatenando</t>
  </si>
  <si>
    <t>residuo unidad</t>
  </si>
  <si>
    <t>residuo decena</t>
  </si>
  <si>
    <t xml:space="preserve">centena </t>
  </si>
  <si>
    <t>mil</t>
  </si>
  <si>
    <t>docientos</t>
  </si>
  <si>
    <t>cincuenta</t>
  </si>
  <si>
    <t>dos</t>
  </si>
  <si>
    <t>uno</t>
  </si>
  <si>
    <t>cien</t>
  </si>
  <si>
    <t>un</t>
  </si>
  <si>
    <t>veinti</t>
  </si>
  <si>
    <t>doscientos</t>
  </si>
  <si>
    <t>tres</t>
  </si>
  <si>
    <t>treinta</t>
  </si>
  <si>
    <t>trescientos</t>
  </si>
  <si>
    <t>cuatro</t>
  </si>
  <si>
    <t xml:space="preserve">cuarenta </t>
  </si>
  <si>
    <t>cuatrocientos</t>
  </si>
  <si>
    <t>cinco</t>
  </si>
  <si>
    <t xml:space="preserve">cincuenta </t>
  </si>
  <si>
    <t>quinientos</t>
  </si>
  <si>
    <t>seis</t>
  </si>
  <si>
    <t xml:space="preserve">sesenta </t>
  </si>
  <si>
    <t>seiscientos</t>
  </si>
  <si>
    <t>siete</t>
  </si>
  <si>
    <t>setecientos</t>
  </si>
  <si>
    <t>ocho</t>
  </si>
  <si>
    <t>ochenta</t>
  </si>
  <si>
    <t>ochocientos</t>
  </si>
  <si>
    <t>nueve</t>
  </si>
  <si>
    <t>noventa</t>
  </si>
  <si>
    <t>novecientos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</si>
  <si>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</si>
  <si>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</si>
  <si>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</si>
  <si>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</si>
  <si>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</si>
  <si>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</si>
  <si>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</si>
  <si>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</si>
  <si>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</si>
  <si>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</si>
  <si>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</si>
  <si>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>pesos</t>
  </si>
  <si>
    <t>milar</t>
  </si>
  <si>
    <t>en letras</t>
  </si>
  <si>
    <t>total</t>
  </si>
  <si>
    <t>centavos</t>
  </si>
  <si>
    <t>Nombre de la F.</t>
  </si>
  <si>
    <t>valor a buscar</t>
  </si>
  <si>
    <t>posición que nos interesa</t>
  </si>
  <si>
    <t>función</t>
  </si>
  <si>
    <t>referencia</t>
  </si>
  <si>
    <t>columna 1</t>
  </si>
  <si>
    <t>columna 2</t>
  </si>
  <si>
    <t>columna 3</t>
  </si>
  <si>
    <t>columna 4</t>
  </si>
  <si>
    <t>BUSCARV</t>
  </si>
  <si>
    <t>1,1</t>
  </si>
  <si>
    <t>fila 1</t>
  </si>
  <si>
    <t>1,2</t>
  </si>
  <si>
    <t>1,3</t>
  </si>
  <si>
    <t>1,4</t>
  </si>
  <si>
    <t>BUSCARH</t>
  </si>
  <si>
    <t>fila 2</t>
  </si>
  <si>
    <t>2,1</t>
  </si>
  <si>
    <t>2,2</t>
  </si>
  <si>
    <t>2,3</t>
  </si>
  <si>
    <t>2,4</t>
  </si>
  <si>
    <t>fila 3</t>
  </si>
  <si>
    <t>3,1</t>
  </si>
  <si>
    <t>3,2</t>
  </si>
  <si>
    <t>3,3</t>
  </si>
  <si>
    <t>3,4</t>
  </si>
  <si>
    <t>fila 4</t>
  </si>
  <si>
    <t>4,1</t>
  </si>
  <si>
    <t>4,2</t>
  </si>
  <si>
    <t>4,3</t>
  </si>
  <si>
    <t>4,4</t>
  </si>
  <si>
    <t>fila 5</t>
  </si>
  <si>
    <t>5,1</t>
  </si>
  <si>
    <t>5,2</t>
  </si>
  <si>
    <t>5,3</t>
  </si>
  <si>
    <t>5,4</t>
  </si>
  <si>
    <t>fila 6</t>
  </si>
  <si>
    <t>6,1</t>
  </si>
  <si>
    <t>6,2</t>
  </si>
  <si>
    <t>6,3</t>
  </si>
  <si>
    <t>6,4</t>
  </si>
  <si>
    <t>Numero</t>
  </si>
  <si>
    <t>Positivo o Negativo</t>
  </si>
  <si>
    <t>Tabla de verdad</t>
  </si>
  <si>
    <t>Proposición 1</t>
  </si>
  <si>
    <t>Proposición 2</t>
  </si>
  <si>
    <t>AND</t>
  </si>
  <si>
    <t>OR</t>
  </si>
  <si>
    <t>caja registradora</t>
  </si>
  <si>
    <t>Canidad</t>
  </si>
  <si>
    <t>Precio</t>
  </si>
  <si>
    <t>suma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</si>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</sst>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  <scheme val="minor"/>
    </font>
    <font>
      <b/>
      <sz val="45.0"/>
      <color rgb="FF0000FF"/>
      <name val="Roboto"/>
    </font>
    <font>
      <b/>
      <color theme="1"/>
      <name val="Arial"/>
      <scheme val="minor"/>
    </font>
    <font>
      <b/>
      <color theme="0"/>
      <name val="Arial"/>
      <scheme val="minor"/>
    </font>
    <font>
      <b/>
      <color rgb="FFFFFFFF"/>
      <name val="Arial"/>
    </font>
    <font>
      <color theme="1"/>
      <name val="Arial"/>
    </font>
    <font>
      <color rgb="FFFFFFFF"/>
      <name val="Arial"/>
    </font>
    <font/>
    <font>
      <color theme="1"/>
      <name val="Arial"/>
      <scheme val="minor"/>
    </font>
    <font>
      <sz val="11.0"/>
      <color theme="1"/>
      <name val="Arial"/>
    </font>
    <font>
      <b/>
      <color theme="1"/>
      <name val="Arial"/>
    </font>
    <font>
      <sz val="40.0"/>
      <color rgb="FF0000FF"/>
      <name val="Arial"/>
      <scheme val="minor"/>
    </font>
    <font>
      <color theme="0"/>
      <name val="Arial"/>
      <scheme val="minor"/>
    </font>
    <font>
      <sz val="16.0"/>
      <color rgb="FF0000FF"/>
      <name val="Arial"/>
      <scheme val="minor"/>
    </font>
    <font>
      <sz val="20.0"/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2" fillId="4" fontId="6" numFmtId="0" xfId="0" applyAlignment="1" applyBorder="1" applyFont="1">
      <alignment horizontal="center" vertical="bottom"/>
    </xf>
    <xf borderId="3" fillId="0" fontId="7" numFmtId="0" xfId="0" applyBorder="1" applyFont="1"/>
    <xf borderId="4" fillId="0" fontId="7" numFmtId="0" xfId="0" applyBorder="1" applyFont="1"/>
    <xf borderId="2" fillId="3" fontId="3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1" fillId="0" fontId="5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1" fillId="0" fontId="9" numFmtId="2" xfId="0" applyAlignment="1" applyBorder="1" applyFont="1" applyNumberFormat="1">
      <alignment horizontal="right" vertical="bottom"/>
    </xf>
    <xf borderId="1" fillId="0" fontId="5" numFmtId="2" xfId="0" applyAlignment="1" applyBorder="1" applyFont="1" applyNumberFormat="1">
      <alignment horizontal="right" vertical="bottom"/>
    </xf>
    <xf borderId="1" fillId="0" fontId="10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right" vertical="bottom"/>
    </xf>
    <xf borderId="1" fillId="0" fontId="8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0" fillId="2" fontId="11" numFmtId="0" xfId="0" applyAlignment="1" applyFont="1">
      <alignment horizontal="center" readingOrder="0" vertical="center"/>
    </xf>
    <xf borderId="2" fillId="3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8" numFmtId="0" xfId="0" applyBorder="1" applyFont="1"/>
    <xf borderId="5" fillId="2" fontId="13" numFmtId="0" xfId="0" applyAlignment="1" applyBorder="1" applyFont="1">
      <alignment horizontal="center" readingOrder="0" vertical="center"/>
    </xf>
    <xf borderId="6" fillId="0" fontId="7" numFmtId="0" xfId="0" applyBorder="1" applyFont="1"/>
    <xf borderId="6" fillId="0" fontId="8" numFmtId="0" xfId="0" applyAlignment="1" applyBorder="1" applyFont="1">
      <alignment readingOrder="0"/>
    </xf>
    <xf borderId="7" fillId="0" fontId="8" numFmtId="0" xfId="0" applyBorder="1" applyFont="1"/>
    <xf borderId="8" fillId="0" fontId="7" numFmtId="0" xfId="0" applyBorder="1" applyFont="1"/>
    <xf borderId="0" fillId="0" fontId="14" numFmtId="0" xfId="0" applyAlignment="1" applyFont="1">
      <alignment horizontal="center" readingOrder="0" vertical="center"/>
    </xf>
    <xf borderId="9" fillId="0" fontId="8" numFmtId="0" xfId="0" applyBorder="1" applyFont="1"/>
    <xf borderId="8" fillId="0" fontId="8" numFmtId="0" xfId="0" applyAlignment="1" applyBorder="1" applyFont="1">
      <alignment readingOrder="0"/>
    </xf>
    <xf borderId="10" fillId="0" fontId="8" numFmtId="0" xfId="0" applyAlignment="1" applyBorder="1" applyFont="1">
      <alignment readingOrder="0"/>
    </xf>
    <xf borderId="11" fillId="0" fontId="8" numFmtId="0" xfId="0" applyAlignment="1" applyBorder="1" applyFont="1">
      <alignment readingOrder="0"/>
    </xf>
    <xf borderId="11" fillId="0" fontId="8" numFmtId="0" xfId="0" applyBorder="1" applyFont="1"/>
    <xf borderId="11" fillId="0" fontId="7" numFmtId="0" xfId="0" applyBorder="1" applyFont="1"/>
    <xf borderId="12" fillId="0" fontId="8" numFmtId="0" xfId="0" applyBorder="1" applyFont="1"/>
    <xf borderId="5" fillId="0" fontId="8" numFmtId="0" xfId="0" applyAlignment="1" applyBorder="1" applyFont="1">
      <alignment readingOrder="0"/>
    </xf>
    <xf borderId="6" fillId="0" fontId="8" numFmtId="0" xfId="0" applyBorder="1" applyFont="1"/>
    <xf borderId="7" fillId="0" fontId="7" numFmtId="0" xfId="0" applyBorder="1" applyFont="1"/>
    <xf borderId="0" fillId="0" fontId="8" numFmtId="0" xfId="0" applyFont="1"/>
    <xf borderId="9" fillId="0" fontId="7" numFmtId="0" xfId="0" applyBorder="1" applyFont="1"/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7" numFmtId="0" xfId="0" applyBorder="1" applyFont="1"/>
    <xf borderId="2" fillId="0" fontId="2" numFmtId="0" xfId="0" applyAlignment="1" applyBorder="1" applyFont="1">
      <alignment readingOrder="0"/>
    </xf>
    <xf borderId="8" fillId="0" fontId="5" numFmtId="0" xfId="0" applyAlignment="1" applyBorder="1" applyFont="1">
      <alignment horizontal="right" vertical="bottom"/>
    </xf>
    <xf borderId="6" fillId="0" fontId="8" numFmtId="164" xfId="0" applyBorder="1" applyFont="1" applyNumberFormat="1"/>
    <xf borderId="7" fillId="0" fontId="8" numFmtId="164" xfId="0" applyBorder="1" applyFont="1" applyNumberFormat="1"/>
    <xf borderId="0" fillId="0" fontId="8" numFmtId="164" xfId="0" applyFont="1" applyNumberFormat="1"/>
    <xf borderId="9" fillId="0" fontId="8" numFmtId="164" xfId="0" applyBorder="1" applyFont="1" applyNumberFormat="1"/>
    <xf borderId="8" fillId="0" fontId="5" numFmtId="0" xfId="0" applyAlignment="1" applyBorder="1" applyFont="1">
      <alignment horizontal="right" vertical="bottom"/>
    </xf>
    <xf borderId="10" fillId="0" fontId="5" numFmtId="0" xfId="0" applyAlignment="1" applyBorder="1" applyFont="1">
      <alignment horizontal="right" vertical="bottom"/>
    </xf>
    <xf borderId="11" fillId="0" fontId="8" numFmtId="164" xfId="0" applyBorder="1" applyFont="1" applyNumberFormat="1"/>
    <xf borderId="4" fillId="0" fontId="2" numFmtId="164" xfId="0" applyBorder="1" applyFont="1" applyNumberFormat="1"/>
    <xf borderId="0" fillId="2" fontId="13" numFmtId="0" xfId="0" applyAlignment="1" applyFont="1">
      <alignment horizontal="center" readingOrder="0" vertical="center"/>
    </xf>
    <xf borderId="0" fillId="0" fontId="2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3" fontId="12" numFmtId="0" xfId="0" applyAlignment="1" applyBorder="1" applyFont="1">
      <alignment readingOrder="0"/>
    </xf>
    <xf borderId="1" fillId="3" fontId="15" numFmtId="0" xfId="0" applyAlignment="1" applyBorder="1" applyFont="1">
      <alignment readingOrder="0"/>
    </xf>
    <xf borderId="1" fillId="3" fontId="12" numFmtId="0" xfId="0" applyBorder="1" applyFont="1"/>
    <xf borderId="1" fillId="0" fontId="8" numFmtId="164" xfId="0" applyAlignment="1" applyBorder="1" applyFont="1" applyNumberFormat="1">
      <alignment readingOrder="0"/>
    </xf>
    <xf borderId="1" fillId="0" fontId="8" numFmtId="3" xfId="0" applyBorder="1" applyFont="1" applyNumberFormat="1"/>
    <xf borderId="1" fillId="0" fontId="8" numFmtId="3" xfId="0" applyAlignment="1" applyBorder="1" applyFont="1" applyNumberFormat="1">
      <alignment readingOrder="0"/>
    </xf>
    <xf borderId="0" fillId="3" fontId="12" numFmtId="0" xfId="0" applyAlignment="1" applyFont="1">
      <alignment horizontal="center" readingOrder="0"/>
    </xf>
    <xf borderId="0" fillId="0" fontId="8" numFmtId="3" xfId="0" applyFont="1" applyNumberFormat="1"/>
    <xf borderId="2" fillId="3" fontId="15" numFmtId="0" xfId="0" applyAlignment="1" applyBorder="1" applyFont="1">
      <alignment horizontal="center" readingOrder="0"/>
    </xf>
    <xf borderId="1" fillId="0" fontId="8" numFmtId="164" xfId="0" applyBorder="1" applyFont="1" applyNumberFormat="1"/>
    <xf borderId="1" fillId="0" fontId="2" numFmtId="0" xfId="0" applyBorder="1" applyFont="1"/>
    <xf borderId="0" fillId="3" fontId="16" numFmtId="0" xfId="0" applyAlignment="1" applyFont="1">
      <alignment horizontal="center" readingOrder="0"/>
    </xf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</cols>
  <sheetData>
    <row r="1">
      <c r="B1" s="1" t="s">
        <v>0</v>
      </c>
    </row>
    <row r="4">
      <c r="A4" s="2"/>
      <c r="B4" s="2"/>
      <c r="C4" s="2"/>
      <c r="D4" s="2"/>
      <c r="E4" s="2"/>
      <c r="F4" s="2"/>
      <c r="G4" s="2"/>
      <c r="H4" s="2"/>
      <c r="I4" s="2"/>
      <c r="N4" s="3"/>
      <c r="O4" s="3"/>
      <c r="P4" s="3"/>
    </row>
    <row r="5">
      <c r="A5" s="2"/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6"/>
      <c r="K5" s="7" t="s">
        <v>9</v>
      </c>
      <c r="L5" s="8"/>
      <c r="M5" s="9"/>
      <c r="N5" s="10" t="s">
        <v>10</v>
      </c>
      <c r="O5" s="8"/>
      <c r="P5" s="9"/>
    </row>
    <row r="6">
      <c r="A6" s="11"/>
      <c r="B6" s="12">
        <v>1001001.0</v>
      </c>
      <c r="C6" s="13" t="s">
        <v>11</v>
      </c>
      <c r="D6" s="12">
        <v>55.0</v>
      </c>
      <c r="E6" s="14">
        <v>40.0</v>
      </c>
      <c r="F6" s="15">
        <f>E6*'Copy of Ganancias y Descuentos'!$C$7/100</f>
        <v>20</v>
      </c>
      <c r="G6" s="15">
        <f t="shared" ref="G6:G55" si="1">E6+F6</f>
        <v>60</v>
      </c>
      <c r="H6" s="15"/>
      <c r="I6" s="15">
        <f t="shared" ref="I6:I55" si="2">G6+H6</f>
        <v>60</v>
      </c>
      <c r="J6" s="6"/>
      <c r="K6" s="16" t="s">
        <v>12</v>
      </c>
      <c r="L6" s="16" t="s">
        <v>13</v>
      </c>
      <c r="M6" s="16" t="s">
        <v>14</v>
      </c>
      <c r="N6" s="17" t="s">
        <v>12</v>
      </c>
      <c r="O6" s="17" t="s">
        <v>15</v>
      </c>
      <c r="P6" s="17" t="s">
        <v>14</v>
      </c>
    </row>
    <row r="7">
      <c r="B7" s="12">
        <v>1001002.0</v>
      </c>
      <c r="C7" s="13" t="s">
        <v>16</v>
      </c>
      <c r="D7" s="12">
        <v>61.0</v>
      </c>
      <c r="E7" s="14">
        <v>180.0</v>
      </c>
      <c r="F7" s="15">
        <f>E7*'Copy of Ganancias y Descuentos'!$C$7/100</f>
        <v>90</v>
      </c>
      <c r="G7" s="15">
        <f t="shared" si="1"/>
        <v>270</v>
      </c>
      <c r="H7" s="15">
        <f t="shared" ref="H7:H55" si="3">G7*0.21</f>
        <v>56.7</v>
      </c>
      <c r="I7" s="15">
        <f t="shared" si="2"/>
        <v>326.7</v>
      </c>
      <c r="J7" s="6"/>
      <c r="K7" s="18">
        <v>1.0</v>
      </c>
      <c r="L7" s="18">
        <v>123.0</v>
      </c>
      <c r="M7" s="18">
        <v>123.0</v>
      </c>
      <c r="N7" s="19">
        <v>1.0</v>
      </c>
      <c r="O7" s="19">
        <v>123.0</v>
      </c>
      <c r="P7" s="19">
        <v>123.0</v>
      </c>
    </row>
    <row r="8">
      <c r="B8" s="12">
        <v>1001003.0</v>
      </c>
      <c r="C8" s="13" t="s">
        <v>17</v>
      </c>
      <c r="D8" s="12">
        <v>74.0</v>
      </c>
      <c r="E8" s="14">
        <v>50.0</v>
      </c>
      <c r="F8" s="15">
        <f>E8*'Copy of Ganancias y Descuentos'!$C$7/100</f>
        <v>25</v>
      </c>
      <c r="G8" s="15">
        <f t="shared" si="1"/>
        <v>75</v>
      </c>
      <c r="H8" s="15">
        <f t="shared" si="3"/>
        <v>15.75</v>
      </c>
      <c r="I8" s="15">
        <f t="shared" si="2"/>
        <v>90.75</v>
      </c>
      <c r="J8" s="20"/>
      <c r="K8" s="20"/>
      <c r="L8" s="20"/>
      <c r="M8" s="20"/>
    </row>
    <row r="9">
      <c r="B9" s="12">
        <v>1001004.0</v>
      </c>
      <c r="C9" s="13" t="s">
        <v>18</v>
      </c>
      <c r="D9" s="12">
        <v>94.0</v>
      </c>
      <c r="E9" s="14">
        <v>60.0</v>
      </c>
      <c r="F9" s="15">
        <f>E9*'Copy of Ganancias y Descuentos'!$C$7/100</f>
        <v>30</v>
      </c>
      <c r="G9" s="15">
        <f t="shared" si="1"/>
        <v>90</v>
      </c>
      <c r="H9" s="15">
        <f t="shared" si="3"/>
        <v>18.9</v>
      </c>
      <c r="I9" s="15">
        <f t="shared" si="2"/>
        <v>108.9</v>
      </c>
      <c r="J9" s="20"/>
      <c r="K9" s="20"/>
      <c r="L9" s="20"/>
      <c r="M9" s="20"/>
    </row>
    <row r="10">
      <c r="B10" s="12">
        <v>1001005.0</v>
      </c>
      <c r="C10" s="13" t="s">
        <v>19</v>
      </c>
      <c r="D10" s="12">
        <v>49.0</v>
      </c>
      <c r="E10" s="14">
        <v>32.0</v>
      </c>
      <c r="F10" s="15">
        <f>E10*'Copy of Ganancias y Descuentos'!$C$7/100</f>
        <v>16</v>
      </c>
      <c r="G10" s="15">
        <f t="shared" si="1"/>
        <v>48</v>
      </c>
      <c r="H10" s="15">
        <f t="shared" si="3"/>
        <v>10.08</v>
      </c>
      <c r="I10" s="15">
        <f t="shared" si="2"/>
        <v>58.08</v>
      </c>
      <c r="J10" s="20"/>
      <c r="K10" s="20"/>
      <c r="L10" s="20"/>
      <c r="M10" s="20"/>
    </row>
    <row r="11">
      <c r="B11" s="18">
        <v>1002001.0</v>
      </c>
      <c r="C11" s="21" t="s">
        <v>20</v>
      </c>
      <c r="D11" s="18">
        <v>83.0</v>
      </c>
      <c r="E11" s="14">
        <v>70.0</v>
      </c>
      <c r="F11" s="15">
        <f>E11*'Copy of Ganancias y Descuentos'!$C$7/100</f>
        <v>35</v>
      </c>
      <c r="G11" s="15">
        <f t="shared" si="1"/>
        <v>105</v>
      </c>
      <c r="H11" s="15">
        <f t="shared" si="3"/>
        <v>22.05</v>
      </c>
      <c r="I11" s="15">
        <f t="shared" si="2"/>
        <v>127.05</v>
      </c>
      <c r="J11" s="20"/>
      <c r="K11" s="20"/>
      <c r="L11" s="20"/>
      <c r="M11" s="20"/>
    </row>
    <row r="12">
      <c r="B12" s="18">
        <v>1002002.0</v>
      </c>
      <c r="C12" s="21" t="s">
        <v>21</v>
      </c>
      <c r="D12" s="18">
        <v>36.0</v>
      </c>
      <c r="E12" s="14">
        <v>120.0</v>
      </c>
      <c r="F12" s="15">
        <f>E12*'Copy of Ganancias y Descuentos'!$C$7/100</f>
        <v>60</v>
      </c>
      <c r="G12" s="15">
        <f t="shared" si="1"/>
        <v>180</v>
      </c>
      <c r="H12" s="15">
        <f t="shared" si="3"/>
        <v>37.8</v>
      </c>
      <c r="I12" s="15">
        <f t="shared" si="2"/>
        <v>217.8</v>
      </c>
      <c r="J12" s="20"/>
      <c r="K12" s="20"/>
      <c r="L12" s="20"/>
      <c r="M12" s="20"/>
    </row>
    <row r="13">
      <c r="B13" s="18">
        <v>1002003.0</v>
      </c>
      <c r="C13" s="21" t="s">
        <v>22</v>
      </c>
      <c r="D13" s="18">
        <v>63.0</v>
      </c>
      <c r="E13" s="14">
        <v>30.0</v>
      </c>
      <c r="F13" s="15">
        <f>E13*'Copy of Ganancias y Descuentos'!$C$7/100</f>
        <v>15</v>
      </c>
      <c r="G13" s="15">
        <f t="shared" si="1"/>
        <v>45</v>
      </c>
      <c r="H13" s="15">
        <f t="shared" si="3"/>
        <v>9.45</v>
      </c>
      <c r="I13" s="15">
        <f t="shared" si="2"/>
        <v>54.45</v>
      </c>
      <c r="J13" s="20"/>
      <c r="K13" s="20"/>
      <c r="L13" s="20"/>
      <c r="M13" s="20"/>
    </row>
    <row r="14">
      <c r="B14" s="18">
        <v>1002004.0</v>
      </c>
      <c r="C14" s="21" t="s">
        <v>23</v>
      </c>
      <c r="D14" s="18">
        <v>55.0</v>
      </c>
      <c r="E14" s="14">
        <v>70.0</v>
      </c>
      <c r="F14" s="15">
        <f>E14*'Copy of Ganancias y Descuentos'!$C$7/100</f>
        <v>35</v>
      </c>
      <c r="G14" s="15">
        <f t="shared" si="1"/>
        <v>105</v>
      </c>
      <c r="H14" s="15">
        <f t="shared" si="3"/>
        <v>22.05</v>
      </c>
      <c r="I14" s="15">
        <f t="shared" si="2"/>
        <v>127.05</v>
      </c>
      <c r="J14" s="20"/>
      <c r="K14" s="20"/>
      <c r="L14" s="20"/>
      <c r="M14" s="20"/>
    </row>
    <row r="15">
      <c r="B15" s="18">
        <v>1002005.0</v>
      </c>
      <c r="C15" s="21" t="s">
        <v>24</v>
      </c>
      <c r="D15" s="18">
        <v>92.0</v>
      </c>
      <c r="E15" s="14">
        <v>250.0</v>
      </c>
      <c r="F15" s="15">
        <f>E15*'Copy of Ganancias y Descuentos'!$C$7/100</f>
        <v>125</v>
      </c>
      <c r="G15" s="15">
        <f t="shared" si="1"/>
        <v>375</v>
      </c>
      <c r="H15" s="15">
        <f t="shared" si="3"/>
        <v>78.75</v>
      </c>
      <c r="I15" s="15">
        <f t="shared" si="2"/>
        <v>453.75</v>
      </c>
      <c r="J15" s="20"/>
      <c r="K15" s="20"/>
      <c r="L15" s="20"/>
      <c r="M15" s="20"/>
    </row>
    <row r="16">
      <c r="B16" s="18">
        <v>1003001.0</v>
      </c>
      <c r="C16" s="21" t="s">
        <v>25</v>
      </c>
      <c r="D16" s="18">
        <v>68.0</v>
      </c>
      <c r="E16" s="14">
        <v>40.0</v>
      </c>
      <c r="F16" s="15">
        <f>E16*'Copy of Ganancias y Descuentos'!$C$7/100</f>
        <v>20</v>
      </c>
      <c r="G16" s="15">
        <f t="shared" si="1"/>
        <v>60</v>
      </c>
      <c r="H16" s="15">
        <f t="shared" si="3"/>
        <v>12.6</v>
      </c>
      <c r="I16" s="15">
        <f t="shared" si="2"/>
        <v>72.6</v>
      </c>
      <c r="J16" s="20"/>
      <c r="K16" s="20"/>
      <c r="L16" s="20"/>
      <c r="M16" s="20"/>
    </row>
    <row r="17">
      <c r="B17" s="18">
        <v>1003002.0</v>
      </c>
      <c r="C17" s="21" t="s">
        <v>26</v>
      </c>
      <c r="D17" s="18">
        <v>29.0</v>
      </c>
      <c r="E17" s="14">
        <v>70.0</v>
      </c>
      <c r="F17" s="15">
        <f>E17*'Copy of Ganancias y Descuentos'!$C$7/100</f>
        <v>35</v>
      </c>
      <c r="G17" s="15">
        <f t="shared" si="1"/>
        <v>105</v>
      </c>
      <c r="H17" s="15">
        <f t="shared" si="3"/>
        <v>22.05</v>
      </c>
      <c r="I17" s="15">
        <f t="shared" si="2"/>
        <v>127.05</v>
      </c>
      <c r="J17" s="20"/>
      <c r="K17" s="20"/>
      <c r="L17" s="20"/>
      <c r="M17" s="20"/>
    </row>
    <row r="18">
      <c r="B18" s="18">
        <v>1003003.0</v>
      </c>
      <c r="C18" s="21" t="s">
        <v>27</v>
      </c>
      <c r="D18" s="18">
        <v>69.0</v>
      </c>
      <c r="E18" s="14">
        <v>50.0</v>
      </c>
      <c r="F18" s="15">
        <f>E18*'Copy of Ganancias y Descuentos'!$C$7/100</f>
        <v>25</v>
      </c>
      <c r="G18" s="15">
        <f t="shared" si="1"/>
        <v>75</v>
      </c>
      <c r="H18" s="15">
        <f t="shared" si="3"/>
        <v>15.75</v>
      </c>
      <c r="I18" s="15">
        <f t="shared" si="2"/>
        <v>90.75</v>
      </c>
      <c r="J18" s="20"/>
      <c r="K18" s="20"/>
      <c r="L18" s="20"/>
      <c r="M18" s="20"/>
    </row>
    <row r="19">
      <c r="B19" s="18">
        <v>1003004.0</v>
      </c>
      <c r="C19" s="21" t="s">
        <v>28</v>
      </c>
      <c r="D19" s="18">
        <v>71.0</v>
      </c>
      <c r="E19" s="14">
        <v>40.0</v>
      </c>
      <c r="F19" s="15">
        <f>E19*'Copy of Ganancias y Descuentos'!$C$7/100</f>
        <v>20</v>
      </c>
      <c r="G19" s="15">
        <f t="shared" si="1"/>
        <v>60</v>
      </c>
      <c r="H19" s="15">
        <f t="shared" si="3"/>
        <v>12.6</v>
      </c>
      <c r="I19" s="15">
        <f t="shared" si="2"/>
        <v>72.6</v>
      </c>
      <c r="J19" s="20"/>
      <c r="K19" s="20"/>
      <c r="L19" s="20"/>
      <c r="M19" s="20"/>
    </row>
    <row r="20">
      <c r="B20" s="18">
        <v>1003005.0</v>
      </c>
      <c r="C20" s="21" t="s">
        <v>29</v>
      </c>
      <c r="D20" s="18">
        <v>34.0</v>
      </c>
      <c r="E20" s="14">
        <v>80.0</v>
      </c>
      <c r="F20" s="15">
        <f>E20*'Copy of Ganancias y Descuentos'!$C$7/100</f>
        <v>40</v>
      </c>
      <c r="G20" s="15">
        <f t="shared" si="1"/>
        <v>120</v>
      </c>
      <c r="H20" s="15">
        <f t="shared" si="3"/>
        <v>25.2</v>
      </c>
      <c r="I20" s="15">
        <f t="shared" si="2"/>
        <v>145.2</v>
      </c>
      <c r="J20" s="20"/>
      <c r="K20" s="20"/>
      <c r="L20" s="20"/>
      <c r="M20" s="20"/>
    </row>
    <row r="21">
      <c r="B21" s="18">
        <v>1004001.0</v>
      </c>
      <c r="C21" s="21" t="s">
        <v>30</v>
      </c>
      <c r="D21" s="18">
        <v>57.0</v>
      </c>
      <c r="E21" s="14">
        <v>90.0</v>
      </c>
      <c r="F21" s="15">
        <f>E21*'Copy of Ganancias y Descuentos'!$C$7/100</f>
        <v>45</v>
      </c>
      <c r="G21" s="15">
        <f t="shared" si="1"/>
        <v>135</v>
      </c>
      <c r="H21" s="15">
        <f t="shared" si="3"/>
        <v>28.35</v>
      </c>
      <c r="I21" s="15">
        <f t="shared" si="2"/>
        <v>163.35</v>
      </c>
      <c r="J21" s="20"/>
      <c r="K21" s="20"/>
      <c r="L21" s="20"/>
      <c r="M21" s="20"/>
    </row>
    <row r="22">
      <c r="B22" s="18">
        <v>1004002.0</v>
      </c>
      <c r="C22" s="21" t="s">
        <v>31</v>
      </c>
      <c r="D22" s="18">
        <v>24.0</v>
      </c>
      <c r="E22" s="14">
        <v>50.0</v>
      </c>
      <c r="F22" s="15">
        <f>E22*'Copy of Ganancias y Descuentos'!$C$7/100</f>
        <v>25</v>
      </c>
      <c r="G22" s="15">
        <f t="shared" si="1"/>
        <v>75</v>
      </c>
      <c r="H22" s="15">
        <f t="shared" si="3"/>
        <v>15.75</v>
      </c>
      <c r="I22" s="15">
        <f t="shared" si="2"/>
        <v>90.75</v>
      </c>
      <c r="J22" s="20"/>
      <c r="K22" s="20"/>
      <c r="L22" s="20"/>
      <c r="M22" s="20"/>
    </row>
    <row r="23">
      <c r="B23" s="18">
        <v>1004003.0</v>
      </c>
      <c r="C23" s="21" t="s">
        <v>32</v>
      </c>
      <c r="D23" s="18">
        <v>96.0</v>
      </c>
      <c r="E23" s="14">
        <v>60.0</v>
      </c>
      <c r="F23" s="15">
        <f>E23*'Copy of Ganancias y Descuentos'!$C$7/100</f>
        <v>30</v>
      </c>
      <c r="G23" s="15">
        <f t="shared" si="1"/>
        <v>90</v>
      </c>
      <c r="H23" s="15">
        <f t="shared" si="3"/>
        <v>18.9</v>
      </c>
      <c r="I23" s="15">
        <f t="shared" si="2"/>
        <v>108.9</v>
      </c>
      <c r="J23" s="20"/>
      <c r="K23" s="20"/>
      <c r="L23" s="20"/>
      <c r="M23" s="20"/>
    </row>
    <row r="24">
      <c r="B24" s="18">
        <v>1004004.0</v>
      </c>
      <c r="C24" s="21" t="s">
        <v>33</v>
      </c>
      <c r="D24" s="18">
        <v>90.0</v>
      </c>
      <c r="E24" s="14">
        <v>90.0</v>
      </c>
      <c r="F24" s="15">
        <f>E24*'Copy of Ganancias y Descuentos'!$C$7/100</f>
        <v>45</v>
      </c>
      <c r="G24" s="15">
        <f t="shared" si="1"/>
        <v>135</v>
      </c>
      <c r="H24" s="15">
        <f t="shared" si="3"/>
        <v>28.35</v>
      </c>
      <c r="I24" s="15">
        <f t="shared" si="2"/>
        <v>163.35</v>
      </c>
      <c r="J24" s="20"/>
      <c r="K24" s="20"/>
      <c r="L24" s="20"/>
      <c r="M24" s="20"/>
    </row>
    <row r="25">
      <c r="B25" s="18">
        <v>1004005.0</v>
      </c>
      <c r="C25" s="21" t="s">
        <v>34</v>
      </c>
      <c r="D25" s="18">
        <v>98.0</v>
      </c>
      <c r="E25" s="14">
        <v>150.0</v>
      </c>
      <c r="F25" s="15">
        <f>E25*'Copy of Ganancias y Descuentos'!$C$7/100</f>
        <v>75</v>
      </c>
      <c r="G25" s="15">
        <f t="shared" si="1"/>
        <v>225</v>
      </c>
      <c r="H25" s="15">
        <f t="shared" si="3"/>
        <v>47.25</v>
      </c>
      <c r="I25" s="15">
        <f t="shared" si="2"/>
        <v>272.25</v>
      </c>
      <c r="J25" s="20"/>
      <c r="K25" s="20"/>
      <c r="L25" s="20"/>
      <c r="M25" s="20"/>
    </row>
    <row r="26">
      <c r="B26" s="18">
        <v>1005001.0</v>
      </c>
      <c r="C26" s="21" t="s">
        <v>35</v>
      </c>
      <c r="D26" s="18">
        <v>27.0</v>
      </c>
      <c r="E26" s="14">
        <v>150.0</v>
      </c>
      <c r="F26" s="15">
        <f>E26*'Copy of Ganancias y Descuentos'!$C$7/100</f>
        <v>75</v>
      </c>
      <c r="G26" s="15">
        <f t="shared" si="1"/>
        <v>225</v>
      </c>
      <c r="H26" s="15">
        <f t="shared" si="3"/>
        <v>47.25</v>
      </c>
      <c r="I26" s="15">
        <f t="shared" si="2"/>
        <v>272.25</v>
      </c>
      <c r="J26" s="20"/>
      <c r="K26" s="20"/>
      <c r="L26" s="20"/>
      <c r="M26" s="20"/>
    </row>
    <row r="27">
      <c r="B27" s="18">
        <v>1005002.0</v>
      </c>
      <c r="C27" s="21" t="s">
        <v>36</v>
      </c>
      <c r="D27" s="18">
        <v>32.0</v>
      </c>
      <c r="E27" s="14">
        <v>40.0</v>
      </c>
      <c r="F27" s="15">
        <f>E27*'Copy of Ganancias y Descuentos'!$C$7/100</f>
        <v>20</v>
      </c>
      <c r="G27" s="15">
        <f t="shared" si="1"/>
        <v>60</v>
      </c>
      <c r="H27" s="15">
        <f t="shared" si="3"/>
        <v>12.6</v>
      </c>
      <c r="I27" s="15">
        <f t="shared" si="2"/>
        <v>72.6</v>
      </c>
      <c r="J27" s="20"/>
      <c r="K27" s="20"/>
      <c r="L27" s="20"/>
      <c r="M27" s="20"/>
    </row>
    <row r="28">
      <c r="B28" s="18">
        <v>1005003.0</v>
      </c>
      <c r="C28" s="21" t="s">
        <v>37</v>
      </c>
      <c r="D28" s="18">
        <v>87.0</v>
      </c>
      <c r="E28" s="14">
        <v>350.0</v>
      </c>
      <c r="F28" s="15">
        <f>E28*'Copy of Ganancias y Descuentos'!$C$7/100</f>
        <v>175</v>
      </c>
      <c r="G28" s="15">
        <f t="shared" si="1"/>
        <v>525</v>
      </c>
      <c r="H28" s="15">
        <f t="shared" si="3"/>
        <v>110.25</v>
      </c>
      <c r="I28" s="15">
        <f t="shared" si="2"/>
        <v>635.25</v>
      </c>
      <c r="J28" s="20"/>
      <c r="K28" s="20"/>
      <c r="L28" s="20"/>
      <c r="M28" s="20"/>
    </row>
    <row r="29">
      <c r="B29" s="18">
        <v>1005004.0</v>
      </c>
      <c r="C29" s="21" t="s">
        <v>38</v>
      </c>
      <c r="D29" s="18">
        <v>88.0</v>
      </c>
      <c r="E29" s="14">
        <v>500.0</v>
      </c>
      <c r="F29" s="15">
        <f>E29*'Copy of Ganancias y Descuentos'!$C$7/100</f>
        <v>250</v>
      </c>
      <c r="G29" s="15">
        <f t="shared" si="1"/>
        <v>750</v>
      </c>
      <c r="H29" s="15">
        <f t="shared" si="3"/>
        <v>157.5</v>
      </c>
      <c r="I29" s="15">
        <f t="shared" si="2"/>
        <v>907.5</v>
      </c>
      <c r="J29" s="20"/>
      <c r="K29" s="20"/>
      <c r="L29" s="20"/>
      <c r="M29" s="20"/>
    </row>
    <row r="30">
      <c r="B30" s="18">
        <v>1005005.0</v>
      </c>
      <c r="C30" s="21" t="s">
        <v>39</v>
      </c>
      <c r="D30" s="18">
        <v>88.0</v>
      </c>
      <c r="E30" s="14">
        <v>1500.0</v>
      </c>
      <c r="F30" s="15">
        <f>E30*'Copy of Ganancias y Descuentos'!$C$7/100</f>
        <v>750</v>
      </c>
      <c r="G30" s="15">
        <f t="shared" si="1"/>
        <v>2250</v>
      </c>
      <c r="H30" s="15">
        <f t="shared" si="3"/>
        <v>472.5</v>
      </c>
      <c r="I30" s="15">
        <f t="shared" si="2"/>
        <v>2722.5</v>
      </c>
      <c r="J30" s="20"/>
      <c r="K30" s="20"/>
      <c r="L30" s="20"/>
      <c r="M30" s="20"/>
    </row>
    <row r="31">
      <c r="B31" s="18">
        <v>1006001.0</v>
      </c>
      <c r="C31" s="21" t="s">
        <v>40</v>
      </c>
      <c r="D31" s="18">
        <v>92.0</v>
      </c>
      <c r="E31" s="14">
        <v>50.0</v>
      </c>
      <c r="F31" s="15">
        <f>E31*'Copy of Ganancias y Descuentos'!$C$7/100</f>
        <v>25</v>
      </c>
      <c r="G31" s="15">
        <f t="shared" si="1"/>
        <v>75</v>
      </c>
      <c r="H31" s="15">
        <f t="shared" si="3"/>
        <v>15.75</v>
      </c>
      <c r="I31" s="15">
        <f t="shared" si="2"/>
        <v>90.75</v>
      </c>
      <c r="J31" s="20"/>
      <c r="K31" s="20"/>
      <c r="L31" s="20"/>
      <c r="M31" s="20"/>
    </row>
    <row r="32">
      <c r="B32" s="18">
        <v>1006002.0</v>
      </c>
      <c r="C32" s="21" t="s">
        <v>41</v>
      </c>
      <c r="D32" s="18">
        <v>81.0</v>
      </c>
      <c r="E32" s="14">
        <v>100.0</v>
      </c>
      <c r="F32" s="15">
        <f>E32*'Copy of Ganancias y Descuentos'!$C$7/100</f>
        <v>50</v>
      </c>
      <c r="G32" s="15">
        <f t="shared" si="1"/>
        <v>150</v>
      </c>
      <c r="H32" s="15">
        <f t="shared" si="3"/>
        <v>31.5</v>
      </c>
      <c r="I32" s="15">
        <f t="shared" si="2"/>
        <v>181.5</v>
      </c>
      <c r="J32" s="20"/>
      <c r="K32" s="20"/>
      <c r="L32" s="20"/>
      <c r="M32" s="20"/>
    </row>
    <row r="33">
      <c r="B33" s="18">
        <v>1006003.0</v>
      </c>
      <c r="C33" s="21" t="s">
        <v>42</v>
      </c>
      <c r="D33" s="18">
        <v>79.0</v>
      </c>
      <c r="E33" s="14">
        <v>250.0</v>
      </c>
      <c r="F33" s="15">
        <f>E33*'Copy of Ganancias y Descuentos'!$C$7/100</f>
        <v>125</v>
      </c>
      <c r="G33" s="15">
        <f t="shared" si="1"/>
        <v>375</v>
      </c>
      <c r="H33" s="15">
        <f t="shared" si="3"/>
        <v>78.75</v>
      </c>
      <c r="I33" s="15">
        <f t="shared" si="2"/>
        <v>453.75</v>
      </c>
      <c r="J33" s="20"/>
      <c r="K33" s="20"/>
      <c r="L33" s="20"/>
      <c r="M33" s="20"/>
    </row>
    <row r="34">
      <c r="B34" s="18">
        <v>1006004.0</v>
      </c>
      <c r="C34" s="21" t="s">
        <v>43</v>
      </c>
      <c r="D34" s="18">
        <v>28.0</v>
      </c>
      <c r="E34" s="14">
        <v>60.0</v>
      </c>
      <c r="F34" s="15">
        <f>E34*'Copy of Ganancias y Descuentos'!$C$7/100</f>
        <v>30</v>
      </c>
      <c r="G34" s="15">
        <f t="shared" si="1"/>
        <v>90</v>
      </c>
      <c r="H34" s="15">
        <f t="shared" si="3"/>
        <v>18.9</v>
      </c>
      <c r="I34" s="15">
        <f t="shared" si="2"/>
        <v>108.9</v>
      </c>
      <c r="J34" s="20"/>
      <c r="K34" s="20"/>
      <c r="L34" s="20"/>
      <c r="M34" s="20"/>
    </row>
    <row r="35">
      <c r="B35" s="18">
        <v>1006005.0</v>
      </c>
      <c r="C35" s="21" t="s">
        <v>44</v>
      </c>
      <c r="D35" s="18">
        <v>43.0</v>
      </c>
      <c r="E35" s="14">
        <v>120.0</v>
      </c>
      <c r="F35" s="15">
        <f>E35*'Copy of Ganancias y Descuentos'!$C$7/100</f>
        <v>60</v>
      </c>
      <c r="G35" s="15">
        <f t="shared" si="1"/>
        <v>180</v>
      </c>
      <c r="H35" s="15">
        <f t="shared" si="3"/>
        <v>37.8</v>
      </c>
      <c r="I35" s="15">
        <f t="shared" si="2"/>
        <v>217.8</v>
      </c>
      <c r="J35" s="20"/>
      <c r="K35" s="20"/>
      <c r="L35" s="20"/>
      <c r="M35" s="20"/>
    </row>
    <row r="36">
      <c r="B36" s="18">
        <v>1007001.0</v>
      </c>
      <c r="C36" s="21" t="s">
        <v>45</v>
      </c>
      <c r="D36" s="18">
        <v>45.0</v>
      </c>
      <c r="E36" s="14">
        <v>250.0</v>
      </c>
      <c r="F36" s="15">
        <f>E36*'Copy of Ganancias y Descuentos'!$C$7/100</f>
        <v>125</v>
      </c>
      <c r="G36" s="15">
        <f t="shared" si="1"/>
        <v>375</v>
      </c>
      <c r="H36" s="15">
        <f t="shared" si="3"/>
        <v>78.75</v>
      </c>
      <c r="I36" s="15">
        <f t="shared" si="2"/>
        <v>453.75</v>
      </c>
      <c r="J36" s="20"/>
      <c r="K36" s="20"/>
      <c r="L36" s="20"/>
      <c r="M36" s="20"/>
    </row>
    <row r="37">
      <c r="B37" s="18">
        <v>1007002.0</v>
      </c>
      <c r="C37" s="21" t="s">
        <v>46</v>
      </c>
      <c r="D37" s="18">
        <v>73.0</v>
      </c>
      <c r="E37" s="14">
        <v>550.0</v>
      </c>
      <c r="F37" s="15">
        <f>E37*'Copy of Ganancias y Descuentos'!$C$7/100</f>
        <v>275</v>
      </c>
      <c r="G37" s="15">
        <f t="shared" si="1"/>
        <v>825</v>
      </c>
      <c r="H37" s="15">
        <f t="shared" si="3"/>
        <v>173.25</v>
      </c>
      <c r="I37" s="15">
        <f t="shared" si="2"/>
        <v>998.25</v>
      </c>
      <c r="J37" s="20"/>
      <c r="K37" s="20"/>
      <c r="L37" s="20"/>
      <c r="M37" s="20"/>
    </row>
    <row r="38">
      <c r="B38" s="18">
        <v>1007003.0</v>
      </c>
      <c r="C38" s="21" t="s">
        <v>47</v>
      </c>
      <c r="D38" s="18">
        <v>45.0</v>
      </c>
      <c r="E38" s="14">
        <v>1500.0</v>
      </c>
      <c r="F38" s="15">
        <f>E38*'Copy of Ganancias y Descuentos'!$C$7/100</f>
        <v>750</v>
      </c>
      <c r="G38" s="15">
        <f t="shared" si="1"/>
        <v>2250</v>
      </c>
      <c r="H38" s="15">
        <f t="shared" si="3"/>
        <v>472.5</v>
      </c>
      <c r="I38" s="15">
        <f t="shared" si="2"/>
        <v>2722.5</v>
      </c>
      <c r="J38" s="20"/>
      <c r="K38" s="20"/>
      <c r="L38" s="20"/>
      <c r="M38" s="20"/>
    </row>
    <row r="39">
      <c r="B39" s="18">
        <v>1007004.0</v>
      </c>
      <c r="C39" s="21" t="s">
        <v>48</v>
      </c>
      <c r="D39" s="18">
        <v>47.0</v>
      </c>
      <c r="E39" s="14">
        <v>180.0</v>
      </c>
      <c r="F39" s="15">
        <f>E39*'Copy of Ganancias y Descuentos'!$C$7/100</f>
        <v>90</v>
      </c>
      <c r="G39" s="15">
        <f t="shared" si="1"/>
        <v>270</v>
      </c>
      <c r="H39" s="15">
        <f t="shared" si="3"/>
        <v>56.7</v>
      </c>
      <c r="I39" s="15">
        <f t="shared" si="2"/>
        <v>326.7</v>
      </c>
      <c r="J39" s="20"/>
      <c r="K39" s="20"/>
      <c r="L39" s="20"/>
      <c r="M39" s="20"/>
    </row>
    <row r="40">
      <c r="B40" s="18">
        <v>1007005.0</v>
      </c>
      <c r="C40" s="21" t="s">
        <v>49</v>
      </c>
      <c r="D40" s="18">
        <v>61.0</v>
      </c>
      <c r="E40" s="14">
        <v>1800.0</v>
      </c>
      <c r="F40" s="15">
        <f>E40*'Copy of Ganancias y Descuentos'!$C$7/100</f>
        <v>900</v>
      </c>
      <c r="G40" s="15">
        <f t="shared" si="1"/>
        <v>2700</v>
      </c>
      <c r="H40" s="15">
        <f t="shared" si="3"/>
        <v>567</v>
      </c>
      <c r="I40" s="15">
        <f t="shared" si="2"/>
        <v>3267</v>
      </c>
      <c r="J40" s="20"/>
      <c r="K40" s="20"/>
      <c r="L40" s="20"/>
      <c r="M40" s="20"/>
    </row>
    <row r="41">
      <c r="B41" s="18">
        <v>1008001.0</v>
      </c>
      <c r="C41" s="21" t="s">
        <v>50</v>
      </c>
      <c r="D41" s="18">
        <v>31.0</v>
      </c>
      <c r="E41" s="14">
        <v>70.0</v>
      </c>
      <c r="F41" s="15">
        <f>E41*'Copy of Ganancias y Descuentos'!$C$7/100</f>
        <v>35</v>
      </c>
      <c r="G41" s="15">
        <f t="shared" si="1"/>
        <v>105</v>
      </c>
      <c r="H41" s="15">
        <f t="shared" si="3"/>
        <v>22.05</v>
      </c>
      <c r="I41" s="15">
        <f t="shared" si="2"/>
        <v>127.05</v>
      </c>
      <c r="J41" s="20"/>
      <c r="K41" s="20"/>
      <c r="L41" s="20"/>
      <c r="M41" s="20"/>
    </row>
    <row r="42">
      <c r="B42" s="18">
        <v>1008002.0</v>
      </c>
      <c r="C42" s="21" t="s">
        <v>51</v>
      </c>
      <c r="D42" s="18">
        <v>95.0</v>
      </c>
      <c r="E42" s="14">
        <v>50.0</v>
      </c>
      <c r="F42" s="15">
        <f>E42*'Copy of Ganancias y Descuentos'!$C$7/100</f>
        <v>25</v>
      </c>
      <c r="G42" s="15">
        <f t="shared" si="1"/>
        <v>75</v>
      </c>
      <c r="H42" s="15">
        <f t="shared" si="3"/>
        <v>15.75</v>
      </c>
      <c r="I42" s="15">
        <f t="shared" si="2"/>
        <v>90.75</v>
      </c>
      <c r="J42" s="20"/>
      <c r="K42" s="20"/>
      <c r="L42" s="20"/>
      <c r="M42" s="20"/>
    </row>
    <row r="43">
      <c r="B43" s="18">
        <v>1008003.0</v>
      </c>
      <c r="C43" s="21" t="s">
        <v>52</v>
      </c>
      <c r="D43" s="18">
        <v>51.0</v>
      </c>
      <c r="E43" s="14">
        <v>120.0</v>
      </c>
      <c r="F43" s="15">
        <f>E43*'Copy of Ganancias y Descuentos'!$C$7/100</f>
        <v>60</v>
      </c>
      <c r="G43" s="15">
        <f t="shared" si="1"/>
        <v>180</v>
      </c>
      <c r="H43" s="15">
        <f t="shared" si="3"/>
        <v>37.8</v>
      </c>
      <c r="I43" s="15">
        <f t="shared" si="2"/>
        <v>217.8</v>
      </c>
      <c r="J43" s="20"/>
      <c r="K43" s="20"/>
      <c r="L43" s="20"/>
      <c r="M43" s="20"/>
    </row>
    <row r="44">
      <c r="B44" s="18">
        <v>1008004.0</v>
      </c>
      <c r="C44" s="21" t="s">
        <v>53</v>
      </c>
      <c r="D44" s="18">
        <v>23.0</v>
      </c>
      <c r="E44" s="14">
        <v>60.0</v>
      </c>
      <c r="F44" s="15">
        <f>E44*'Copy of Ganancias y Descuentos'!$C$7/100</f>
        <v>30</v>
      </c>
      <c r="G44" s="15">
        <f t="shared" si="1"/>
        <v>90</v>
      </c>
      <c r="H44" s="15">
        <f t="shared" si="3"/>
        <v>18.9</v>
      </c>
      <c r="I44" s="15">
        <f t="shared" si="2"/>
        <v>108.9</v>
      </c>
      <c r="J44" s="20"/>
      <c r="K44" s="20"/>
      <c r="L44" s="20"/>
      <c r="M44" s="20"/>
    </row>
    <row r="45">
      <c r="B45" s="18">
        <v>1008005.0</v>
      </c>
      <c r="C45" s="21" t="s">
        <v>54</v>
      </c>
      <c r="D45" s="18">
        <v>35.0</v>
      </c>
      <c r="E45" s="14">
        <v>75.0</v>
      </c>
      <c r="F45" s="15">
        <f>E45*'Copy of Ganancias y Descuentos'!$C$7/100</f>
        <v>37.5</v>
      </c>
      <c r="G45" s="15">
        <f t="shared" si="1"/>
        <v>112.5</v>
      </c>
      <c r="H45" s="15">
        <f t="shared" si="3"/>
        <v>23.625</v>
      </c>
      <c r="I45" s="15">
        <f t="shared" si="2"/>
        <v>136.125</v>
      </c>
      <c r="J45" s="20"/>
      <c r="K45" s="20"/>
      <c r="L45" s="20"/>
      <c r="M45" s="20"/>
    </row>
    <row r="46">
      <c r="B46" s="18">
        <v>1009001.0</v>
      </c>
      <c r="C46" s="21" t="s">
        <v>55</v>
      </c>
      <c r="D46" s="18">
        <v>52.0</v>
      </c>
      <c r="E46" s="14">
        <v>175.0</v>
      </c>
      <c r="F46" s="15">
        <f>E46*'Copy of Ganancias y Descuentos'!$C$7/100</f>
        <v>87.5</v>
      </c>
      <c r="G46" s="15">
        <f t="shared" si="1"/>
        <v>262.5</v>
      </c>
      <c r="H46" s="15">
        <f t="shared" si="3"/>
        <v>55.125</v>
      </c>
      <c r="I46" s="15">
        <f t="shared" si="2"/>
        <v>317.625</v>
      </c>
      <c r="J46" s="20"/>
      <c r="K46" s="20"/>
      <c r="L46" s="20"/>
      <c r="M46" s="20"/>
    </row>
    <row r="47">
      <c r="B47" s="18">
        <v>1009002.0</v>
      </c>
      <c r="C47" s="21" t="s">
        <v>56</v>
      </c>
      <c r="D47" s="18">
        <v>81.0</v>
      </c>
      <c r="E47" s="14">
        <v>550.0</v>
      </c>
      <c r="F47" s="15">
        <f>E47*'Copy of Ganancias y Descuentos'!$C$7/100</f>
        <v>275</v>
      </c>
      <c r="G47" s="15">
        <f t="shared" si="1"/>
        <v>825</v>
      </c>
      <c r="H47" s="15">
        <f t="shared" si="3"/>
        <v>173.25</v>
      </c>
      <c r="I47" s="15">
        <f t="shared" si="2"/>
        <v>998.25</v>
      </c>
      <c r="J47" s="20"/>
      <c r="K47" s="20"/>
      <c r="L47" s="20"/>
      <c r="M47" s="20"/>
    </row>
    <row r="48">
      <c r="B48" s="18">
        <v>1009003.0</v>
      </c>
      <c r="C48" s="21" t="s">
        <v>57</v>
      </c>
      <c r="D48" s="18">
        <v>96.0</v>
      </c>
      <c r="E48" s="14">
        <v>1550.0</v>
      </c>
      <c r="F48" s="15">
        <f>E48*'Copy of Ganancias y Descuentos'!$C$7/100</f>
        <v>775</v>
      </c>
      <c r="G48" s="15">
        <f t="shared" si="1"/>
        <v>2325</v>
      </c>
      <c r="H48" s="15">
        <f t="shared" si="3"/>
        <v>488.25</v>
      </c>
      <c r="I48" s="15">
        <f t="shared" si="2"/>
        <v>2813.25</v>
      </c>
      <c r="J48" s="20"/>
      <c r="K48" s="20"/>
      <c r="L48" s="20"/>
      <c r="M48" s="20"/>
    </row>
    <row r="49">
      <c r="B49" s="18">
        <v>1009004.0</v>
      </c>
      <c r="C49" s="21" t="s">
        <v>58</v>
      </c>
      <c r="D49" s="18">
        <v>24.0</v>
      </c>
      <c r="E49" s="14">
        <v>50.0</v>
      </c>
      <c r="F49" s="15">
        <f>E49*'Copy of Ganancias y Descuentos'!$C$7/100</f>
        <v>25</v>
      </c>
      <c r="G49" s="15">
        <f t="shared" si="1"/>
        <v>75</v>
      </c>
      <c r="H49" s="15">
        <f t="shared" si="3"/>
        <v>15.75</v>
      </c>
      <c r="I49" s="15">
        <f t="shared" si="2"/>
        <v>90.75</v>
      </c>
      <c r="J49" s="20"/>
      <c r="K49" s="20"/>
      <c r="L49" s="20"/>
      <c r="M49" s="20"/>
    </row>
    <row r="50">
      <c r="B50" s="18">
        <v>1009005.0</v>
      </c>
      <c r="C50" s="21" t="s">
        <v>59</v>
      </c>
      <c r="D50" s="18">
        <v>60.0</v>
      </c>
      <c r="E50" s="14">
        <v>70.0</v>
      </c>
      <c r="F50" s="15">
        <f>E50*'Copy of Ganancias y Descuentos'!$C$7/100</f>
        <v>35</v>
      </c>
      <c r="G50" s="15">
        <f t="shared" si="1"/>
        <v>105</v>
      </c>
      <c r="H50" s="15">
        <f t="shared" si="3"/>
        <v>22.05</v>
      </c>
      <c r="I50" s="15">
        <f t="shared" si="2"/>
        <v>127.05</v>
      </c>
      <c r="J50" s="20"/>
      <c r="K50" s="20"/>
      <c r="L50" s="20"/>
      <c r="M50" s="20"/>
    </row>
    <row r="51">
      <c r="B51" s="18">
        <v>1010001.0</v>
      </c>
      <c r="C51" s="21" t="s">
        <v>60</v>
      </c>
      <c r="D51" s="18">
        <v>22.0</v>
      </c>
      <c r="E51" s="14">
        <v>25.0</v>
      </c>
      <c r="F51" s="15">
        <f>E51*'Copy of Ganancias y Descuentos'!$C$7/100</f>
        <v>12.5</v>
      </c>
      <c r="G51" s="15">
        <f t="shared" si="1"/>
        <v>37.5</v>
      </c>
      <c r="H51" s="15">
        <f t="shared" si="3"/>
        <v>7.875</v>
      </c>
      <c r="I51" s="15">
        <f t="shared" si="2"/>
        <v>45.375</v>
      </c>
      <c r="J51" s="20"/>
      <c r="K51" s="20"/>
      <c r="L51" s="20"/>
      <c r="M51" s="20"/>
    </row>
    <row r="52">
      <c r="B52" s="18">
        <v>1010002.0</v>
      </c>
      <c r="C52" s="21" t="s">
        <v>61</v>
      </c>
      <c r="D52" s="18">
        <v>98.0</v>
      </c>
      <c r="E52" s="14">
        <v>120.0</v>
      </c>
      <c r="F52" s="15">
        <f>E52*'Copy of Ganancias y Descuentos'!$C$7/100</f>
        <v>60</v>
      </c>
      <c r="G52" s="15">
        <f t="shared" si="1"/>
        <v>180</v>
      </c>
      <c r="H52" s="15">
        <f t="shared" si="3"/>
        <v>37.8</v>
      </c>
      <c r="I52" s="15">
        <f t="shared" si="2"/>
        <v>217.8</v>
      </c>
      <c r="J52" s="20"/>
      <c r="K52" s="20"/>
      <c r="L52" s="20"/>
      <c r="M52" s="20"/>
    </row>
    <row r="53">
      <c r="B53" s="18">
        <v>1010003.0</v>
      </c>
      <c r="C53" s="21" t="s">
        <v>62</v>
      </c>
      <c r="D53" s="18">
        <v>87.0</v>
      </c>
      <c r="E53" s="14">
        <v>70.0</v>
      </c>
      <c r="F53" s="15">
        <f>E53*'Copy of Ganancias y Descuentos'!$C$7/100</f>
        <v>35</v>
      </c>
      <c r="G53" s="15">
        <f t="shared" si="1"/>
        <v>105</v>
      </c>
      <c r="H53" s="15">
        <f t="shared" si="3"/>
        <v>22.05</v>
      </c>
      <c r="I53" s="15">
        <f t="shared" si="2"/>
        <v>127.05</v>
      </c>
      <c r="J53" s="20"/>
      <c r="K53" s="20"/>
      <c r="L53" s="20"/>
      <c r="M53" s="20"/>
    </row>
    <row r="54">
      <c r="B54" s="18">
        <v>1010004.0</v>
      </c>
      <c r="C54" s="21" t="s">
        <v>63</v>
      </c>
      <c r="D54" s="18">
        <v>49.0</v>
      </c>
      <c r="E54" s="14">
        <v>55.0</v>
      </c>
      <c r="F54" s="15">
        <f>E54*'Copy of Ganancias y Descuentos'!$C$7/100</f>
        <v>27.5</v>
      </c>
      <c r="G54" s="15">
        <f t="shared" si="1"/>
        <v>82.5</v>
      </c>
      <c r="H54" s="15">
        <f t="shared" si="3"/>
        <v>17.325</v>
      </c>
      <c r="I54" s="15">
        <f t="shared" si="2"/>
        <v>99.825</v>
      </c>
      <c r="J54" s="20"/>
      <c r="K54" s="20"/>
      <c r="L54" s="20"/>
      <c r="M54" s="20"/>
    </row>
    <row r="55">
      <c r="B55" s="18">
        <v>1010005.0</v>
      </c>
      <c r="C55" s="21" t="s">
        <v>64</v>
      </c>
      <c r="D55" s="18">
        <v>31.0</v>
      </c>
      <c r="E55" s="14">
        <v>180.0</v>
      </c>
      <c r="F55" s="15">
        <f>E55*'Copy of Ganancias y Descuentos'!$C$7/100</f>
        <v>90</v>
      </c>
      <c r="G55" s="15">
        <f t="shared" si="1"/>
        <v>270</v>
      </c>
      <c r="H55" s="15">
        <f t="shared" si="3"/>
        <v>56.7</v>
      </c>
      <c r="I55" s="15">
        <f t="shared" si="2"/>
        <v>326.7</v>
      </c>
      <c r="J55" s="20"/>
      <c r="K55" s="20"/>
      <c r="L55" s="20"/>
      <c r="M55" s="20"/>
    </row>
  </sheetData>
  <mergeCells count="3">
    <mergeCell ref="B1:I3"/>
    <mergeCell ref="K5:M5"/>
    <mergeCell ref="N5:P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</cols>
  <sheetData>
    <row r="2">
      <c r="B2" s="22" t="s">
        <v>0</v>
      </c>
    </row>
    <row r="4" ht="58.5" customHeight="1"/>
    <row r="6">
      <c r="B6" s="23" t="s">
        <v>65</v>
      </c>
      <c r="C6" s="9"/>
      <c r="F6" s="10" t="s">
        <v>66</v>
      </c>
      <c r="G6" s="9"/>
    </row>
    <row r="7">
      <c r="B7" s="19" t="s">
        <v>67</v>
      </c>
      <c r="C7" s="19">
        <v>50.0</v>
      </c>
      <c r="F7" s="24" t="s">
        <v>13</v>
      </c>
      <c r="G7" s="24" t="s">
        <v>67</v>
      </c>
    </row>
    <row r="8">
      <c r="F8" s="19" t="s">
        <v>68</v>
      </c>
      <c r="G8" s="19">
        <v>20.0</v>
      </c>
    </row>
    <row r="9">
      <c r="F9" s="19" t="s">
        <v>69</v>
      </c>
      <c r="G9" s="25"/>
    </row>
    <row r="10">
      <c r="F10" s="19" t="s">
        <v>70</v>
      </c>
      <c r="G10" s="25"/>
    </row>
    <row r="11">
      <c r="F11" s="19" t="s">
        <v>71</v>
      </c>
      <c r="G11" s="25"/>
    </row>
    <row r="12">
      <c r="F12" s="19" t="s">
        <v>72</v>
      </c>
      <c r="G12" s="25"/>
    </row>
    <row r="13">
      <c r="F13" s="19" t="s">
        <v>73</v>
      </c>
      <c r="G13" s="25"/>
    </row>
    <row r="14">
      <c r="F14" s="19" t="s">
        <v>74</v>
      </c>
      <c r="G14" s="25"/>
    </row>
    <row r="15">
      <c r="F15" s="19" t="s">
        <v>75</v>
      </c>
      <c r="G15" s="25"/>
    </row>
    <row r="16">
      <c r="F16" s="19" t="s">
        <v>76</v>
      </c>
      <c r="G16" s="25"/>
    </row>
    <row r="17">
      <c r="F17" s="19" t="s">
        <v>77</v>
      </c>
      <c r="G17" s="25"/>
    </row>
  </sheetData>
  <mergeCells count="3">
    <mergeCell ref="B2:I4"/>
    <mergeCell ref="B6:C6"/>
    <mergeCell ref="F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6" t="s">
        <v>0</v>
      </c>
      <c r="C3" s="27"/>
      <c r="D3" s="27"/>
      <c r="E3" s="28" t="s">
        <v>78</v>
      </c>
      <c r="F3" s="28" t="s">
        <v>79</v>
      </c>
      <c r="G3" s="28">
        <v>1.00000001E8</v>
      </c>
      <c r="H3" s="29"/>
    </row>
    <row r="4">
      <c r="B4" s="30"/>
      <c r="E4" s="31" t="s">
        <v>80</v>
      </c>
      <c r="F4" s="11" t="s">
        <v>81</v>
      </c>
      <c r="H4" s="32"/>
    </row>
    <row r="5">
      <c r="B5" s="33" t="s">
        <v>82</v>
      </c>
      <c r="C5" s="11" t="s">
        <v>83</v>
      </c>
      <c r="F5" s="11" t="s">
        <v>84</v>
      </c>
      <c r="G5" s="11" t="s">
        <v>83</v>
      </c>
      <c r="H5" s="32"/>
    </row>
    <row r="6">
      <c r="B6" s="34" t="s">
        <v>82</v>
      </c>
      <c r="C6" s="35" t="s">
        <v>83</v>
      </c>
      <c r="D6" s="36"/>
      <c r="E6" s="37"/>
      <c r="F6" s="36"/>
      <c r="G6" s="36"/>
      <c r="H6" s="38"/>
    </row>
    <row r="7">
      <c r="B7" s="39" t="s">
        <v>85</v>
      </c>
      <c r="C7" s="40"/>
      <c r="D7" s="27"/>
      <c r="E7" s="27"/>
      <c r="F7" s="27"/>
      <c r="G7" s="27"/>
      <c r="H7" s="41"/>
    </row>
    <row r="8">
      <c r="B8" s="33" t="s">
        <v>86</v>
      </c>
      <c r="F8" s="11" t="s">
        <v>87</v>
      </c>
      <c r="G8" s="42"/>
      <c r="H8" s="43"/>
    </row>
    <row r="9">
      <c r="B9" s="39" t="s">
        <v>88</v>
      </c>
      <c r="C9" s="27"/>
      <c r="D9" s="28" t="s">
        <v>89</v>
      </c>
      <c r="E9" s="27"/>
      <c r="F9" s="40"/>
      <c r="G9" s="40"/>
      <c r="H9" s="29"/>
    </row>
    <row r="10">
      <c r="B10" s="44" t="s">
        <v>90</v>
      </c>
      <c r="C10" s="45" t="s">
        <v>91</v>
      </c>
      <c r="D10" s="46"/>
      <c r="E10" s="46"/>
      <c r="F10" s="45" t="s">
        <v>92</v>
      </c>
      <c r="G10" s="46"/>
      <c r="H10" s="47"/>
    </row>
    <row r="11">
      <c r="B11" s="17" t="s">
        <v>1</v>
      </c>
      <c r="C11" s="17" t="s">
        <v>93</v>
      </c>
      <c r="D11" s="48" t="s">
        <v>2</v>
      </c>
      <c r="E11" s="8"/>
      <c r="F11" s="9"/>
      <c r="G11" s="17" t="s">
        <v>94</v>
      </c>
      <c r="H11" s="17" t="s">
        <v>95</v>
      </c>
    </row>
    <row r="12">
      <c r="B12" s="49">
        <v>1001001.0</v>
      </c>
      <c r="C12" s="28">
        <v>2.0</v>
      </c>
      <c r="D12" s="40" t="str">
        <f>IF(B12&lt;&gt;"",VLOOKUP(B12,Inventario!$B$6:$I$55,2),"")</f>
        <v>FIDEO SOPERO LUCCHETTI</v>
      </c>
      <c r="E12" s="40"/>
      <c r="F12" s="40"/>
      <c r="G12" s="50">
        <f>IF(B12&lt;&gt;"",VLOOKUP(B12,Inventario!$B$6:$I$55,8),"")</f>
        <v>60</v>
      </c>
      <c r="H12" s="51">
        <f t="shared" ref="H12:H26" si="1">IF(AND(B12&lt;&gt;"",C12&lt;&gt;""),C12*G12,"")</f>
        <v>120</v>
      </c>
    </row>
    <row r="13">
      <c r="B13" s="49">
        <v>1001002.0</v>
      </c>
      <c r="C13" s="11">
        <v>2.0</v>
      </c>
      <c r="D13" s="42" t="str">
        <f>IF(B13&lt;&gt;"",VLOOKUP(B13,Inventario!$B$6:$I$55,2),"")</f>
        <v>YERBA CBSE</v>
      </c>
      <c r="G13" s="52">
        <f>IF(B13&lt;&gt;"",VLOOKUP(B13,Inventario!$B$6:$I$55,8),"")</f>
        <v>326.7</v>
      </c>
      <c r="H13" s="53">
        <f t="shared" si="1"/>
        <v>653.4</v>
      </c>
    </row>
    <row r="14">
      <c r="B14" s="49">
        <v>1001003.0</v>
      </c>
      <c r="C14" s="11">
        <v>2.0</v>
      </c>
      <c r="D14" s="42" t="str">
        <f>IF(B14&lt;&gt;"",VLOOKUP(B14,Inventario!$B$6:$I$55,2),"")</f>
        <v>AZUCAR LEDESMA</v>
      </c>
      <c r="G14" s="52">
        <f>IF(B14&lt;&gt;"",VLOOKUP(B14,Inventario!$B$6:$I$55,8),"")</f>
        <v>90.75</v>
      </c>
      <c r="H14" s="53">
        <f t="shared" si="1"/>
        <v>181.5</v>
      </c>
    </row>
    <row r="15">
      <c r="B15" s="49">
        <v>1001004.0</v>
      </c>
      <c r="C15" s="11">
        <v>1.0</v>
      </c>
      <c r="D15" s="42" t="str">
        <f>IF(B15&lt;&gt;"",VLOOKUP(B15,Inventario!$B$6:$I$55,2),"")</f>
        <v>SALSA DE TOMATE ARCOR</v>
      </c>
      <c r="G15" s="52">
        <f>IF(B15&lt;&gt;"",VLOOKUP(B15,Inventario!$B$6:$I$55,8),"")</f>
        <v>108.9</v>
      </c>
      <c r="H15" s="53">
        <f t="shared" si="1"/>
        <v>108.9</v>
      </c>
    </row>
    <row r="16">
      <c r="B16" s="49"/>
      <c r="C16" s="11">
        <v>1.0</v>
      </c>
      <c r="D16" s="42" t="str">
        <f>IF(B16&lt;&gt;"",VLOOKUP(B16,Inventario!$B$6:$I$55,2),"")</f>
        <v/>
      </c>
      <c r="G16" s="52" t="str">
        <f>IF(B16&lt;&gt;"",VLOOKUP(B16,Inventario!$B$6:$I$55,8),"")</f>
        <v/>
      </c>
      <c r="H16" s="53" t="str">
        <f t="shared" si="1"/>
        <v/>
      </c>
    </row>
    <row r="17">
      <c r="B17" s="54"/>
      <c r="C17" s="11">
        <v>3.0</v>
      </c>
      <c r="D17" s="42" t="str">
        <f>IF(B17&lt;&gt;"",VLOOKUP(B17,Inventario!$B$6:$I$55,2),"")</f>
        <v/>
      </c>
      <c r="G17" s="52" t="str">
        <f>IF(B17&lt;&gt;"",VLOOKUP(B17,Inventario!$B$6:$I$55,8),"")</f>
        <v/>
      </c>
      <c r="H17" s="53" t="str">
        <f t="shared" si="1"/>
        <v/>
      </c>
    </row>
    <row r="18">
      <c r="B18" s="54"/>
      <c r="C18" s="11">
        <v>1.0</v>
      </c>
      <c r="D18" s="42" t="str">
        <f>IF(B18&lt;&gt;"",VLOOKUP(B18,Inventario!$B$6:$I$55,2),"")</f>
        <v/>
      </c>
      <c r="G18" s="52" t="str">
        <f>IF(B18&lt;&gt;"",VLOOKUP(B18,Inventario!$B$6:$I$55,8),"")</f>
        <v/>
      </c>
      <c r="H18" s="53" t="str">
        <f t="shared" si="1"/>
        <v/>
      </c>
    </row>
    <row r="19">
      <c r="B19" s="54"/>
      <c r="D19" s="42" t="str">
        <f>IF(B19&lt;&gt;"",VLOOKUP(B19,Inventario!$B$6:$I$55,2),"")</f>
        <v/>
      </c>
      <c r="G19" s="52" t="str">
        <f>IF(B19&lt;&gt;"",VLOOKUP(B19,Inventario!$B$6:$I$55,8),"")</f>
        <v/>
      </c>
      <c r="H19" s="53" t="str">
        <f t="shared" si="1"/>
        <v/>
      </c>
    </row>
    <row r="20">
      <c r="B20" s="54"/>
      <c r="D20" s="42" t="str">
        <f>IF(B20&lt;&gt;"",VLOOKUP(B20,Inventario!$B$6:$I$55,2),"")</f>
        <v/>
      </c>
      <c r="G20" s="52" t="str">
        <f>IF(B20&lt;&gt;"",VLOOKUP(B20,Inventario!$B$6:$I$55,8),"")</f>
        <v/>
      </c>
      <c r="H20" s="53" t="str">
        <f t="shared" si="1"/>
        <v/>
      </c>
    </row>
    <row r="21">
      <c r="B21" s="54"/>
      <c r="D21" s="42" t="str">
        <f>IF(B21&lt;&gt;"",VLOOKUP(B21,Inventario!$B$6:$I$55,2),"")</f>
        <v/>
      </c>
      <c r="G21" s="52" t="str">
        <f>IF(B21&lt;&gt;"",VLOOKUP(B21,Inventario!$B$6:$I$55,8),"")</f>
        <v/>
      </c>
      <c r="H21" s="53" t="str">
        <f t="shared" si="1"/>
        <v/>
      </c>
    </row>
    <row r="22">
      <c r="B22" s="54"/>
      <c r="D22" s="42" t="str">
        <f>IF(B22&lt;&gt;"",VLOOKUP(B22,Inventario!$B$6:$I$55,2),"")</f>
        <v/>
      </c>
      <c r="G22" s="52" t="str">
        <f>IF(B22&lt;&gt;"",VLOOKUP(B22,Inventario!$B$6:$I$55,8),"")</f>
        <v/>
      </c>
      <c r="H22" s="53" t="str">
        <f t="shared" si="1"/>
        <v/>
      </c>
    </row>
    <row r="23">
      <c r="B23" s="54"/>
      <c r="D23" s="42" t="str">
        <f>IF(B23&lt;&gt;"",VLOOKUP(B23,Inventario!$B$6:$I$55,2),"")</f>
        <v/>
      </c>
      <c r="G23" s="52" t="str">
        <f>IF(B23&lt;&gt;"",VLOOKUP(B23,Inventario!$B$6:$I$55,8),"")</f>
        <v/>
      </c>
      <c r="H23" s="53" t="str">
        <f t="shared" si="1"/>
        <v/>
      </c>
    </row>
    <row r="24">
      <c r="B24" s="54"/>
      <c r="D24" s="42" t="str">
        <f>IF(B24&lt;&gt;"",VLOOKUP(B24,Inventario!$B$6:$I$55,2),"")</f>
        <v/>
      </c>
      <c r="G24" s="52" t="str">
        <f>IF(B24&lt;&gt;"",VLOOKUP(B24,Inventario!$B$6:$I$55,8),"")</f>
        <v/>
      </c>
      <c r="H24" s="53" t="str">
        <f t="shared" si="1"/>
        <v/>
      </c>
    </row>
    <row r="25">
      <c r="B25" s="49"/>
      <c r="D25" s="42" t="str">
        <f>IF(B25&lt;&gt;"",VLOOKUP(B25,Inventario!$B$6:$I$55,2),"")</f>
        <v/>
      </c>
      <c r="G25" s="52" t="str">
        <f>IF(B25&lt;&gt;"",VLOOKUP(B25,Inventario!$B$6:$I$55,8),"")</f>
        <v/>
      </c>
      <c r="H25" s="53" t="str">
        <f t="shared" si="1"/>
        <v/>
      </c>
    </row>
    <row r="26">
      <c r="B26" s="55"/>
      <c r="C26" s="35"/>
      <c r="D26" s="36" t="str">
        <f>IF(B26&lt;&gt;"",VLOOKUP(B26,Inventario!$B$6:$I$55,2),"")</f>
        <v/>
      </c>
      <c r="E26" s="36"/>
      <c r="F26" s="36"/>
      <c r="G26" s="56" t="str">
        <f>IF(B26&lt;&gt;"",VLOOKUP(B26,Inventario!$B$6:$I$55,8),"")</f>
        <v/>
      </c>
      <c r="H26" s="53" t="str">
        <f t="shared" si="1"/>
        <v/>
      </c>
    </row>
    <row r="27">
      <c r="G27" s="48" t="s">
        <v>96</v>
      </c>
      <c r="H27" s="57">
        <f>SUM(H12:H26)</f>
        <v>1063.8</v>
      </c>
    </row>
  </sheetData>
  <mergeCells count="9">
    <mergeCell ref="D9:E9"/>
    <mergeCell ref="D11:F11"/>
    <mergeCell ref="B3:D4"/>
    <mergeCell ref="E4:E6"/>
    <mergeCell ref="C7:H7"/>
    <mergeCell ref="C8:E8"/>
    <mergeCell ref="G8:H8"/>
    <mergeCell ref="B9:C9"/>
    <mergeCell ref="G10:H10"/>
  </mergeCells>
  <dataValidations>
    <dataValidation type="list" allowBlank="1" sqref="D9">
      <formula1>"Contado,Cta. Cte."</formula1>
    </dataValidation>
    <dataValidation type="list" allowBlank="1" sqref="C10">
      <formula1>"Excento,No responsable,Consumidor final,Responsable monotributista."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58" t="s">
        <v>0</v>
      </c>
      <c r="E3" s="11" t="s">
        <v>78</v>
      </c>
      <c r="F3" s="11" t="s">
        <v>79</v>
      </c>
      <c r="G3" s="11">
        <v>1.00000001E8</v>
      </c>
    </row>
    <row r="4">
      <c r="E4" s="31" t="s">
        <v>80</v>
      </c>
      <c r="F4" s="11" t="s">
        <v>81</v>
      </c>
    </row>
    <row r="5">
      <c r="B5" s="11" t="s">
        <v>82</v>
      </c>
      <c r="C5" s="11" t="s">
        <v>83</v>
      </c>
      <c r="F5" s="11" t="s">
        <v>84</v>
      </c>
      <c r="G5" s="11" t="s">
        <v>83</v>
      </c>
    </row>
    <row r="6">
      <c r="B6" s="11" t="s">
        <v>82</v>
      </c>
      <c r="C6" s="11" t="s">
        <v>83</v>
      </c>
    </row>
    <row r="7">
      <c r="B7" s="11" t="s">
        <v>85</v>
      </c>
    </row>
    <row r="8">
      <c r="B8" s="11" t="s">
        <v>86</v>
      </c>
      <c r="F8" s="11" t="s">
        <v>87</v>
      </c>
    </row>
    <row r="9">
      <c r="B9" s="11" t="s">
        <v>88</v>
      </c>
      <c r="D9" s="42"/>
    </row>
    <row r="10">
      <c r="B10" s="2" t="s">
        <v>90</v>
      </c>
      <c r="C10" s="59"/>
      <c r="D10" s="59"/>
      <c r="E10" s="59"/>
      <c r="F10" s="2" t="s">
        <v>92</v>
      </c>
      <c r="G10" s="59"/>
    </row>
    <row r="11">
      <c r="B11" s="2" t="s">
        <v>1</v>
      </c>
      <c r="C11" s="2" t="s">
        <v>93</v>
      </c>
      <c r="D11" s="2" t="s">
        <v>2</v>
      </c>
      <c r="G11" s="2" t="s">
        <v>94</v>
      </c>
      <c r="H11" s="2" t="s">
        <v>95</v>
      </c>
    </row>
    <row r="12">
      <c r="B12" s="60">
        <v>1001001.0</v>
      </c>
      <c r="C12" s="11">
        <v>2.0</v>
      </c>
      <c r="D12" s="42" t="str">
        <f>IF(B12&lt;&gt;"",VLOOKUP(B12,Inventario!$B$6:$I$55,2),"")</f>
        <v>FIDEO SOPERO LUCCHETTI</v>
      </c>
      <c r="G12" s="52">
        <f>IF(B12&lt;&gt;"",VLOOKUP(B12,Inventario!$B$6:$I$55,8),"")</f>
        <v>60</v>
      </c>
      <c r="H12" s="52">
        <f>IF(AND(B12&lt;&gt;"",C12&lt;&gt;""),C12*G12,"")</f>
        <v>120</v>
      </c>
    </row>
    <row r="13">
      <c r="B13" s="60">
        <v>1001002.0</v>
      </c>
      <c r="C13" s="11">
        <v>1.0</v>
      </c>
      <c r="D13" s="42" t="str">
        <f>IF(B13&lt;&gt;"",VLOOKUP(B13,Inventario!$B$6:$I$55,2),"")</f>
        <v>YERBA CBSE</v>
      </c>
      <c r="G13" s="52">
        <f>IF(B13&lt;&gt;"",VLOOKUP(B13,Inventario!$B$6:$I$55,8),IF(AND(B13="",B12&lt;&gt;""),"Total",""))</f>
        <v>326.7</v>
      </c>
      <c r="H13" s="52">
        <f t="shared" ref="H13:H30" si="1">IF(AND(B13&lt;&gt;"",C13&lt;&gt;""),C13*G13,IF(AND(B13="",B12&lt;&gt;""),SUM($H$12:H12),""))</f>
        <v>326.7</v>
      </c>
    </row>
    <row r="14">
      <c r="B14" s="60">
        <v>1001003.0</v>
      </c>
      <c r="C14" s="11">
        <v>2.0</v>
      </c>
      <c r="D14" s="42" t="str">
        <f>IF(B14&lt;&gt;"",VLOOKUP(B14,Inventario!$B$6:$I$55,2),"")</f>
        <v>AZUCAR LEDESMA</v>
      </c>
      <c r="G14" s="52">
        <f>IF(B14&lt;&gt;"",VLOOKUP(B14,Inventario!$B$6:$I$55,8),IF(AND(B14="",B13&lt;&gt;""),"Total",""))</f>
        <v>90.75</v>
      </c>
      <c r="H14" s="52">
        <f t="shared" si="1"/>
        <v>181.5</v>
      </c>
    </row>
    <row r="15">
      <c r="B15" s="60">
        <v>1001004.0</v>
      </c>
      <c r="D15" s="42" t="str">
        <f>IF(B15&lt;&gt;"",VLOOKUP(B15,Inventario!$B$6:$I$55,2),"")</f>
        <v>SALSA DE TOMATE ARCOR</v>
      </c>
      <c r="G15" s="52">
        <f>IF(B15&lt;&gt;"",VLOOKUP(B15,Inventario!$B$6:$I$55,8),IF(AND(B15="",B14&lt;&gt;""),"Total",""))</f>
        <v>108.9</v>
      </c>
      <c r="H15" s="52" t="str">
        <f t="shared" si="1"/>
        <v/>
      </c>
    </row>
    <row r="16">
      <c r="B16" s="60">
        <v>1001005.0</v>
      </c>
      <c r="D16" s="42" t="str">
        <f>IF(B16&lt;&gt;"",VLOOKUP(B16,Inventario!$B$6:$I$55,2),"")</f>
        <v>HARINA LEUDANTE BLANCAFLOR</v>
      </c>
      <c r="G16" s="52">
        <f>IF(B16&lt;&gt;"",VLOOKUP(B16,Inventario!$B$6:$I$55,8),IF(AND(B16="",B15&lt;&gt;""),"Total",""))</f>
        <v>58.08</v>
      </c>
      <c r="H16" s="52" t="str">
        <f t="shared" si="1"/>
        <v/>
      </c>
    </row>
    <row r="17">
      <c r="B17" s="61">
        <v>1002001.0</v>
      </c>
      <c r="D17" s="42" t="str">
        <f>IF(B17&lt;&gt;"",VLOOKUP(B17,Inventario!$B$6:$I$55,2),"")</f>
        <v>SHAMPO PLUSBELLE</v>
      </c>
      <c r="G17" s="52">
        <f>IF(B17&lt;&gt;"",VLOOKUP(B17,Inventario!$B$6:$I$55,8),IF(AND(B17="",B16&lt;&gt;""),"Total",""))</f>
        <v>127.05</v>
      </c>
      <c r="H17" s="52" t="str">
        <f t="shared" si="1"/>
        <v/>
      </c>
    </row>
    <row r="18">
      <c r="B18" s="61">
        <v>1002002.0</v>
      </c>
      <c r="D18" s="42" t="str">
        <f>IF(B18&lt;&gt;"",VLOOKUP(B18,Inventario!$B$6:$I$55,2),"")</f>
        <v>CREMA DE ENJUAGUE PANTENE</v>
      </c>
      <c r="G18" s="52">
        <f>IF(B18&lt;&gt;"",VLOOKUP(B18,Inventario!$B$6:$I$55,8),IF(AND(B18="",B17&lt;&gt;""),"Total",""))</f>
        <v>217.8</v>
      </c>
      <c r="H18" s="52" t="str">
        <f t="shared" si="1"/>
        <v/>
      </c>
    </row>
    <row r="19">
      <c r="B19" s="61">
        <v>1002003.0</v>
      </c>
      <c r="D19" s="42" t="str">
        <f>IF(B19&lt;&gt;"",VLOOKUP(B19,Inventario!$B$6:$I$55,2),"")</f>
        <v>JABON TOCADOR</v>
      </c>
      <c r="G19" s="52">
        <f>IF(B19&lt;&gt;"",VLOOKUP(B19,Inventario!$B$6:$I$55,8),IF(AND(B19="",B18&lt;&gt;""),"Total",""))</f>
        <v>54.45</v>
      </c>
      <c r="H19" s="52" t="str">
        <f t="shared" si="1"/>
        <v/>
      </c>
    </row>
    <row r="20">
      <c r="B20" s="61">
        <v>1002004.0</v>
      </c>
      <c r="D20" s="42" t="str">
        <f>IF(B20&lt;&gt;"",VLOOKUP(B20,Inventario!$B$6:$I$55,2),"")</f>
        <v>DESODORANTE</v>
      </c>
      <c r="G20" s="52">
        <f>IF(B20&lt;&gt;"",VLOOKUP(B20,Inventario!$B$6:$I$55,8),IF(AND(B20="",B19&lt;&gt;""),"Total",""))</f>
        <v>127.05</v>
      </c>
      <c r="H20" s="52" t="str">
        <f t="shared" si="1"/>
        <v/>
      </c>
    </row>
    <row r="21">
      <c r="B21" s="61">
        <v>1002005.0</v>
      </c>
      <c r="D21" s="42" t="str">
        <f>IF(B21&lt;&gt;"",VLOOKUP(B21,Inventario!$B$6:$I$55,2),"")</f>
        <v>PERFUME BEBE</v>
      </c>
      <c r="G21" s="52">
        <f>IF(B21&lt;&gt;"",VLOOKUP(B21,Inventario!$B$6:$I$55,8),IF(AND(B21="",B20&lt;&gt;""),"Total",""))</f>
        <v>453.75</v>
      </c>
      <c r="H21" s="52" t="str">
        <f t="shared" si="1"/>
        <v/>
      </c>
    </row>
    <row r="22">
      <c r="B22" s="61">
        <v>1003001.0</v>
      </c>
      <c r="D22" s="42" t="str">
        <f>IF(B22&lt;&gt;"",VLOOKUP(B22,Inventario!$B$6:$I$55,2),"")</f>
        <v>LECHE SANCOR</v>
      </c>
      <c r="G22" s="52">
        <f>IF(B22&lt;&gt;"",VLOOKUP(B22,Inventario!$B$6:$I$55,8),IF(AND(B22="",B21&lt;&gt;""),"Total",""))</f>
        <v>72.6</v>
      </c>
      <c r="H22" s="52" t="str">
        <f t="shared" si="1"/>
        <v/>
      </c>
    </row>
    <row r="23">
      <c r="B23" s="61"/>
      <c r="D23" s="42" t="str">
        <f>IF(B23&lt;&gt;"",VLOOKUP(B23,Inventario!$B$6:$I$55,2),"")</f>
        <v/>
      </c>
      <c r="G23" s="52" t="str">
        <f>IF(B23&lt;&gt;"",VLOOKUP(B23,Inventario!$B$6:$I$55,8),IF(AND(B23="",B22&lt;&gt;""),"Total",""))</f>
        <v>Total</v>
      </c>
      <c r="H23" s="52">
        <f t="shared" si="1"/>
        <v>628.2</v>
      </c>
    </row>
    <row r="24">
      <c r="B24" s="61"/>
      <c r="D24" s="42" t="str">
        <f>IF(B24&lt;&gt;"",VLOOKUP(B24,Inventario!$B$6:$I$55,2),"")</f>
        <v/>
      </c>
      <c r="G24" s="52" t="str">
        <f>IF(B24&lt;&gt;"",VLOOKUP(B24,Inventario!$B$6:$I$55,8),IF(AND(B24="",B23&lt;&gt;""),"Total",""))</f>
        <v/>
      </c>
      <c r="H24" s="52" t="str">
        <f t="shared" si="1"/>
        <v/>
      </c>
    </row>
    <row r="25">
      <c r="B25" s="60"/>
      <c r="D25" s="42" t="str">
        <f>IF(B25&lt;&gt;"",VLOOKUP(B25,Inventario!$B$6:$I$55,2),"")</f>
        <v/>
      </c>
      <c r="G25" s="52" t="str">
        <f>IF(B25&lt;&gt;"",VLOOKUP(B25,Inventario!$B$6:$I$55,8),IF(AND(B25="",B24&lt;&gt;""),"Total",""))</f>
        <v/>
      </c>
      <c r="H25" s="52" t="str">
        <f t="shared" si="1"/>
        <v/>
      </c>
    </row>
    <row r="26">
      <c r="B26" s="60"/>
      <c r="C26" s="11"/>
      <c r="G26" s="52" t="str">
        <f>IF(B26&lt;&gt;"",VLOOKUP(B26,Inventario!$B$6:$I$55,8),IF(AND(B26="",B25&lt;&gt;""),"Total",""))</f>
        <v/>
      </c>
      <c r="H26" s="52" t="str">
        <f t="shared" si="1"/>
        <v/>
      </c>
    </row>
    <row r="27">
      <c r="G27" s="52" t="str">
        <f>IF(B27&lt;&gt;"",VLOOKUP(B27,Inventario!$B$6:$I$55,8),IF(AND(B27="",B26&lt;&gt;""),"Total",""))</f>
        <v/>
      </c>
      <c r="H27" s="52" t="str">
        <f t="shared" si="1"/>
        <v/>
      </c>
    </row>
    <row r="28">
      <c r="G28" s="52" t="str">
        <f>IF(B28&lt;&gt;"",VLOOKUP(B28,Inventario!$B$6:$I$55,8),IF(AND(B28="",B27&lt;&gt;""),"Total",""))</f>
        <v/>
      </c>
      <c r="H28" s="52" t="str">
        <f t="shared" si="1"/>
        <v/>
      </c>
    </row>
    <row r="29">
      <c r="G29" s="52" t="str">
        <f>IF(B29&lt;&gt;"",VLOOKUP(B29,Inventario!$B$6:$I$55,8),IF(AND(B29="",B28&lt;&gt;""),"Total",""))</f>
        <v/>
      </c>
      <c r="H29" s="52" t="str">
        <f t="shared" si="1"/>
        <v/>
      </c>
    </row>
    <row r="30">
      <c r="G30" s="52" t="str">
        <f>IF(B30&lt;&gt;"",VLOOKUP(B30,Inventario!$B$6:$I$55,8),IF(AND(B30="",B29&lt;&gt;""),"Total",""))</f>
        <v/>
      </c>
      <c r="H30" s="52" t="str">
        <f t="shared" si="1"/>
        <v/>
      </c>
    </row>
    <row r="31">
      <c r="G31" s="52" t="str">
        <f>IF(B31&lt;&gt;"",VLOOKUP(B31,Inventario!$B$6:$I$55,8),IF(AND(B31="",B30&lt;&gt;""),"Total",""))</f>
        <v/>
      </c>
    </row>
  </sheetData>
  <mergeCells count="9">
    <mergeCell ref="D9:E9"/>
    <mergeCell ref="D11:F11"/>
    <mergeCell ref="B3:D4"/>
    <mergeCell ref="E4:E6"/>
    <mergeCell ref="C7:H7"/>
    <mergeCell ref="C8:E8"/>
    <mergeCell ref="G8:H8"/>
    <mergeCell ref="B9:C9"/>
    <mergeCell ref="G10:H10"/>
  </mergeCells>
  <conditionalFormatting sqref="G12">
    <cfRule type="notContainsBlanks" dxfId="0" priority="1">
      <formula>LEN(TRIM(G12))&gt;0</formula>
    </cfRule>
  </conditionalFormatting>
  <conditionalFormatting sqref="G13:G31">
    <cfRule type="containsText" dxfId="1" priority="2" operator="containsText" text="Total">
      <formula>NOT(ISERROR(SEARCH(("Total"),(G13))))</formula>
    </cfRule>
  </conditionalFormatting>
  <dataValidations>
    <dataValidation type="list" allowBlank="1" sqref="D9">
      <formula1>"Contado,Cta. Cte."</formula1>
    </dataValidation>
    <dataValidation type="list" allowBlank="1" sqref="C10">
      <formula1>"Excento,No responsable,Consumidor final,Responsable monotributista."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5.25"/>
    <col customWidth="1" min="17" max="17" width="20.13"/>
  </cols>
  <sheetData>
    <row r="1">
      <c r="J1" s="62" t="s">
        <v>97</v>
      </c>
      <c r="K1" s="62" t="s">
        <v>98</v>
      </c>
      <c r="N1" s="62" t="s">
        <v>99</v>
      </c>
      <c r="O1" s="62" t="s">
        <v>100</v>
      </c>
      <c r="P1" s="62" t="s">
        <v>101</v>
      </c>
      <c r="Q1" s="62" t="s">
        <v>102</v>
      </c>
      <c r="S1" s="63" t="s">
        <v>97</v>
      </c>
      <c r="T1" s="63" t="s">
        <v>103</v>
      </c>
      <c r="U1" s="63" t="s">
        <v>104</v>
      </c>
    </row>
    <row r="2">
      <c r="C2" s="64"/>
      <c r="D2" s="62" t="s">
        <v>101</v>
      </c>
      <c r="E2" s="62" t="s">
        <v>100</v>
      </c>
      <c r="F2" s="62" t="s">
        <v>105</v>
      </c>
      <c r="G2" s="62" t="s">
        <v>106</v>
      </c>
      <c r="J2" s="65">
        <v>15.33</v>
      </c>
      <c r="K2" s="25">
        <f>TRUNC(J2)</f>
        <v>15</v>
      </c>
      <c r="N2" s="19" t="s">
        <v>107</v>
      </c>
      <c r="O2" s="19" t="s">
        <v>108</v>
      </c>
      <c r="P2" s="19" t="s">
        <v>109</v>
      </c>
      <c r="Q2" s="25" t="str">
        <f>N2&amp;" "&amp;O2&amp;" y "&amp;P2</f>
        <v>docientos cincuenta y dos</v>
      </c>
      <c r="S2" s="65">
        <v>123.0</v>
      </c>
      <c r="T2" s="66">
        <f>MOD(S2,10)</f>
        <v>3</v>
      </c>
      <c r="U2" s="66">
        <f>MOD(S2,100)</f>
        <v>23</v>
      </c>
    </row>
    <row r="3">
      <c r="C3" s="19">
        <v>0.0</v>
      </c>
      <c r="D3" s="25"/>
      <c r="E3" s="25"/>
      <c r="F3" s="25"/>
      <c r="G3" s="25"/>
    </row>
    <row r="4">
      <c r="C4" s="19">
        <v>1.0</v>
      </c>
      <c r="D4" s="19" t="s">
        <v>110</v>
      </c>
      <c r="E4" s="25"/>
      <c r="F4" s="19" t="s">
        <v>111</v>
      </c>
      <c r="G4" s="19" t="s">
        <v>112</v>
      </c>
    </row>
    <row r="5">
      <c r="C5" s="19">
        <v>2.0</v>
      </c>
      <c r="D5" s="19" t="s">
        <v>109</v>
      </c>
      <c r="E5" s="19" t="s">
        <v>113</v>
      </c>
      <c r="F5" s="19" t="s">
        <v>114</v>
      </c>
      <c r="G5" s="19" t="s">
        <v>109</v>
      </c>
    </row>
    <row r="6">
      <c r="C6" s="19">
        <v>3.0</v>
      </c>
      <c r="D6" s="19" t="s">
        <v>115</v>
      </c>
      <c r="E6" s="19" t="s">
        <v>116</v>
      </c>
      <c r="F6" s="19" t="s">
        <v>117</v>
      </c>
      <c r="G6" s="19" t="s">
        <v>115</v>
      </c>
    </row>
    <row r="7">
      <c r="C7" s="19">
        <v>4.0</v>
      </c>
      <c r="D7" s="19" t="s">
        <v>118</v>
      </c>
      <c r="E7" s="19" t="s">
        <v>119</v>
      </c>
      <c r="F7" s="19" t="s">
        <v>120</v>
      </c>
      <c r="G7" s="19" t="s">
        <v>118</v>
      </c>
    </row>
    <row r="8">
      <c r="C8" s="19">
        <v>5.0</v>
      </c>
      <c r="D8" s="19" t="s">
        <v>121</v>
      </c>
      <c r="E8" s="19" t="s">
        <v>122</v>
      </c>
      <c r="F8" s="19" t="s">
        <v>123</v>
      </c>
      <c r="G8" s="19" t="s">
        <v>121</v>
      </c>
    </row>
    <row r="9">
      <c r="C9" s="67">
        <v>6.0</v>
      </c>
      <c r="D9" s="19" t="s">
        <v>124</v>
      </c>
      <c r="E9" s="19" t="s">
        <v>125</v>
      </c>
      <c r="F9" s="19" t="s">
        <v>126</v>
      </c>
      <c r="G9" s="19" t="s">
        <v>124</v>
      </c>
    </row>
    <row r="10">
      <c r="C10" s="19">
        <v>7.0</v>
      </c>
      <c r="D10" s="19" t="s">
        <v>127</v>
      </c>
      <c r="E10" s="19" t="s">
        <v>125</v>
      </c>
      <c r="F10" s="19" t="s">
        <v>128</v>
      </c>
      <c r="G10" s="19" t="s">
        <v>127</v>
      </c>
    </row>
    <row r="11">
      <c r="C11" s="19">
        <v>8.0</v>
      </c>
      <c r="D11" s="19" t="s">
        <v>129</v>
      </c>
      <c r="E11" s="19" t="s">
        <v>130</v>
      </c>
      <c r="F11" s="19" t="s">
        <v>131</v>
      </c>
      <c r="G11" s="19" t="s">
        <v>129</v>
      </c>
    </row>
    <row r="12">
      <c r="C12" s="19">
        <v>9.0</v>
      </c>
      <c r="D12" s="19" t="s">
        <v>132</v>
      </c>
      <c r="E12" s="19" t="s">
        <v>133</v>
      </c>
      <c r="F12" s="19" t="s">
        <v>134</v>
      </c>
      <c r="G12" s="19" t="s">
        <v>132</v>
      </c>
    </row>
    <row r="13">
      <c r="C13" s="19">
        <v>10.0</v>
      </c>
      <c r="D13" s="19" t="s">
        <v>135</v>
      </c>
      <c r="E13" s="25"/>
      <c r="F13" s="25"/>
      <c r="G13" s="25"/>
    </row>
    <row r="14">
      <c r="C14" s="19">
        <v>11.0</v>
      </c>
      <c r="D14" s="19" t="s">
        <v>136</v>
      </c>
      <c r="E14" s="25"/>
      <c r="F14" s="25"/>
      <c r="G14" s="25"/>
    </row>
    <row r="15">
      <c r="C15" s="19">
        <v>12.0</v>
      </c>
      <c r="D15" s="19" t="s">
        <v>137</v>
      </c>
      <c r="E15" s="25"/>
      <c r="F15" s="25"/>
      <c r="G15" s="25"/>
    </row>
    <row r="16">
      <c r="C16" s="19">
        <v>13.0</v>
      </c>
      <c r="D16" s="19" t="s">
        <v>138</v>
      </c>
      <c r="E16" s="25"/>
      <c r="F16" s="25"/>
      <c r="G16" s="25"/>
    </row>
    <row r="17">
      <c r="C17" s="19">
        <v>14.0</v>
      </c>
      <c r="D17" s="19" t="s">
        <v>139</v>
      </c>
      <c r="E17" s="25"/>
      <c r="F17" s="25"/>
      <c r="G17" s="25"/>
    </row>
    <row r="18">
      <c r="C18" s="19">
        <v>15.0</v>
      </c>
      <c r="D18" s="19" t="s">
        <v>140</v>
      </c>
      <c r="E18" s="25"/>
      <c r="F18" s="25"/>
      <c r="G18" s="25"/>
    </row>
    <row r="19">
      <c r="C19" s="19">
        <v>16.0</v>
      </c>
      <c r="D19" s="19" t="s">
        <v>141</v>
      </c>
      <c r="E19" s="25"/>
      <c r="F19" s="25"/>
      <c r="G19" s="25"/>
    </row>
    <row r="20">
      <c r="C20" s="19">
        <v>17.0</v>
      </c>
      <c r="D20" s="19" t="s">
        <v>142</v>
      </c>
      <c r="E20" s="25"/>
      <c r="F20" s="25"/>
      <c r="G20" s="25"/>
    </row>
    <row r="21">
      <c r="C21" s="19">
        <v>18.0</v>
      </c>
      <c r="D21" s="19" t="s">
        <v>143</v>
      </c>
      <c r="E21" s="25"/>
      <c r="F21" s="25"/>
      <c r="G21" s="25"/>
    </row>
    <row r="22">
      <c r="C22" s="19">
        <v>19.0</v>
      </c>
      <c r="D22" s="19" t="s">
        <v>144</v>
      </c>
      <c r="E22" s="25"/>
      <c r="F22" s="25"/>
      <c r="G22" s="25"/>
    </row>
    <row r="23">
      <c r="C23" s="19">
        <v>20.0</v>
      </c>
      <c r="D23" s="19" t="s">
        <v>145</v>
      </c>
      <c r="E23" s="25"/>
      <c r="F23" s="25"/>
      <c r="G23" s="25"/>
    </row>
    <row r="24">
      <c r="D24" s="68" t="s">
        <v>146</v>
      </c>
    </row>
    <row r="25">
      <c r="D25" s="19" t="s">
        <v>147</v>
      </c>
      <c r="E25" s="19" t="s">
        <v>99</v>
      </c>
      <c r="F25" s="19" t="s">
        <v>100</v>
      </c>
      <c r="G25" s="19" t="s">
        <v>101</v>
      </c>
      <c r="I25" s="11" t="s">
        <v>148</v>
      </c>
      <c r="J25" s="59" t="str">
        <f>I27&amp;" pesos con "&amp;I30&amp;" centavos"</f>
        <v>un mil doscientos treinta y cuatro pesos con cincuenta  y cinco centavos</v>
      </c>
    </row>
    <row r="26">
      <c r="A26" s="19" t="s">
        <v>149</v>
      </c>
      <c r="B26" s="65">
        <v>1234.56</v>
      </c>
      <c r="D26" s="25">
        <f>MOD(TRUNC($B$27/1000),10)</f>
        <v>1</v>
      </c>
      <c r="E26" s="25">
        <f>MOD(TRUNC($B$27/100),10)</f>
        <v>2</v>
      </c>
      <c r="F26" s="25">
        <f>MOD(TRUNC($B$27/10),10)</f>
        <v>3</v>
      </c>
      <c r="G26" s="25">
        <f>MOD(B27,10)</f>
        <v>4</v>
      </c>
    </row>
    <row r="27">
      <c r="A27" s="19" t="s">
        <v>146</v>
      </c>
      <c r="B27" s="25">
        <f>TRUNC(B26)</f>
        <v>1234</v>
      </c>
      <c r="C27" s="69"/>
      <c r="D27" s="66" t="str">
        <f>VLOOKUP(D26,$C$3:$G$23,5)</f>
        <v>un</v>
      </c>
      <c r="E27" s="66" t="str">
        <f>VLOOKUP(E26,$C$3:$G$23,4)</f>
        <v>doscientos</v>
      </c>
      <c r="F27" s="66" t="str">
        <f>IF(MOD(B27,100)&gt;20, VLOOKUP(F26,$C$3:$G$23,3),"")</f>
        <v>treinta</v>
      </c>
      <c r="G27" s="66" t="str">
        <f>IF(MOD(B27,100)&gt;20,VLOOKUP(G26,$C$3:$G$23,2),VLOOKUP(MOD(B27,100),$C$3:$G$23,2))</f>
        <v>cuatro</v>
      </c>
      <c r="I27" s="42" t="str">
        <f>D27&amp;" mil"&amp;" "&amp;E27&amp;" "&amp;F27&amp;" y "&amp;G27</f>
        <v>un mil doscientos treinta y cuatro</v>
      </c>
    </row>
    <row r="28">
      <c r="A28" s="19"/>
      <c r="B28" s="25"/>
      <c r="D28" s="70" t="s">
        <v>150</v>
      </c>
      <c r="E28" s="8"/>
      <c r="F28" s="8"/>
      <c r="G28" s="9"/>
    </row>
    <row r="29">
      <c r="A29" s="19" t="s">
        <v>150</v>
      </c>
      <c r="B29" s="71">
        <f>(B26-B27)*100</f>
        <v>56</v>
      </c>
      <c r="D29" s="25">
        <f>MOD(TRUNC($B$29/1000),10)</f>
        <v>0</v>
      </c>
      <c r="E29" s="25">
        <f>MOD(TRUNC($B$29/100),10)</f>
        <v>0</v>
      </c>
      <c r="F29" s="25">
        <f>MOD(TRUNC($B$29/10),10)</f>
        <v>5</v>
      </c>
      <c r="G29" s="66">
        <f>MOD(B29,10)</f>
        <v>6</v>
      </c>
    </row>
    <row r="30">
      <c r="D30" s="66" t="str">
        <f>VLOOKUP(D29,$C$3:$G$23,5)</f>
        <v/>
      </c>
      <c r="E30" s="66" t="str">
        <f>VLOOKUP(E29,$C$3:$G$23,4)</f>
        <v/>
      </c>
      <c r="F30" s="66" t="str">
        <f>IF(MOD(B29,100)&gt;20, VLOOKUP(F29,$C$3:$G$23,3),"")</f>
        <v>cincuenta </v>
      </c>
      <c r="G30" s="66" t="str">
        <f>IF(MOD(B29,100)&gt;20,VLOOKUP(G29,$C$3:$G$23,2),VLOOKUP(MOD(B29,100),$C$3:$G$23,2))</f>
        <v>cinco</v>
      </c>
      <c r="I30" s="11" t="str">
        <f>F30&amp;" y "&amp;G30</f>
        <v>cincuenta  y cinco</v>
      </c>
    </row>
  </sheetData>
  <mergeCells count="2">
    <mergeCell ref="D24:G24"/>
    <mergeCell ref="D28:G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5"/>
  </cols>
  <sheetData>
    <row r="3">
      <c r="J3" s="17" t="s">
        <v>151</v>
      </c>
      <c r="K3" s="17" t="s">
        <v>152</v>
      </c>
      <c r="L3" s="17" t="s">
        <v>153</v>
      </c>
      <c r="M3" s="17" t="s">
        <v>154</v>
      </c>
    </row>
    <row r="4">
      <c r="B4" s="17" t="s">
        <v>155</v>
      </c>
      <c r="C4" s="17" t="s">
        <v>156</v>
      </c>
      <c r="D4" s="17" t="s">
        <v>157</v>
      </c>
      <c r="E4" s="17" t="s">
        <v>158</v>
      </c>
      <c r="F4" s="17" t="s">
        <v>159</v>
      </c>
      <c r="J4" s="17" t="s">
        <v>160</v>
      </c>
      <c r="K4" s="19" t="s">
        <v>161</v>
      </c>
      <c r="L4" s="19">
        <v>4.0</v>
      </c>
      <c r="M4" s="72" t="str">
        <f>VLOOKUP(K4,C5:F10,L4)</f>
        <v>1,4</v>
      </c>
    </row>
    <row r="5">
      <c r="B5" s="17" t="s">
        <v>162</v>
      </c>
      <c r="C5" s="19" t="s">
        <v>161</v>
      </c>
      <c r="D5" s="19" t="s">
        <v>163</v>
      </c>
      <c r="E5" s="19" t="s">
        <v>164</v>
      </c>
      <c r="F5" s="19" t="s">
        <v>165</v>
      </c>
      <c r="J5" s="17" t="s">
        <v>166</v>
      </c>
      <c r="K5" s="19" t="s">
        <v>161</v>
      </c>
      <c r="L5" s="19">
        <v>2.0</v>
      </c>
      <c r="M5" s="72" t="str">
        <f>HLOOKUP(K5,C5:F10,L5)</f>
        <v>2,1</v>
      </c>
    </row>
    <row r="6">
      <c r="B6" s="17" t="s">
        <v>167</v>
      </c>
      <c r="C6" s="19" t="s">
        <v>168</v>
      </c>
      <c r="D6" s="19" t="s">
        <v>169</v>
      </c>
      <c r="E6" s="19" t="s">
        <v>170</v>
      </c>
      <c r="F6" s="19" t="s">
        <v>171</v>
      </c>
    </row>
    <row r="7">
      <c r="B7" s="17" t="s">
        <v>172</v>
      </c>
      <c r="C7" s="19" t="s">
        <v>173</v>
      </c>
      <c r="D7" s="19" t="s">
        <v>174</v>
      </c>
      <c r="E7" s="19" t="s">
        <v>175</v>
      </c>
      <c r="F7" s="19" t="s">
        <v>176</v>
      </c>
    </row>
    <row r="8">
      <c r="B8" s="17" t="s">
        <v>177</v>
      </c>
      <c r="C8" s="19" t="s">
        <v>178</v>
      </c>
      <c r="D8" s="19" t="s">
        <v>179</v>
      </c>
      <c r="E8" s="19" t="s">
        <v>180</v>
      </c>
      <c r="F8" s="19" t="s">
        <v>181</v>
      </c>
    </row>
    <row r="9">
      <c r="B9" s="17" t="s">
        <v>182</v>
      </c>
      <c r="C9" s="19" t="s">
        <v>183</v>
      </c>
      <c r="D9" s="19" t="s">
        <v>184</v>
      </c>
      <c r="E9" s="19" t="s">
        <v>185</v>
      </c>
      <c r="F9" s="19" t="s">
        <v>186</v>
      </c>
    </row>
    <row r="10">
      <c r="B10" s="17" t="s">
        <v>187</v>
      </c>
      <c r="C10" s="19" t="s">
        <v>188</v>
      </c>
      <c r="D10" s="19" t="s">
        <v>189</v>
      </c>
      <c r="E10" s="19" t="s">
        <v>190</v>
      </c>
      <c r="F10" s="19" t="s">
        <v>191</v>
      </c>
    </row>
    <row r="12">
      <c r="I12" s="17" t="s">
        <v>192</v>
      </c>
      <c r="J12" s="17" t="s">
        <v>193</v>
      </c>
    </row>
    <row r="13">
      <c r="I13" s="19">
        <v>0.0</v>
      </c>
      <c r="J13" s="25" t="str">
        <f t="shared" ref="J13:J15" si="1">IF(I13&lt;0,"Negativo",IF(I13&gt;0,"Positivo","cero"))</f>
        <v>cero</v>
      </c>
    </row>
    <row r="14">
      <c r="I14" s="19">
        <v>1.0</v>
      </c>
      <c r="J14" s="25" t="str">
        <f t="shared" si="1"/>
        <v>Positivo</v>
      </c>
    </row>
    <row r="15">
      <c r="I15" s="19">
        <v>-2.0</v>
      </c>
      <c r="J15" s="25" t="str">
        <f t="shared" si="1"/>
        <v>Negativo</v>
      </c>
    </row>
    <row r="16">
      <c r="I16" s="25"/>
      <c r="J16" s="25" t="str">
        <f>IF(I16&lt;0,"Negativo",IF(I16&gt;0,"Positivo","cero"),IF(AND(I16="",I15&lt;&gt;""), "FIN",""))</f>
        <v>#N/A</v>
      </c>
    </row>
    <row r="17">
      <c r="D17" s="23" t="s">
        <v>194</v>
      </c>
      <c r="E17" s="8"/>
      <c r="F17" s="8"/>
      <c r="G17" s="9"/>
    </row>
    <row r="18">
      <c r="D18" s="19" t="s">
        <v>195</v>
      </c>
      <c r="E18" s="19" t="s">
        <v>196</v>
      </c>
      <c r="F18" s="17" t="s">
        <v>197</v>
      </c>
      <c r="G18" s="17" t="s">
        <v>198</v>
      </c>
      <c r="H18" s="2"/>
    </row>
    <row r="19">
      <c r="D19" s="19" t="b">
        <v>1</v>
      </c>
      <c r="E19" s="19" t="b">
        <v>0</v>
      </c>
      <c r="F19" s="19" t="str">
        <f>IF(AND(D19,E19),"VERDADERO","FALSO")</f>
        <v>FALSO</v>
      </c>
      <c r="G19" s="25" t="str">
        <f>IF(OR(D19,E19),"VERDADERO","FALSO")</f>
        <v>VERDADERO</v>
      </c>
    </row>
    <row r="20">
      <c r="D20" s="11"/>
      <c r="E20" s="11"/>
      <c r="F20" s="11"/>
    </row>
    <row r="21">
      <c r="D21" s="11"/>
      <c r="E21" s="11"/>
      <c r="F21" s="11"/>
    </row>
    <row r="22">
      <c r="D22" s="11"/>
      <c r="E22" s="11"/>
      <c r="F22" s="11"/>
    </row>
    <row r="23">
      <c r="D23" s="73" t="s">
        <v>199</v>
      </c>
    </row>
    <row r="24">
      <c r="D24" s="11" t="s">
        <v>200</v>
      </c>
      <c r="E24" s="11" t="s">
        <v>201</v>
      </c>
      <c r="F24" s="11" t="s">
        <v>202</v>
      </c>
    </row>
    <row r="25">
      <c r="D25" s="11">
        <v>4.0</v>
      </c>
      <c r="E25" s="74">
        <v>2.0</v>
      </c>
      <c r="F25" s="52">
        <f>IF(AND(D25&lt;&gt;"",E25&lt;&gt;""),D25*E25,"")</f>
        <v>8</v>
      </c>
    </row>
    <row r="26">
      <c r="D26" s="11">
        <v>1.0</v>
      </c>
      <c r="E26" s="74">
        <v>2.0</v>
      </c>
      <c r="F26" s="52">
        <f t="shared" ref="F26:F27" si="2">IF(AND(D26&lt;&gt;"",E26&lt;&gt;""),D26*E26,IF(AND(D26="",D25&lt;&gt;""),SUM($F$25:F25),""))</f>
        <v>2</v>
      </c>
    </row>
    <row r="27">
      <c r="F27" s="52">
        <f t="shared" si="2"/>
        <v>10</v>
      </c>
    </row>
    <row r="33">
      <c r="H33" s="11" t="s">
        <v>203</v>
      </c>
    </row>
  </sheetData>
  <mergeCells count="2">
    <mergeCell ref="D17:G17"/>
    <mergeCell ref="D23:F23"/>
  </mergeCells>
  <drawing r:id="rId1"/>
</worksheet>
</file>