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A21FBD53-2F84-4DA7-A94F-471A7668CB55}" xr6:coauthVersionLast="45" xr6:coauthVersionMax="45" xr10:uidLastSave="{00000000-0000-0000-0000-000000000000}"/>
  <bookViews>
    <workbookView xWindow="8550" yWindow="2685" windowWidth="18135" windowHeight="8430" activeTab="1" xr2:uid="{00000000-000D-0000-FFFF-FFFF00000000}"/>
  </bookViews>
  <sheets>
    <sheet name="Inventario" sheetId="1" r:id="rId1"/>
    <sheet name="Factura" sheetId="2" r:id="rId2"/>
    <sheet name="Ticket" sheetId="3" r:id="rId3"/>
    <sheet name="Letras Numero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4" l="1"/>
  <c r="E8" i="4"/>
  <c r="E6" i="4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H26" i="3"/>
  <c r="E26" i="3"/>
  <c r="H25" i="3"/>
  <c r="E25" i="3"/>
  <c r="I26" i="3" s="1"/>
  <c r="H24" i="3"/>
  <c r="E24" i="3"/>
  <c r="I25" i="3" s="1"/>
  <c r="H23" i="3"/>
  <c r="E23" i="3"/>
  <c r="I24" i="3" s="1"/>
  <c r="H22" i="3"/>
  <c r="E22" i="3"/>
  <c r="I23" i="3" s="1"/>
  <c r="H21" i="3"/>
  <c r="E21" i="3"/>
  <c r="I22" i="3" s="1"/>
  <c r="H20" i="3"/>
  <c r="E20" i="3"/>
  <c r="I21" i="3" s="1"/>
  <c r="H19" i="3"/>
  <c r="E19" i="3"/>
  <c r="I20" i="3" s="1"/>
  <c r="H18" i="3"/>
  <c r="E18" i="3"/>
  <c r="I19" i="3" s="1"/>
  <c r="H17" i="3"/>
  <c r="E17" i="3"/>
  <c r="I18" i="3" s="1"/>
  <c r="E16" i="3"/>
  <c r="I17" i="3" s="1"/>
  <c r="H3" i="3"/>
  <c r="I22" i="2"/>
  <c r="H22" i="2"/>
  <c r="E22" i="2"/>
  <c r="I21" i="2"/>
  <c r="H21" i="2"/>
  <c r="E21" i="2"/>
  <c r="I20" i="2"/>
  <c r="H20" i="2"/>
  <c r="E20" i="2"/>
  <c r="I19" i="2"/>
  <c r="H19" i="2"/>
  <c r="E19" i="2"/>
  <c r="I18" i="2"/>
  <c r="H18" i="2"/>
  <c r="E18" i="2"/>
  <c r="I17" i="2"/>
  <c r="H17" i="2"/>
  <c r="E17" i="2"/>
  <c r="I16" i="2"/>
  <c r="H16" i="2"/>
  <c r="E16" i="2"/>
  <c r="I15" i="2"/>
  <c r="H15" i="2"/>
  <c r="E15" i="2"/>
  <c r="I14" i="2"/>
  <c r="H14" i="2"/>
  <c r="E14" i="2"/>
  <c r="H3" i="2"/>
  <c r="L29" i="1"/>
  <c r="B21" i="1"/>
  <c r="I20" i="1"/>
  <c r="B20" i="1"/>
  <c r="I19" i="1"/>
  <c r="B19" i="1"/>
  <c r="I18" i="1"/>
  <c r="B18" i="1"/>
  <c r="E14" i="3" s="1"/>
  <c r="F17" i="1"/>
  <c r="G17" i="1" s="1"/>
  <c r="I17" i="1" s="1"/>
  <c r="B17" i="1"/>
  <c r="F16" i="1"/>
  <c r="G16" i="1" s="1"/>
  <c r="B16" i="1"/>
  <c r="F15" i="1"/>
  <c r="G15" i="1" s="1"/>
  <c r="B15" i="1"/>
  <c r="F14" i="1"/>
  <c r="G14" i="1" s="1"/>
  <c r="B14" i="1"/>
  <c r="F13" i="1"/>
  <c r="G13" i="1" s="1"/>
  <c r="B13" i="1"/>
  <c r="F12" i="1"/>
  <c r="G12" i="1" s="1"/>
  <c r="B12" i="1"/>
  <c r="E11" i="3" s="1"/>
  <c r="G11" i="1"/>
  <c r="H11" i="1" s="1"/>
  <c r="I11" i="1" s="1"/>
  <c r="F11" i="1"/>
  <c r="B11" i="1"/>
  <c r="G10" i="1"/>
  <c r="H10" i="1" s="1"/>
  <c r="F10" i="1"/>
  <c r="B10" i="1"/>
  <c r="F9" i="1"/>
  <c r="G9" i="1" s="1"/>
  <c r="H9" i="1" s="1"/>
  <c r="B9" i="1"/>
  <c r="F8" i="1"/>
  <c r="G8" i="1" s="1"/>
  <c r="B8" i="1"/>
  <c r="B7" i="1"/>
  <c r="F7" i="1"/>
  <c r="H7" i="1"/>
  <c r="H13" i="1" l="1"/>
  <c r="I13" i="1" s="1"/>
  <c r="G7" i="1"/>
  <c r="I7" i="1" s="1"/>
  <c r="H16" i="1"/>
  <c r="I16" i="1" s="1"/>
  <c r="H12" i="1"/>
  <c r="I12" i="1"/>
  <c r="H15" i="1"/>
  <c r="I15" i="1" s="1"/>
  <c r="H14" i="3" s="1"/>
  <c r="I14" i="3" s="1"/>
  <c r="H14" i="1"/>
  <c r="I14" i="1"/>
  <c r="H8" i="1"/>
  <c r="I8" i="1" s="1"/>
  <c r="H13" i="3"/>
  <c r="I13" i="3" s="1"/>
  <c r="E11" i="2"/>
  <c r="E13" i="3"/>
  <c r="I9" i="1"/>
  <c r="H13" i="2"/>
  <c r="I13" i="2" s="1"/>
  <c r="H15" i="3"/>
  <c r="I15" i="3" s="1"/>
  <c r="E13" i="2"/>
  <c r="H12" i="3"/>
  <c r="I12" i="3" s="1"/>
  <c r="E15" i="3"/>
  <c r="E12" i="3"/>
  <c r="I10" i="1"/>
  <c r="H12" i="2"/>
  <c r="I12" i="2" s="1"/>
  <c r="E12" i="2"/>
  <c r="H11" i="3" l="1"/>
  <c r="I11" i="3" s="1"/>
  <c r="H11" i="2"/>
  <c r="I11" i="2" s="1"/>
  <c r="I23" i="2" s="1"/>
  <c r="I16" i="3"/>
  <c r="H16" i="3" s="1"/>
  <c r="G30" i="2" l="1"/>
  <c r="E31" i="2"/>
  <c r="E34" i="2" s="1"/>
  <c r="C30" i="2"/>
  <c r="C31" i="2" s="1"/>
  <c r="C34" i="2" s="1"/>
  <c r="F30" i="2"/>
  <c r="D30" i="2"/>
  <c r="D31" i="2" s="1"/>
  <c r="D34" i="2" s="1"/>
  <c r="E30" i="2"/>
  <c r="F31" i="2" s="1"/>
  <c r="F34" i="2" s="1"/>
  <c r="G31" i="2" l="1"/>
  <c r="G32" i="2" s="1"/>
  <c r="G34" i="2" s="1"/>
  <c r="C25" i="2" s="1"/>
  <c r="H31" i="2"/>
  <c r="H32" i="2" s="1"/>
  <c r="H34" i="2" s="1"/>
</calcChain>
</file>

<file path=xl/sharedStrings.xml><?xml version="1.0" encoding="utf-8"?>
<sst xmlns="http://schemas.openxmlformats.org/spreadsheetml/2006/main" count="155" uniqueCount="108">
  <si>
    <t>Supermarket Messi CM</t>
  </si>
  <si>
    <t>Codigo de Producto</t>
  </si>
  <si>
    <t>Codigos de Producto</t>
  </si>
  <si>
    <t>Codigo</t>
  </si>
  <si>
    <t>Descripcion</t>
  </si>
  <si>
    <t>Stock</t>
  </si>
  <si>
    <t>P. Costo</t>
  </si>
  <si>
    <t>Ganancia</t>
  </si>
  <si>
    <t>P. Bruto</t>
  </si>
  <si>
    <t xml:space="preserve">IVA </t>
  </si>
  <si>
    <t>P. Final</t>
  </si>
  <si>
    <t>Sucursal</t>
  </si>
  <si>
    <t>Categoria</t>
  </si>
  <si>
    <t>Producto</t>
  </si>
  <si>
    <t>001</t>
  </si>
  <si>
    <t>Fideos Marolio 1</t>
  </si>
  <si>
    <t>002</t>
  </si>
  <si>
    <t>Fideos Marolio 2</t>
  </si>
  <si>
    <t>003</t>
  </si>
  <si>
    <t>Fideos Marolio 3</t>
  </si>
  <si>
    <t>Categorias</t>
  </si>
  <si>
    <t>004</t>
  </si>
  <si>
    <t>Fideos Marolio 4</t>
  </si>
  <si>
    <t>Nombre</t>
  </si>
  <si>
    <t>005</t>
  </si>
  <si>
    <t>Fideos Marolio 5</t>
  </si>
  <si>
    <t>Almacen</t>
  </si>
  <si>
    <t>Jabon de T. 1</t>
  </si>
  <si>
    <t>Perfumeria</t>
  </si>
  <si>
    <t>Jabon de T.</t>
  </si>
  <si>
    <t>Lacteos</t>
  </si>
  <si>
    <t>006</t>
  </si>
  <si>
    <t>Leche</t>
  </si>
  <si>
    <t>007</t>
  </si>
  <si>
    <t>008</t>
  </si>
  <si>
    <t>009</t>
  </si>
  <si>
    <t>010</t>
  </si>
  <si>
    <t xml:space="preserve">Hola </t>
  </si>
  <si>
    <t>Mundo</t>
  </si>
  <si>
    <t>Tipo de Factura</t>
  </si>
  <si>
    <t>FacturaNro:</t>
  </si>
  <si>
    <t>A</t>
  </si>
  <si>
    <t>Fecha</t>
  </si>
  <si>
    <t>CUIT</t>
  </si>
  <si>
    <t>31-4561258426-9</t>
  </si>
  <si>
    <t>Sr:</t>
  </si>
  <si>
    <t>Dirección</t>
  </si>
  <si>
    <t>CUIT/CUIL</t>
  </si>
  <si>
    <t>Condicion VTA</t>
  </si>
  <si>
    <t>Credito</t>
  </si>
  <si>
    <t>IVA</t>
  </si>
  <si>
    <t>Remito:</t>
  </si>
  <si>
    <t>Cantidad</t>
  </si>
  <si>
    <t>P. Unitario</t>
  </si>
  <si>
    <t>Importe</t>
  </si>
  <si>
    <t>1002002</t>
  </si>
  <si>
    <t>1001003</t>
  </si>
  <si>
    <t>1001004</t>
  </si>
  <si>
    <t>Total</t>
  </si>
  <si>
    <t>Centavos x 100</t>
  </si>
  <si>
    <t>1002004</t>
  </si>
  <si>
    <t>Unidad</t>
  </si>
  <si>
    <t>Decena</t>
  </si>
  <si>
    <t>Cientos</t>
  </si>
  <si>
    <t>Miles</t>
  </si>
  <si>
    <t>un</t>
  </si>
  <si>
    <t>cien</t>
  </si>
  <si>
    <t xml:space="preserve">dos </t>
  </si>
  <si>
    <t>doscientos</t>
  </si>
  <si>
    <t>dos</t>
  </si>
  <si>
    <t>tres</t>
  </si>
  <si>
    <t>treinta</t>
  </si>
  <si>
    <t>trescientos</t>
  </si>
  <si>
    <t>cuatro</t>
  </si>
  <si>
    <t>cuarenta</t>
  </si>
  <si>
    <t>cinco</t>
  </si>
  <si>
    <t>cincuenta</t>
  </si>
  <si>
    <t>quinientos</t>
  </si>
  <si>
    <t>seis</t>
  </si>
  <si>
    <t>sesenta</t>
  </si>
  <si>
    <t>siete</t>
  </si>
  <si>
    <t>setenta</t>
  </si>
  <si>
    <t>setecientos</t>
  </si>
  <si>
    <t>ocho</t>
  </si>
  <si>
    <t>ochenta</t>
  </si>
  <si>
    <t>nueve</t>
  </si>
  <si>
    <t>noventa</t>
  </si>
  <si>
    <t>novecientos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</si>
  <si>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</si>
  <si>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</si>
  <si>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</si>
  <si>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</si>
  <si>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</si>
  <si>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</si>
  <si>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</si>
  <si>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</si>
  <si>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</si>
  <si>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diecinueve</t>
  </si>
  <si>
    <t>veinte</t>
  </si>
  <si>
    <t>veintiun</t>
  </si>
  <si>
    <t>ventidos</t>
  </si>
  <si>
    <t>veintitres</t>
  </si>
  <si>
    <t>veinticuatro</t>
  </si>
  <si>
    <t>veinticinco</t>
  </si>
  <si>
    <t>veintiseis</t>
  </si>
  <si>
    <t>venintisiete</t>
  </si>
  <si>
    <t>veintiocho</t>
  </si>
  <si>
    <t>veintinueve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</si>
</sst>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d&quot;/&quot;m&quot;/&quot;yy"/>
    <numFmt numFmtId="166" formatCode="[$ $]#,##0.00"/>
  </numFmts>
  <fonts count="10">
    <font>
      <sz val="10"/>
      <color rgb="FF000000"/>
      <name val="Arial"/>
      <scheme val="minor"/>
    </font>
    <font>
      <b/>
      <sz val="28"/>
      <color rgb="FFFFFFFF"/>
      <name val="Caveat"/>
    </font>
    <font>
      <sz val="1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5"/>
      <color rgb="FFFFFFFF"/>
      <name val="Caveat"/>
    </font>
    <font>
      <sz val="33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</fills>
  <borders count="22">
    <border>
      <left/>
      <right/>
      <top/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5" fillId="0" borderId="0" xfId="0" applyFont="1" applyAlignment="1"/>
    <xf numFmtId="0" fontId="6" fillId="0" borderId="12" xfId="0" applyFont="1" applyBorder="1" applyAlignment="1"/>
    <xf numFmtId="49" fontId="5" fillId="0" borderId="0" xfId="0" applyNumberFormat="1" applyFont="1" applyAlignment="1"/>
    <xf numFmtId="0" fontId="5" fillId="0" borderId="12" xfId="0" applyFont="1" applyBorder="1" applyAlignment="1"/>
    <xf numFmtId="0" fontId="5" fillId="0" borderId="12" xfId="0" applyFont="1" applyBorder="1"/>
    <xf numFmtId="49" fontId="5" fillId="0" borderId="12" xfId="0" applyNumberFormat="1" applyFont="1" applyBorder="1" applyAlignment="1"/>
    <xf numFmtId="164" fontId="5" fillId="0" borderId="0" xfId="0" applyNumberFormat="1" applyFont="1" applyAlignment="1"/>
    <xf numFmtId="0" fontId="5" fillId="0" borderId="0" xfId="0" applyFont="1"/>
    <xf numFmtId="0" fontId="5" fillId="3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0" borderId="20" xfId="0" applyFont="1" applyBorder="1" applyAlignment="1"/>
    <xf numFmtId="0" fontId="5" fillId="0" borderId="13" xfId="0" applyFont="1" applyBorder="1"/>
    <xf numFmtId="0" fontId="5" fillId="0" borderId="14" xfId="0" applyFont="1" applyBorder="1"/>
    <xf numFmtId="0" fontId="5" fillId="0" borderId="16" xfId="0" applyFont="1" applyBorder="1" applyAlignment="1"/>
    <xf numFmtId="0" fontId="5" fillId="0" borderId="15" xfId="0" applyFont="1" applyBorder="1"/>
    <xf numFmtId="0" fontId="5" fillId="0" borderId="17" xfId="0" applyFont="1" applyBorder="1" applyAlignment="1"/>
    <xf numFmtId="0" fontId="5" fillId="0" borderId="18" xfId="0" applyFont="1" applyBorder="1" applyAlignment="1"/>
    <xf numFmtId="0" fontId="6" fillId="6" borderId="12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166" fontId="5" fillId="0" borderId="10" xfId="0" applyNumberFormat="1" applyFont="1" applyBorder="1" applyAlignment="1">
      <alignment vertical="center"/>
    </xf>
    <xf numFmtId="166" fontId="5" fillId="0" borderId="11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5" fillId="6" borderId="20" xfId="0" applyFont="1" applyFill="1" applyBorder="1"/>
    <xf numFmtId="0" fontId="5" fillId="6" borderId="13" xfId="0" applyFont="1" applyFill="1" applyBorder="1"/>
    <xf numFmtId="0" fontId="5" fillId="6" borderId="17" xfId="0" applyFont="1" applyFill="1" applyBorder="1"/>
    <xf numFmtId="0" fontId="5" fillId="6" borderId="18" xfId="0" applyFont="1" applyFill="1" applyBorder="1"/>
    <xf numFmtId="166" fontId="5" fillId="0" borderId="0" xfId="0" applyNumberFormat="1" applyFont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6" fillId="6" borderId="2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4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vertical="center"/>
    </xf>
    <xf numFmtId="0" fontId="9" fillId="6" borderId="13" xfId="0" applyFont="1" applyFill="1" applyBorder="1" applyAlignment="1">
      <alignment horizontal="right" vertical="center"/>
    </xf>
    <xf numFmtId="0" fontId="2" fillId="0" borderId="18" xfId="0" applyFont="1" applyBorder="1"/>
    <xf numFmtId="166" fontId="9" fillId="6" borderId="14" xfId="0" applyNumberFormat="1" applyFont="1" applyFill="1" applyBorder="1" applyAlignment="1">
      <alignment vertical="center"/>
    </xf>
    <xf numFmtId="0" fontId="2" fillId="0" borderId="19" xfId="0" applyFont="1" applyBorder="1"/>
    <xf numFmtId="0" fontId="5" fillId="6" borderId="9" xfId="0" applyFont="1" applyFill="1" applyBorder="1" applyAlignment="1">
      <alignment horizontal="center"/>
    </xf>
    <xf numFmtId="0" fontId="6" fillId="6" borderId="10" xfId="0" applyFont="1" applyFill="1" applyBorder="1" applyAlignment="1">
      <alignment vertical="center"/>
    </xf>
    <xf numFmtId="0" fontId="5" fillId="0" borderId="13" xfId="0" applyFont="1" applyBorder="1"/>
    <xf numFmtId="0" fontId="2" fillId="0" borderId="13" xfId="0" applyFont="1" applyBorder="1"/>
    <xf numFmtId="0" fontId="5" fillId="0" borderId="0" xfId="0" applyFont="1"/>
    <xf numFmtId="0" fontId="2" fillId="0" borderId="15" xfId="0" applyFont="1" applyBorder="1"/>
    <xf numFmtId="0" fontId="5" fillId="0" borderId="0" xfId="0" applyFont="1" applyAlignment="1"/>
    <xf numFmtId="0" fontId="5" fillId="0" borderId="18" xfId="0" applyFont="1" applyBorder="1"/>
    <xf numFmtId="0" fontId="7" fillId="2" borderId="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2" fillId="0" borderId="14" xfId="0" applyFont="1" applyBorder="1"/>
    <xf numFmtId="0" fontId="8" fillId="5" borderId="0" xfId="0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6" borderId="13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fgColor rgb="FFFFFFFF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O55"/>
  <sheetViews>
    <sheetView workbookViewId="0"/>
  </sheetViews>
  <sheetFormatPr baseColWidth="10" defaultColWidth="12.5703125" defaultRowHeight="15.75" customHeight="1"/>
  <cols>
    <col min="3" max="3" width="18.5703125" customWidth="1"/>
    <col min="15" max="15" width="16.42578125" customWidth="1"/>
  </cols>
  <sheetData>
    <row r="1" spans="2:15">
      <c r="B1" s="52" t="s">
        <v>0</v>
      </c>
      <c r="C1" s="53"/>
      <c r="D1" s="53"/>
      <c r="E1" s="53"/>
      <c r="F1" s="53"/>
      <c r="G1" s="53"/>
      <c r="H1" s="53"/>
      <c r="I1" s="54"/>
      <c r="K1" s="1"/>
      <c r="L1" s="1"/>
      <c r="M1" s="1"/>
    </row>
    <row r="2" spans="2:15">
      <c r="B2" s="55"/>
      <c r="C2" s="56"/>
      <c r="D2" s="56"/>
      <c r="E2" s="56"/>
      <c r="F2" s="56"/>
      <c r="G2" s="56"/>
      <c r="H2" s="56"/>
      <c r="I2" s="57"/>
      <c r="K2" s="1"/>
      <c r="L2" s="1"/>
      <c r="M2" s="1"/>
    </row>
    <row r="3" spans="2:15">
      <c r="B3" s="58"/>
      <c r="C3" s="59"/>
      <c r="D3" s="59"/>
      <c r="E3" s="59"/>
      <c r="F3" s="59"/>
      <c r="G3" s="59"/>
      <c r="H3" s="59"/>
      <c r="I3" s="60"/>
      <c r="K3" s="1"/>
      <c r="L3" s="1"/>
      <c r="M3" s="1"/>
    </row>
    <row r="4" spans="2:15">
      <c r="K4" s="1"/>
      <c r="L4" s="1"/>
      <c r="M4" s="1"/>
    </row>
    <row r="5" spans="2:15">
      <c r="K5" s="61" t="s">
        <v>1</v>
      </c>
      <c r="L5" s="62"/>
      <c r="M5" s="63"/>
      <c r="O5" s="2" t="s">
        <v>2</v>
      </c>
    </row>
    <row r="6" spans="2:15"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K6" s="3" t="s">
        <v>11</v>
      </c>
      <c r="L6" s="3" t="s">
        <v>12</v>
      </c>
      <c r="M6" s="3" t="s">
        <v>13</v>
      </c>
      <c r="O6" s="4" t="s">
        <v>14</v>
      </c>
    </row>
    <row r="7" spans="2:15">
      <c r="B7" s="5" t="str">
        <f t="shared" ref="B7:B11" si="0">CONCATENATE(K$7,K$11,O6)</f>
        <v>1001001</v>
      </c>
      <c r="C7" s="5" t="s">
        <v>15</v>
      </c>
      <c r="D7" s="5">
        <v>20</v>
      </c>
      <c r="E7" s="5">
        <v>20</v>
      </c>
      <c r="F7" s="5" t="e">
        <f ca="1">MULTIPLY(E7,0.5)</f>
        <v>#NAME?</v>
      </c>
      <c r="G7" s="5" t="e">
        <f ca="1">SUM(E7:F7)</f>
        <v>#NAME?</v>
      </c>
      <c r="H7" s="5" t="e">
        <f ca="1">DIVIDE(MULTIPLY(G7,21),100)</f>
        <v>#NAME?</v>
      </c>
      <c r="I7" s="5" t="e">
        <f ca="1">SUM(G7:H7)</f>
        <v>#NAME?</v>
      </c>
      <c r="K7" s="5">
        <v>1</v>
      </c>
      <c r="L7" s="5">
        <v>121</v>
      </c>
      <c r="M7" s="5">
        <v>123</v>
      </c>
      <c r="O7" s="4" t="s">
        <v>16</v>
      </c>
    </row>
    <row r="8" spans="2:15">
      <c r="B8" s="5" t="str">
        <f t="shared" si="0"/>
        <v>1001002</v>
      </c>
      <c r="C8" s="5" t="s">
        <v>17</v>
      </c>
      <c r="D8" s="5">
        <v>30</v>
      </c>
      <c r="E8" s="5">
        <v>12</v>
      </c>
      <c r="F8" s="6">
        <f t="shared" ref="F8:F17" si="1">E8*0.5</f>
        <v>6</v>
      </c>
      <c r="G8" s="6">
        <f t="shared" ref="G8:G17" si="2">E8+F8</f>
        <v>18</v>
      </c>
      <c r="H8" s="6">
        <f t="shared" ref="H8:H16" si="3">G8*21/100</f>
        <v>3.78</v>
      </c>
      <c r="I8" s="6">
        <f t="shared" ref="I8:I20" si="4">G8+H8</f>
        <v>21.78</v>
      </c>
      <c r="O8" s="4" t="s">
        <v>18</v>
      </c>
    </row>
    <row r="9" spans="2:15">
      <c r="B9" s="5" t="str">
        <f t="shared" si="0"/>
        <v>1001003</v>
      </c>
      <c r="C9" s="5" t="s">
        <v>19</v>
      </c>
      <c r="D9" s="5">
        <v>0</v>
      </c>
      <c r="E9" s="5">
        <v>5</v>
      </c>
      <c r="F9" s="6">
        <f t="shared" si="1"/>
        <v>2.5</v>
      </c>
      <c r="G9" s="6">
        <f t="shared" si="2"/>
        <v>7.5</v>
      </c>
      <c r="H9" s="6">
        <f t="shared" si="3"/>
        <v>1.575</v>
      </c>
      <c r="I9" s="6">
        <f t="shared" si="4"/>
        <v>9.0749999999999993</v>
      </c>
      <c r="K9" s="64" t="s">
        <v>20</v>
      </c>
      <c r="L9" s="63"/>
      <c r="O9" s="4" t="s">
        <v>21</v>
      </c>
    </row>
    <row r="10" spans="2:15">
      <c r="B10" s="5" t="str">
        <f t="shared" si="0"/>
        <v>1001004</v>
      </c>
      <c r="C10" s="5" t="s">
        <v>22</v>
      </c>
      <c r="D10" s="5">
        <v>45</v>
      </c>
      <c r="E10" s="5">
        <v>98</v>
      </c>
      <c r="F10" s="6">
        <f t="shared" si="1"/>
        <v>49</v>
      </c>
      <c r="G10" s="6">
        <f t="shared" si="2"/>
        <v>147</v>
      </c>
      <c r="H10" s="6">
        <f t="shared" si="3"/>
        <v>30.87</v>
      </c>
      <c r="I10" s="6">
        <f t="shared" si="4"/>
        <v>177.87</v>
      </c>
      <c r="K10" s="5" t="s">
        <v>3</v>
      </c>
      <c r="L10" s="5" t="s">
        <v>23</v>
      </c>
      <c r="O10" s="4" t="s">
        <v>24</v>
      </c>
    </row>
    <row r="11" spans="2:15">
      <c r="B11" s="5" t="str">
        <f t="shared" si="0"/>
        <v>1001005</v>
      </c>
      <c r="C11" s="5" t="s">
        <v>25</v>
      </c>
      <c r="D11" s="5">
        <v>20</v>
      </c>
      <c r="E11" s="5">
        <v>0.56000000000000005</v>
      </c>
      <c r="F11" s="6">
        <f t="shared" si="1"/>
        <v>0.28000000000000003</v>
      </c>
      <c r="G11" s="6">
        <f t="shared" si="2"/>
        <v>0.84000000000000008</v>
      </c>
      <c r="H11" s="6">
        <f t="shared" si="3"/>
        <v>0.1764</v>
      </c>
      <c r="I11" s="6">
        <f t="shared" si="4"/>
        <v>1.0164</v>
      </c>
      <c r="K11" s="7" t="s">
        <v>14</v>
      </c>
      <c r="L11" s="5" t="s">
        <v>26</v>
      </c>
      <c r="O11" s="8"/>
    </row>
    <row r="12" spans="2:15">
      <c r="B12" s="5" t="str">
        <f t="shared" ref="B12:B16" si="5">CONCATENATE(K$7,K$12,O6)</f>
        <v>1002001</v>
      </c>
      <c r="C12" s="5" t="s">
        <v>27</v>
      </c>
      <c r="D12" s="5">
        <v>33</v>
      </c>
      <c r="E12" s="5">
        <v>23</v>
      </c>
      <c r="F12" s="6">
        <f t="shared" si="1"/>
        <v>11.5</v>
      </c>
      <c r="G12" s="6">
        <f t="shared" si="2"/>
        <v>34.5</v>
      </c>
      <c r="H12" s="6">
        <f t="shared" si="3"/>
        <v>7.2450000000000001</v>
      </c>
      <c r="I12" s="6">
        <f t="shared" si="4"/>
        <v>41.744999999999997</v>
      </c>
      <c r="K12" s="7" t="s">
        <v>16</v>
      </c>
      <c r="L12" s="5" t="s">
        <v>28</v>
      </c>
      <c r="O12" s="8"/>
    </row>
    <row r="13" spans="2:15">
      <c r="B13" s="5" t="str">
        <f t="shared" si="5"/>
        <v>1002002</v>
      </c>
      <c r="C13" s="5" t="s">
        <v>29</v>
      </c>
      <c r="D13" s="5">
        <v>44</v>
      </c>
      <c r="E13" s="5">
        <v>11</v>
      </c>
      <c r="F13" s="6">
        <f t="shared" si="1"/>
        <v>5.5</v>
      </c>
      <c r="G13" s="6">
        <f t="shared" si="2"/>
        <v>16.5</v>
      </c>
      <c r="H13" s="6">
        <f t="shared" si="3"/>
        <v>3.4649999999999999</v>
      </c>
      <c r="I13" s="6">
        <f t="shared" si="4"/>
        <v>19.965</v>
      </c>
      <c r="K13" s="7" t="s">
        <v>18</v>
      </c>
      <c r="L13" s="5" t="s">
        <v>30</v>
      </c>
      <c r="O13" s="8"/>
    </row>
    <row r="14" spans="2:15">
      <c r="B14" s="5" t="str">
        <f t="shared" si="5"/>
        <v>1002003</v>
      </c>
      <c r="C14" s="5" t="s">
        <v>29</v>
      </c>
      <c r="D14" s="5">
        <v>85</v>
      </c>
      <c r="E14" s="5">
        <v>0.21</v>
      </c>
      <c r="F14" s="6">
        <f t="shared" si="1"/>
        <v>0.105</v>
      </c>
      <c r="G14" s="6">
        <f t="shared" si="2"/>
        <v>0.315</v>
      </c>
      <c r="H14" s="6">
        <f t="shared" si="3"/>
        <v>6.615E-2</v>
      </c>
      <c r="I14" s="6">
        <f t="shared" si="4"/>
        <v>0.38114999999999999</v>
      </c>
      <c r="K14" s="7" t="s">
        <v>21</v>
      </c>
      <c r="L14" s="6"/>
      <c r="O14" s="8"/>
    </row>
    <row r="15" spans="2:15">
      <c r="B15" s="5" t="str">
        <f t="shared" si="5"/>
        <v>1002004</v>
      </c>
      <c r="C15" s="5" t="s">
        <v>29</v>
      </c>
      <c r="D15" s="5">
        <v>100</v>
      </c>
      <c r="E15" s="5">
        <v>50</v>
      </c>
      <c r="F15" s="6">
        <f t="shared" si="1"/>
        <v>25</v>
      </c>
      <c r="G15" s="6">
        <f t="shared" si="2"/>
        <v>75</v>
      </c>
      <c r="H15" s="6">
        <f t="shared" si="3"/>
        <v>15.75</v>
      </c>
      <c r="I15" s="6">
        <f t="shared" si="4"/>
        <v>90.75</v>
      </c>
      <c r="K15" s="7" t="s">
        <v>24</v>
      </c>
      <c r="L15" s="6"/>
      <c r="O15" s="8"/>
    </row>
    <row r="16" spans="2:15">
      <c r="B16" s="5" t="str">
        <f t="shared" si="5"/>
        <v>1002005</v>
      </c>
      <c r="C16" s="5" t="s">
        <v>29</v>
      </c>
      <c r="D16" s="5">
        <v>50</v>
      </c>
      <c r="E16" s="5">
        <v>12</v>
      </c>
      <c r="F16" s="6">
        <f t="shared" si="1"/>
        <v>6</v>
      </c>
      <c r="G16" s="6">
        <f t="shared" si="2"/>
        <v>18</v>
      </c>
      <c r="H16" s="6">
        <f t="shared" si="3"/>
        <v>3.78</v>
      </c>
      <c r="I16" s="6">
        <f t="shared" si="4"/>
        <v>21.78</v>
      </c>
      <c r="K16" s="7" t="s">
        <v>31</v>
      </c>
      <c r="L16" s="6"/>
      <c r="O16" s="8"/>
    </row>
    <row r="17" spans="2:15">
      <c r="B17" s="5" t="str">
        <f t="shared" ref="B17:B21" si="6">CONCATENATE(K$7,K$13,O6)</f>
        <v>1003001</v>
      </c>
      <c r="C17" s="5" t="s">
        <v>32</v>
      </c>
      <c r="D17" s="6"/>
      <c r="E17" s="6"/>
      <c r="F17" s="6">
        <f t="shared" si="1"/>
        <v>0</v>
      </c>
      <c r="G17" s="6">
        <f t="shared" si="2"/>
        <v>0</v>
      </c>
      <c r="H17" s="6"/>
      <c r="I17" s="6">
        <f t="shared" si="4"/>
        <v>0</v>
      </c>
      <c r="K17" s="7" t="s">
        <v>33</v>
      </c>
      <c r="L17" s="6"/>
      <c r="O17" s="8"/>
    </row>
    <row r="18" spans="2:15">
      <c r="B18" s="5" t="str">
        <f t="shared" si="6"/>
        <v>1003002</v>
      </c>
      <c r="C18" s="5" t="s">
        <v>32</v>
      </c>
      <c r="D18" s="6"/>
      <c r="E18" s="6"/>
      <c r="F18" s="6"/>
      <c r="G18" s="6"/>
      <c r="H18" s="6"/>
      <c r="I18" s="6">
        <f t="shared" si="4"/>
        <v>0</v>
      </c>
      <c r="K18" s="7" t="s">
        <v>34</v>
      </c>
      <c r="L18" s="6"/>
      <c r="O18" s="8"/>
    </row>
    <row r="19" spans="2:15">
      <c r="B19" s="5" t="str">
        <f t="shared" si="6"/>
        <v>1003003</v>
      </c>
      <c r="C19" s="5" t="s">
        <v>32</v>
      </c>
      <c r="D19" s="6"/>
      <c r="E19" s="6"/>
      <c r="F19" s="6"/>
      <c r="G19" s="6"/>
      <c r="H19" s="6"/>
      <c r="I19" s="6">
        <f t="shared" si="4"/>
        <v>0</v>
      </c>
      <c r="K19" s="7" t="s">
        <v>35</v>
      </c>
      <c r="L19" s="6"/>
      <c r="O19" s="8"/>
    </row>
    <row r="20" spans="2:15">
      <c r="B20" s="5" t="str">
        <f t="shared" si="6"/>
        <v>1003004</v>
      </c>
      <c r="C20" s="5" t="s">
        <v>32</v>
      </c>
      <c r="D20" s="6"/>
      <c r="E20" s="6"/>
      <c r="F20" s="6"/>
      <c r="G20" s="6"/>
      <c r="H20" s="6"/>
      <c r="I20" s="6">
        <f t="shared" si="4"/>
        <v>0</v>
      </c>
      <c r="K20" s="7" t="s">
        <v>36</v>
      </c>
      <c r="L20" s="6"/>
      <c r="O20" s="8"/>
    </row>
    <row r="21" spans="2:15">
      <c r="B21" s="5" t="str">
        <f t="shared" si="6"/>
        <v>1003005</v>
      </c>
      <c r="C21" s="5" t="s">
        <v>32</v>
      </c>
      <c r="D21" s="6"/>
      <c r="E21" s="6"/>
      <c r="F21" s="6"/>
      <c r="G21" s="6"/>
      <c r="H21" s="6"/>
      <c r="I21" s="6"/>
      <c r="O21" s="8"/>
    </row>
    <row r="22" spans="2:15">
      <c r="B22" s="5"/>
      <c r="C22" s="6"/>
      <c r="D22" s="6"/>
      <c r="E22" s="6"/>
      <c r="F22" s="6"/>
      <c r="G22" s="6"/>
      <c r="H22" s="6"/>
      <c r="I22" s="6"/>
      <c r="O22" s="8"/>
    </row>
    <row r="23" spans="2:15">
      <c r="B23" s="6"/>
      <c r="C23" s="6"/>
      <c r="D23" s="6"/>
      <c r="E23" s="6"/>
      <c r="F23" s="6"/>
      <c r="G23" s="6"/>
      <c r="H23" s="6"/>
      <c r="I23" s="6"/>
      <c r="O23" s="8"/>
    </row>
    <row r="24" spans="2:15">
      <c r="B24" s="6"/>
      <c r="C24" s="6"/>
      <c r="D24" s="6"/>
      <c r="E24" s="6"/>
      <c r="F24" s="6"/>
      <c r="G24" s="6"/>
      <c r="H24" s="6"/>
      <c r="I24" s="6"/>
      <c r="O24" s="8"/>
    </row>
    <row r="25" spans="2:15">
      <c r="B25" s="6"/>
      <c r="C25" s="6"/>
      <c r="D25" s="6"/>
      <c r="E25" s="6"/>
      <c r="F25" s="6"/>
      <c r="G25" s="6"/>
      <c r="H25" s="6"/>
      <c r="I25" s="6"/>
    </row>
    <row r="26" spans="2:15">
      <c r="B26" s="6"/>
      <c r="C26" s="6"/>
      <c r="D26" s="6"/>
      <c r="E26" s="6"/>
      <c r="F26" s="6"/>
      <c r="G26" s="6"/>
      <c r="H26" s="6"/>
      <c r="I26" s="6"/>
    </row>
    <row r="27" spans="2:15">
      <c r="B27" s="6"/>
      <c r="C27" s="6"/>
      <c r="D27" s="6"/>
      <c r="E27" s="6"/>
      <c r="F27" s="6"/>
      <c r="G27" s="6"/>
      <c r="H27" s="6"/>
      <c r="I27" s="6"/>
    </row>
    <row r="28" spans="2:15">
      <c r="B28" s="6"/>
      <c r="C28" s="6"/>
      <c r="D28" s="6"/>
      <c r="E28" s="6"/>
      <c r="F28" s="6"/>
      <c r="G28" s="6"/>
      <c r="H28" s="6"/>
      <c r="I28" s="6"/>
    </row>
    <row r="29" spans="2:15">
      <c r="B29" s="6"/>
      <c r="C29" s="6"/>
      <c r="D29" s="6"/>
      <c r="E29" s="6"/>
      <c r="F29" s="6"/>
      <c r="G29" s="6"/>
      <c r="H29" s="6"/>
      <c r="I29" s="6"/>
      <c r="K29" s="2" t="s">
        <v>37</v>
      </c>
      <c r="L29" s="9" t="str">
        <f>CONCATENATE(K29,K30)</f>
        <v>Hola Mundo</v>
      </c>
    </row>
    <row r="30" spans="2:15">
      <c r="B30" s="6"/>
      <c r="C30" s="6"/>
      <c r="D30" s="6"/>
      <c r="E30" s="6"/>
      <c r="F30" s="6"/>
      <c r="G30" s="6"/>
      <c r="H30" s="6"/>
      <c r="I30" s="6"/>
      <c r="K30" s="2" t="s">
        <v>38</v>
      </c>
    </row>
    <row r="31" spans="2:15">
      <c r="B31" s="6"/>
      <c r="C31" s="6"/>
      <c r="D31" s="6"/>
      <c r="E31" s="6"/>
      <c r="F31" s="6"/>
      <c r="G31" s="6"/>
      <c r="H31" s="6"/>
      <c r="I31" s="6"/>
    </row>
    <row r="32" spans="2:15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  <row r="42" spans="2:9">
      <c r="B42" s="6"/>
      <c r="C42" s="6"/>
      <c r="D42" s="6"/>
      <c r="E42" s="6"/>
      <c r="F42" s="6"/>
      <c r="G42" s="6"/>
      <c r="H42" s="6"/>
      <c r="I42" s="6"/>
    </row>
    <row r="43" spans="2:9">
      <c r="B43" s="6"/>
      <c r="C43" s="6"/>
      <c r="D43" s="6"/>
      <c r="E43" s="6"/>
      <c r="F43" s="6"/>
      <c r="G43" s="6"/>
      <c r="H43" s="6"/>
      <c r="I43" s="6"/>
    </row>
    <row r="44" spans="2:9">
      <c r="B44" s="6"/>
      <c r="C44" s="6"/>
      <c r="D44" s="6"/>
      <c r="E44" s="6"/>
      <c r="F44" s="6"/>
      <c r="G44" s="6"/>
      <c r="H44" s="6"/>
      <c r="I44" s="6"/>
    </row>
    <row r="45" spans="2:9">
      <c r="B45" s="6"/>
      <c r="C45" s="6"/>
      <c r="D45" s="6"/>
      <c r="E45" s="6"/>
      <c r="F45" s="6"/>
      <c r="G45" s="6"/>
      <c r="H45" s="6"/>
      <c r="I45" s="6"/>
    </row>
    <row r="46" spans="2:9">
      <c r="B46" s="6"/>
      <c r="C46" s="6"/>
      <c r="D46" s="6"/>
      <c r="E46" s="6"/>
      <c r="F46" s="6"/>
      <c r="G46" s="6"/>
      <c r="H46" s="6"/>
      <c r="I46" s="6"/>
    </row>
    <row r="47" spans="2:9">
      <c r="B47" s="6"/>
      <c r="C47" s="6"/>
      <c r="D47" s="6"/>
      <c r="E47" s="6"/>
      <c r="F47" s="6"/>
      <c r="G47" s="6"/>
      <c r="H47" s="6"/>
      <c r="I47" s="6"/>
    </row>
    <row r="48" spans="2:9">
      <c r="B48" s="6"/>
      <c r="C48" s="6"/>
      <c r="D48" s="6"/>
      <c r="E48" s="6"/>
      <c r="F48" s="6"/>
      <c r="G48" s="6"/>
      <c r="H48" s="6"/>
      <c r="I48" s="6"/>
    </row>
    <row r="49" spans="2:9">
      <c r="B49" s="6"/>
      <c r="C49" s="6"/>
      <c r="D49" s="6"/>
      <c r="E49" s="6"/>
      <c r="F49" s="6"/>
      <c r="G49" s="6"/>
      <c r="H49" s="6"/>
      <c r="I49" s="6"/>
    </row>
    <row r="50" spans="2:9">
      <c r="B50" s="6"/>
      <c r="C50" s="6"/>
      <c r="D50" s="6"/>
      <c r="E50" s="6"/>
      <c r="F50" s="6"/>
      <c r="G50" s="6"/>
      <c r="H50" s="6"/>
      <c r="I50" s="6"/>
    </row>
    <row r="51" spans="2:9">
      <c r="B51" s="6"/>
      <c r="C51" s="6"/>
      <c r="D51" s="6"/>
      <c r="E51" s="6"/>
      <c r="F51" s="6"/>
      <c r="G51" s="6"/>
      <c r="H51" s="6"/>
      <c r="I51" s="6"/>
    </row>
    <row r="52" spans="2:9">
      <c r="B52" s="6"/>
      <c r="C52" s="6"/>
      <c r="D52" s="6"/>
      <c r="E52" s="6"/>
      <c r="F52" s="6"/>
      <c r="G52" s="6"/>
      <c r="H52" s="6"/>
      <c r="I52" s="6"/>
    </row>
    <row r="53" spans="2:9">
      <c r="B53" s="6"/>
      <c r="C53" s="6"/>
      <c r="D53" s="6"/>
      <c r="E53" s="6"/>
      <c r="F53" s="6"/>
      <c r="G53" s="6"/>
      <c r="H53" s="6"/>
      <c r="I53" s="6"/>
    </row>
    <row r="54" spans="2:9">
      <c r="B54" s="6"/>
      <c r="C54" s="6"/>
      <c r="D54" s="6"/>
      <c r="E54" s="6"/>
      <c r="F54" s="6"/>
      <c r="G54" s="6"/>
      <c r="H54" s="6"/>
      <c r="I54" s="6"/>
    </row>
    <row r="55" spans="2:9">
      <c r="B55" s="6"/>
      <c r="C55" s="6"/>
      <c r="D55" s="6"/>
      <c r="E55" s="6"/>
      <c r="F55" s="6"/>
      <c r="G55" s="6"/>
      <c r="H55" s="6"/>
      <c r="I55" s="6"/>
    </row>
  </sheetData>
  <mergeCells count="3">
    <mergeCell ref="B1:I3"/>
    <mergeCell ref="K5:M5"/>
    <mergeCell ref="K9: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2:I34"/>
  <sheetViews>
    <sheetView tabSelected="1" topLeftCell="A10" workbookViewId="0">
      <selection activeCell="E34" sqref="E34"/>
    </sheetView>
  </sheetViews>
  <sheetFormatPr baseColWidth="10" defaultColWidth="12.5703125" defaultRowHeight="15.75" customHeight="1"/>
  <cols>
    <col min="6" max="6" width="16.140625" customWidth="1"/>
  </cols>
  <sheetData>
    <row r="2" spans="3:9" ht="12.75">
      <c r="C2" s="78" t="s">
        <v>0</v>
      </c>
      <c r="D2" s="53"/>
      <c r="E2" s="54"/>
      <c r="F2" s="10" t="s">
        <v>39</v>
      </c>
      <c r="G2" s="11" t="s">
        <v>40</v>
      </c>
      <c r="H2" s="79">
        <v>1000000000001</v>
      </c>
      <c r="I2" s="80"/>
    </row>
    <row r="3" spans="3:9" ht="12.75">
      <c r="C3" s="58"/>
      <c r="D3" s="59"/>
      <c r="E3" s="60"/>
      <c r="F3" s="81" t="s">
        <v>41</v>
      </c>
      <c r="G3" s="12" t="s">
        <v>42</v>
      </c>
      <c r="H3" s="82">
        <f ca="1">NOW()</f>
        <v>45056.744893055555</v>
      </c>
      <c r="I3" s="75"/>
    </row>
    <row r="4" spans="3:9" ht="12.75">
      <c r="C4" s="13"/>
      <c r="F4" s="56"/>
      <c r="G4" s="12" t="s">
        <v>43</v>
      </c>
      <c r="H4" s="83" t="s">
        <v>44</v>
      </c>
      <c r="I4" s="75"/>
    </row>
    <row r="5" spans="3:9" ht="12.75">
      <c r="C5" s="14"/>
      <c r="D5" s="15"/>
      <c r="E5" s="15"/>
      <c r="F5" s="67"/>
      <c r="G5" s="16"/>
      <c r="H5" s="16"/>
      <c r="I5" s="17"/>
    </row>
    <row r="6" spans="3:9" ht="12.75">
      <c r="C6" s="18" t="s">
        <v>45</v>
      </c>
      <c r="D6" s="72"/>
      <c r="E6" s="73"/>
      <c r="F6" s="73"/>
      <c r="G6" s="19"/>
      <c r="H6" s="19"/>
      <c r="I6" s="20"/>
    </row>
    <row r="7" spans="3:9" ht="12.75">
      <c r="C7" s="21" t="s">
        <v>46</v>
      </c>
      <c r="D7" s="56"/>
      <c r="E7" s="56"/>
      <c r="F7" s="56"/>
      <c r="G7" s="2" t="s">
        <v>47</v>
      </c>
      <c r="H7" s="74"/>
      <c r="I7" s="75"/>
    </row>
    <row r="8" spans="3:9" ht="12.75">
      <c r="C8" s="21" t="s">
        <v>48</v>
      </c>
      <c r="D8" s="76" t="s">
        <v>49</v>
      </c>
      <c r="E8" s="56"/>
      <c r="F8" s="56"/>
      <c r="I8" s="22"/>
    </row>
    <row r="9" spans="3:9" ht="12.75">
      <c r="C9" s="23" t="s">
        <v>50</v>
      </c>
      <c r="D9" s="77"/>
      <c r="E9" s="67"/>
      <c r="F9" s="67"/>
      <c r="G9" s="24" t="s">
        <v>51</v>
      </c>
      <c r="H9" s="77"/>
      <c r="I9" s="69"/>
    </row>
    <row r="10" spans="3:9" ht="22.5" customHeight="1">
      <c r="C10" s="25" t="s">
        <v>3</v>
      </c>
      <c r="D10" s="25" t="s">
        <v>52</v>
      </c>
      <c r="E10" s="71" t="s">
        <v>4</v>
      </c>
      <c r="F10" s="62"/>
      <c r="G10" s="62"/>
      <c r="H10" s="25" t="s">
        <v>53</v>
      </c>
      <c r="I10" s="25" t="s">
        <v>54</v>
      </c>
    </row>
    <row r="11" spans="3:9" ht="22.5" customHeight="1">
      <c r="C11" s="26" t="s">
        <v>55</v>
      </c>
      <c r="D11" s="27">
        <v>5</v>
      </c>
      <c r="E11" s="65" t="str">
        <f>IF(C11 &lt;&gt; "", VLOOKUP(C11,Inventario!B$7:I$55,2), "")</f>
        <v>Jabon de T.</v>
      </c>
      <c r="F11" s="62"/>
      <c r="G11" s="62"/>
      <c r="H11" s="29">
        <f>IF(C11 &lt;&gt; "",VLOOKUP(C11,Inventario!B$7:I$59,8), "")</f>
        <v>19.965</v>
      </c>
      <c r="I11" s="30">
        <f t="shared" ref="I11:I22" si="0">IF(AND(C11 &lt;&gt; "",D11 &lt;&gt; ""),D11*H11,"")</f>
        <v>99.825000000000003</v>
      </c>
    </row>
    <row r="12" spans="3:9" ht="22.5" customHeight="1">
      <c r="C12" s="31" t="s">
        <v>56</v>
      </c>
      <c r="D12" s="27">
        <v>10</v>
      </c>
      <c r="E12" s="65" t="str">
        <f>IF(C12 &lt;&gt; "", VLOOKUP(C12,Inventario!B$7:I$55,2), "")</f>
        <v>Fideos Marolio 3</v>
      </c>
      <c r="F12" s="62"/>
      <c r="G12" s="62"/>
      <c r="H12" s="29">
        <f>IF(C12 &lt;&gt; "",VLOOKUP(C12,Inventario!B$7:I$59,8), "")</f>
        <v>9.0749999999999993</v>
      </c>
      <c r="I12" s="30">
        <f t="shared" si="0"/>
        <v>90.75</v>
      </c>
    </row>
    <row r="13" spans="3:9" ht="22.5" customHeight="1">
      <c r="C13" s="32" t="s">
        <v>57</v>
      </c>
      <c r="D13" s="27">
        <v>12</v>
      </c>
      <c r="E13" s="65" t="str">
        <f>IF(C13 &lt;&gt; "", VLOOKUP(C13,Inventario!B$7:I$55,2), "")</f>
        <v>Fideos Marolio 4</v>
      </c>
      <c r="F13" s="62"/>
      <c r="G13" s="62"/>
      <c r="H13" s="29">
        <f>IF(C13 &lt;&gt; "",VLOOKUP(C13,Inventario!B$7:I$59,8), "")</f>
        <v>177.87</v>
      </c>
      <c r="I13" s="30">
        <f t="shared" si="0"/>
        <v>2134.44</v>
      </c>
    </row>
    <row r="14" spans="3:9" ht="22.5" customHeight="1">
      <c r="C14" s="33"/>
      <c r="D14" s="28"/>
      <c r="E14" s="65" t="str">
        <f>IF(C14 &lt;&gt; "", VLOOKUP(C14,Inventario!B$7:I$55,2), "")</f>
        <v/>
      </c>
      <c r="F14" s="62"/>
      <c r="G14" s="62"/>
      <c r="H14" s="29" t="str">
        <f>IF(C14 &lt;&gt; "",VLOOKUP(C14,Inventario!B$7:I$59,8), "")</f>
        <v/>
      </c>
      <c r="I14" s="30" t="str">
        <f t="shared" si="0"/>
        <v/>
      </c>
    </row>
    <row r="15" spans="3:9" ht="22.5" customHeight="1">
      <c r="C15" s="33"/>
      <c r="D15" s="28"/>
      <c r="E15" s="65" t="str">
        <f>IF(C15 &lt;&gt; "", VLOOKUP(C15,Inventario!B$7:I$55,2), "")</f>
        <v/>
      </c>
      <c r="F15" s="62"/>
      <c r="G15" s="62"/>
      <c r="H15" s="29" t="str">
        <f>IF(C15 &lt;&gt; "",VLOOKUP(C15,Inventario!B$7:I$59,8), "")</f>
        <v/>
      </c>
      <c r="I15" s="30" t="str">
        <f t="shared" si="0"/>
        <v/>
      </c>
    </row>
    <row r="16" spans="3:9" ht="22.5" customHeight="1">
      <c r="C16" s="33"/>
      <c r="D16" s="28"/>
      <c r="E16" s="65" t="str">
        <f>IF(C16 &lt;&gt; "", VLOOKUP(C16,Inventario!B$7:I$55,2), "")</f>
        <v/>
      </c>
      <c r="F16" s="62"/>
      <c r="G16" s="62"/>
      <c r="H16" s="29" t="str">
        <f>IF(C16 &lt;&gt; "",VLOOKUP(C16,Inventario!B$7:I$59,8), "")</f>
        <v/>
      </c>
      <c r="I16" s="30" t="str">
        <f t="shared" si="0"/>
        <v/>
      </c>
    </row>
    <row r="17" spans="3:9" ht="22.5" customHeight="1">
      <c r="C17" s="33"/>
      <c r="D17" s="28"/>
      <c r="E17" s="65" t="str">
        <f>IF(C17 &lt;&gt; "", VLOOKUP(C17,Inventario!B$7:I$55,2), "")</f>
        <v/>
      </c>
      <c r="F17" s="62"/>
      <c r="G17" s="62"/>
      <c r="H17" s="29" t="str">
        <f>IF(C17 &lt;&gt; "",VLOOKUP(C17,Inventario!B$7:I$59,8), "")</f>
        <v/>
      </c>
      <c r="I17" s="30" t="str">
        <f t="shared" si="0"/>
        <v/>
      </c>
    </row>
    <row r="18" spans="3:9" ht="22.5" customHeight="1">
      <c r="C18" s="33"/>
      <c r="D18" s="28"/>
      <c r="E18" s="65" t="str">
        <f>IF(C18 &lt;&gt; "", VLOOKUP(C18,Inventario!B$7:I$55,2), "")</f>
        <v/>
      </c>
      <c r="F18" s="62"/>
      <c r="G18" s="62"/>
      <c r="H18" s="29" t="str">
        <f>IF(C18 &lt;&gt; "",VLOOKUP(C18,Inventario!B$7:I$59,8), "")</f>
        <v/>
      </c>
      <c r="I18" s="30" t="str">
        <f t="shared" si="0"/>
        <v/>
      </c>
    </row>
    <row r="19" spans="3:9" ht="22.5" customHeight="1">
      <c r="C19" s="33"/>
      <c r="D19" s="28"/>
      <c r="E19" s="65" t="str">
        <f>IF(C19 &lt;&gt; "", VLOOKUP(C19,Inventario!B$7:I$55,2), "")</f>
        <v/>
      </c>
      <c r="F19" s="62"/>
      <c r="G19" s="62"/>
      <c r="H19" s="29" t="str">
        <f>IF(C19 &lt;&gt; "",VLOOKUP(C19,Inventario!B$7:I$59,8), "")</f>
        <v/>
      </c>
      <c r="I19" s="30" t="str">
        <f t="shared" si="0"/>
        <v/>
      </c>
    </row>
    <row r="20" spans="3:9" ht="22.5" customHeight="1">
      <c r="C20" s="33"/>
      <c r="D20" s="28"/>
      <c r="E20" s="65" t="str">
        <f>IF(C20 &lt;&gt; "", VLOOKUP(C20,Inventario!B$7:I$55,2), "")</f>
        <v/>
      </c>
      <c r="F20" s="62"/>
      <c r="G20" s="62"/>
      <c r="H20" s="29" t="str">
        <f>IF(C20 &lt;&gt; "",VLOOKUP(C20,Inventario!B$7:I$59,8), "")</f>
        <v/>
      </c>
      <c r="I20" s="30" t="str">
        <f t="shared" si="0"/>
        <v/>
      </c>
    </row>
    <row r="21" spans="3:9" ht="22.5" customHeight="1">
      <c r="C21" s="33"/>
      <c r="D21" s="28"/>
      <c r="E21" s="65" t="str">
        <f>IF(C21 &lt;&gt; "", VLOOKUP(C21,Inventario!B$7:I$55,2), "")</f>
        <v/>
      </c>
      <c r="F21" s="62"/>
      <c r="G21" s="62"/>
      <c r="H21" s="29" t="str">
        <f>IF(C21 &lt;&gt; "",VLOOKUP(C21,Inventario!B$7:I$59,8), "")</f>
        <v/>
      </c>
      <c r="I21" s="30" t="str">
        <f t="shared" si="0"/>
        <v/>
      </c>
    </row>
    <row r="22" spans="3:9" ht="22.5" customHeight="1">
      <c r="C22" s="33"/>
      <c r="D22" s="28"/>
      <c r="E22" s="65" t="str">
        <f>IF(C22 &lt;&gt; "", VLOOKUP(C22,Inventario!B$7:I$55,2), "")</f>
        <v/>
      </c>
      <c r="F22" s="62"/>
      <c r="G22" s="62"/>
      <c r="H22" s="29" t="str">
        <f>IF(C22 &lt;&gt; "",VLOOKUP(C22,Inventario!B$7:I$59,8), "")</f>
        <v/>
      </c>
      <c r="I22" s="30" t="str">
        <f t="shared" si="0"/>
        <v/>
      </c>
    </row>
    <row r="23" spans="3:9" ht="12.75">
      <c r="C23" s="34"/>
      <c r="D23" s="35"/>
      <c r="E23" s="35"/>
      <c r="F23" s="35"/>
      <c r="G23" s="35"/>
      <c r="H23" s="66" t="s">
        <v>58</v>
      </c>
      <c r="I23" s="68">
        <f>SUM(I11:I22)</f>
        <v>2325.0149999999999</v>
      </c>
    </row>
    <row r="24" spans="3:9" ht="12.75">
      <c r="C24" s="36"/>
      <c r="D24" s="37"/>
      <c r="E24" s="37"/>
      <c r="F24" s="37"/>
      <c r="G24" s="37"/>
      <c r="H24" s="67"/>
      <c r="I24" s="69"/>
    </row>
    <row r="25" spans="3:9" ht="12.75">
      <c r="C25" s="70" t="str">
        <f>CONCATENATE("************ ",C34,IF(C34&lt;&gt;""," mil ",""),D34," ",E34,IF(AND(E34&lt;&gt;"",F34&lt;&gt;"")," y ",""),F34," pesos con ",G34,IF(AND(G34&lt;&gt;"",H34&lt;&gt;"")," y ",""),H34," centavos ***************")</f>
        <v>************ dos mil trescientos 0 y veinticinco pesos con 0 y dos  centavos ***************</v>
      </c>
      <c r="D25" s="62"/>
      <c r="E25" s="62"/>
      <c r="F25" s="62"/>
      <c r="G25" s="62"/>
      <c r="H25" s="62"/>
      <c r="I25" s="63"/>
    </row>
    <row r="30" spans="3:9" ht="12.75">
      <c r="C30" s="38">
        <f>MOD($I$23,10000)</f>
        <v>2325.0149999999999</v>
      </c>
      <c r="D30" s="38">
        <f>MOD($I$23,1000)</f>
        <v>325.01499999999987</v>
      </c>
      <c r="E30" s="38">
        <f>MOD($I$23,100)</f>
        <v>25.014999999999873</v>
      </c>
      <c r="F30" s="38">
        <f>MOD($I$23,10)</f>
        <v>5.0149999999998727</v>
      </c>
      <c r="G30" s="9">
        <f>ROUNDUP(MOD($I$23,1)*100,0)</f>
        <v>2</v>
      </c>
      <c r="H30" s="2" t="s">
        <v>59</v>
      </c>
    </row>
    <row r="31" spans="3:9" ht="12.75">
      <c r="C31" s="39">
        <f>TRUNC(C30/1000,0)</f>
        <v>2</v>
      </c>
      <c r="D31" s="39">
        <f>TRUNC(D30/100,0)</f>
        <v>3</v>
      </c>
      <c r="E31" s="39">
        <f>IF(MOD($I$23,100) &gt; 29, TRUNC(E30/10,0), 0)</f>
        <v>0</v>
      </c>
      <c r="F31" s="39">
        <f>IF(MOD($I$23,100) &lt; 30, TRUNC(E30,0), TRUNC(F30,0))</f>
        <v>25</v>
      </c>
      <c r="G31" s="9">
        <f>MOD(G30,100)</f>
        <v>2</v>
      </c>
      <c r="H31" s="9">
        <f>MOD(G30,10)</f>
        <v>2</v>
      </c>
    </row>
    <row r="32" spans="3:9" ht="12.75">
      <c r="C32" s="2">
        <v>1</v>
      </c>
      <c r="G32" s="40">
        <f>TRUNC(G31/10,0)</f>
        <v>0</v>
      </c>
      <c r="H32" s="40">
        <f>TRUNC(H31,0)</f>
        <v>2</v>
      </c>
    </row>
    <row r="34" spans="3:8" ht="12.75">
      <c r="C34" s="41" t="str">
        <f>VLOOKUP(C31,'Letras Numeros'!$B$2:$F$31,5)</f>
        <v>dos</v>
      </c>
      <c r="D34" s="41" t="str">
        <f>VLOOKUP(D31,'Letras Numeros'!$B$2:$F$22,4)</f>
        <v>trescientos</v>
      </c>
      <c r="E34" s="41">
        <f>VLOOKUP(E31,'Letras Numeros'!$B$2:$F$22,3)</f>
        <v>0</v>
      </c>
      <c r="F34" s="41" t="str">
        <f>VLOOKUP(F31,'Letras Numeros'!$B$2:$F$31,2)</f>
        <v>veinticinco</v>
      </c>
      <c r="G34" s="41">
        <f>VLOOKUP(G32,'Letras Numeros'!$B$2:$F$22,3)</f>
        <v>0</v>
      </c>
      <c r="H34" s="41" t="str">
        <f>VLOOKUP(H32,'Letras Numeros'!$B$2:$F$22,2)</f>
        <v xml:space="preserve">dos </v>
      </c>
    </row>
  </sheetData>
  <mergeCells count="27">
    <mergeCell ref="C2:E3"/>
    <mergeCell ref="H2:I2"/>
    <mergeCell ref="F3:F5"/>
    <mergeCell ref="H3:I3"/>
    <mergeCell ref="H4:I4"/>
    <mergeCell ref="D6:F6"/>
    <mergeCell ref="H7:I7"/>
    <mergeCell ref="D7:F7"/>
    <mergeCell ref="D8:F8"/>
    <mergeCell ref="D9:F9"/>
    <mergeCell ref="H9:I9"/>
    <mergeCell ref="E10:G10"/>
    <mergeCell ref="E11:G11"/>
    <mergeCell ref="E12:G12"/>
    <mergeCell ref="E14:G14"/>
    <mergeCell ref="E15:G15"/>
    <mergeCell ref="E13:G13"/>
    <mergeCell ref="E22:G22"/>
    <mergeCell ref="H23:H24"/>
    <mergeCell ref="I23:I24"/>
    <mergeCell ref="C25:I25"/>
    <mergeCell ref="E16:G16"/>
    <mergeCell ref="E17:G17"/>
    <mergeCell ref="E18:G18"/>
    <mergeCell ref="E19:G19"/>
    <mergeCell ref="E20:G20"/>
    <mergeCell ref="E21:G21"/>
  </mergeCells>
  <dataValidations count="1">
    <dataValidation type="list" allowBlank="1" showInputMessage="1" showErrorMessage="1" prompt="Seleccione Condicion" sqref="D8" xr:uid="{00000000-0002-0000-0100-000000000000}">
      <formula1>"Contado,Credito,Cta Cte"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C2:I55"/>
  <sheetViews>
    <sheetView workbookViewId="0">
      <selection activeCell="I23" sqref="H23:I23"/>
    </sheetView>
  </sheetViews>
  <sheetFormatPr baseColWidth="10" defaultColWidth="12.5703125" defaultRowHeight="15.75" customHeight="1"/>
  <cols>
    <col min="6" max="6" width="16.140625" customWidth="1"/>
  </cols>
  <sheetData>
    <row r="2" spans="3:9" ht="12.75">
      <c r="C2" s="78" t="s">
        <v>0</v>
      </c>
      <c r="D2" s="53"/>
      <c r="E2" s="54"/>
      <c r="F2" s="10" t="s">
        <v>39</v>
      </c>
      <c r="G2" s="11" t="s">
        <v>40</v>
      </c>
      <c r="H2" s="79">
        <v>1000000000001</v>
      </c>
      <c r="I2" s="80"/>
    </row>
    <row r="3" spans="3:9" ht="12.75">
      <c r="C3" s="58"/>
      <c r="D3" s="59"/>
      <c r="E3" s="60"/>
      <c r="F3" s="81" t="s">
        <v>41</v>
      </c>
      <c r="G3" s="12" t="s">
        <v>42</v>
      </c>
      <c r="H3" s="82">
        <f ca="1">NOW()</f>
        <v>45056.744893055555</v>
      </c>
      <c r="I3" s="75"/>
    </row>
    <row r="4" spans="3:9" ht="12.75">
      <c r="C4" s="13"/>
      <c r="F4" s="56"/>
      <c r="G4" s="12" t="s">
        <v>43</v>
      </c>
      <c r="H4" s="83" t="s">
        <v>44</v>
      </c>
      <c r="I4" s="75"/>
    </row>
    <row r="5" spans="3:9" ht="12.75">
      <c r="C5" s="14"/>
      <c r="D5" s="15"/>
      <c r="E5" s="15"/>
      <c r="F5" s="67"/>
      <c r="G5" s="16"/>
      <c r="H5" s="16"/>
      <c r="I5" s="17"/>
    </row>
    <row r="6" spans="3:9" ht="12.75">
      <c r="C6" s="18" t="s">
        <v>45</v>
      </c>
      <c r="D6" s="72"/>
      <c r="E6" s="73"/>
      <c r="F6" s="73"/>
      <c r="G6" s="19"/>
      <c r="H6" s="19"/>
      <c r="I6" s="20"/>
    </row>
    <row r="7" spans="3:9" ht="12.75">
      <c r="C7" s="21" t="s">
        <v>46</v>
      </c>
      <c r="D7" s="56"/>
      <c r="E7" s="56"/>
      <c r="F7" s="56"/>
      <c r="G7" s="2" t="s">
        <v>47</v>
      </c>
      <c r="H7" s="74"/>
      <c r="I7" s="75"/>
    </row>
    <row r="8" spans="3:9" ht="12.75">
      <c r="C8" s="21" t="s">
        <v>48</v>
      </c>
      <c r="D8" s="76" t="s">
        <v>49</v>
      </c>
      <c r="E8" s="56"/>
      <c r="F8" s="56"/>
      <c r="I8" s="22"/>
    </row>
    <row r="9" spans="3:9" ht="12.75">
      <c r="C9" s="23" t="s">
        <v>50</v>
      </c>
      <c r="D9" s="77"/>
      <c r="E9" s="67"/>
      <c r="F9" s="67"/>
      <c r="G9" s="24" t="s">
        <v>51</v>
      </c>
      <c r="H9" s="77"/>
      <c r="I9" s="69"/>
    </row>
    <row r="10" spans="3:9" ht="22.5" customHeight="1">
      <c r="C10" s="42" t="s">
        <v>3</v>
      </c>
      <c r="D10" s="42" t="s">
        <v>52</v>
      </c>
      <c r="E10" s="85" t="s">
        <v>4</v>
      </c>
      <c r="F10" s="73"/>
      <c r="G10" s="73"/>
      <c r="H10" s="42" t="s">
        <v>53</v>
      </c>
      <c r="I10" s="42" t="s">
        <v>54</v>
      </c>
    </row>
    <row r="11" spans="3:9" ht="22.5" customHeight="1">
      <c r="C11" s="43" t="s">
        <v>55</v>
      </c>
      <c r="D11" s="44">
        <v>5</v>
      </c>
      <c r="E11" s="84" t="str">
        <f>IF(C11 &lt;&gt; "", VLOOKUP(C11,Inventario!B$7:I$55,2), "")</f>
        <v>Jabon de T.</v>
      </c>
      <c r="F11" s="56"/>
      <c r="G11" s="56"/>
      <c r="H11" s="45">
        <f>IF(C11 &lt;&gt; "",VLOOKUP(C11,Inventario!B$7:I$59,8), "")</f>
        <v>19.965</v>
      </c>
      <c r="I11" s="46">
        <f>IF(AND(C11 &lt;&gt; "",D11 &lt;&gt; ""),D11*H11,"")</f>
        <v>99.825000000000003</v>
      </c>
    </row>
    <row r="12" spans="3:9" ht="22.5" customHeight="1">
      <c r="C12" s="47" t="s">
        <v>56</v>
      </c>
      <c r="D12" s="44">
        <v>7</v>
      </c>
      <c r="E12" s="84" t="str">
        <f>IF(C12 &lt;&gt; "", VLOOKUP(C12,Inventario!B$7:I$55,2), "")</f>
        <v>Fideos Marolio 3</v>
      </c>
      <c r="F12" s="56"/>
      <c r="G12" s="56"/>
      <c r="H12" s="45">
        <f>IF(C12 &lt;&gt; "",VLOOKUP(C12,Inventario!B$7:I$59,8), "")</f>
        <v>9.0749999999999993</v>
      </c>
      <c r="I12" s="46">
        <f t="shared" ref="I12:I55" si="0">IF(AND(C12 &lt;&gt; "",D12 &lt;&gt; ""),D12*H12,IF(E11 &lt;&gt; "", SUM(I$11:I11), ""))</f>
        <v>63.524999999999991</v>
      </c>
    </row>
    <row r="13" spans="3:9" ht="22.5" customHeight="1">
      <c r="C13" s="48" t="s">
        <v>57</v>
      </c>
      <c r="D13" s="44">
        <v>5</v>
      </c>
      <c r="E13" s="84" t="str">
        <f>IF(C13 &lt;&gt; "", VLOOKUP(C13,Inventario!B$7:I$55,2), "")</f>
        <v>Fideos Marolio 4</v>
      </c>
      <c r="F13" s="56"/>
      <c r="G13" s="56"/>
      <c r="H13" s="45">
        <f>IF(C13 &lt;&gt; "",VLOOKUP(C13,Inventario!B$7:I$59,8), "")</f>
        <v>177.87</v>
      </c>
      <c r="I13" s="46">
        <f t="shared" si="0"/>
        <v>889.35</v>
      </c>
    </row>
    <row r="14" spans="3:9" ht="12.75">
      <c r="C14" s="49" t="s">
        <v>60</v>
      </c>
      <c r="D14" s="44">
        <v>5</v>
      </c>
      <c r="E14" s="84" t="str">
        <f>IF(C14 &lt;&gt; "", VLOOKUP(C14,Inventario!B$7:I$55,2), "")</f>
        <v>Jabon de T.</v>
      </c>
      <c r="F14" s="56"/>
      <c r="G14" s="56"/>
      <c r="H14" s="45">
        <f>IF(C14 &lt;&gt; "",VLOOKUP(C14,Inventario!B$7:I$59,8), "")</f>
        <v>90.75</v>
      </c>
      <c r="I14" s="46">
        <f t="shared" si="0"/>
        <v>453.75</v>
      </c>
    </row>
    <row r="15" spans="3:9" ht="12.75">
      <c r="C15" s="49" t="s">
        <v>56</v>
      </c>
      <c r="D15" s="44">
        <v>3</v>
      </c>
      <c r="E15" s="84" t="str">
        <f>IF(C15 &lt;&gt; "", VLOOKUP(C15,Inventario!B$7:I$55,2), "")</f>
        <v>Fideos Marolio 3</v>
      </c>
      <c r="F15" s="56"/>
      <c r="G15" s="56"/>
      <c r="H15" s="45">
        <f>IF(C15 &lt;&gt; "",VLOOKUP(C15,Inventario!B$7:I$59,8), "")</f>
        <v>9.0749999999999993</v>
      </c>
      <c r="I15" s="46">
        <f t="shared" si="0"/>
        <v>27.224999999999998</v>
      </c>
    </row>
    <row r="16" spans="3:9" ht="12.75">
      <c r="C16" s="50"/>
      <c r="D16" s="44"/>
      <c r="E16" s="84" t="str">
        <f>IF(C16 &lt;&gt; "", VLOOKUP(C16,Inventario!B$7:I$55,2), "")</f>
        <v/>
      </c>
      <c r="F16" s="56"/>
      <c r="G16" s="56"/>
      <c r="H16" s="45" t="str">
        <f>IF(C16 &lt;&gt; "",VLOOKUP(C16,Inventario!B$7:I$59,8), IF( I16 &lt;&gt; "", "Total", ""))</f>
        <v>Total</v>
      </c>
      <c r="I16" s="46">
        <f t="shared" si="0"/>
        <v>1533.675</v>
      </c>
    </row>
    <row r="17" spans="3:9" ht="12.75">
      <c r="C17" s="50"/>
      <c r="D17" s="44"/>
      <c r="E17" s="84" t="str">
        <f>IF(C17 &lt;&gt; "", VLOOKUP(C17,Inventario!B$7:I$55,2), "")</f>
        <v/>
      </c>
      <c r="F17" s="56"/>
      <c r="G17" s="56"/>
      <c r="H17" s="45" t="str">
        <f>IF(C17 &lt;&gt; "",VLOOKUP(C17,Inventario!B$7:I$59,8), "")</f>
        <v/>
      </c>
      <c r="I17" s="46" t="str">
        <f t="shared" si="0"/>
        <v/>
      </c>
    </row>
    <row r="18" spans="3:9" ht="12.75">
      <c r="C18" s="50"/>
      <c r="D18" s="44"/>
      <c r="E18" s="84" t="str">
        <f>IF(C18 &lt;&gt; "", VLOOKUP(C18,Inventario!B$7:I$55,2), "")</f>
        <v/>
      </c>
      <c r="F18" s="56"/>
      <c r="G18" s="56"/>
      <c r="H18" s="45" t="str">
        <f>IF(C18 &lt;&gt; "",VLOOKUP(C18,Inventario!B$7:I$59,8), "")</f>
        <v/>
      </c>
      <c r="I18" s="46" t="str">
        <f t="shared" si="0"/>
        <v/>
      </c>
    </row>
    <row r="19" spans="3:9" ht="12.75">
      <c r="C19" s="50"/>
      <c r="D19" s="44"/>
      <c r="E19" s="84" t="str">
        <f>IF(C19 &lt;&gt; "", VLOOKUP(C19,Inventario!B$7:I$55,2), "")</f>
        <v/>
      </c>
      <c r="F19" s="56"/>
      <c r="G19" s="56"/>
      <c r="H19" s="45" t="str">
        <f>IF(C19 &lt;&gt; "",VLOOKUP(C19,Inventario!B$7:I$59,8), "")</f>
        <v/>
      </c>
      <c r="I19" s="46" t="str">
        <f t="shared" si="0"/>
        <v/>
      </c>
    </row>
    <row r="20" spans="3:9" ht="12.75">
      <c r="C20" s="50"/>
      <c r="D20" s="44"/>
      <c r="E20" s="84" t="str">
        <f>IF(C20 &lt;&gt; "", VLOOKUP(C20,Inventario!B$7:I$55,2), "")</f>
        <v/>
      </c>
      <c r="F20" s="56"/>
      <c r="G20" s="56"/>
      <c r="H20" s="45" t="str">
        <f>IF(C20 &lt;&gt; "",VLOOKUP(C20,Inventario!B$7:I$59,8), "")</f>
        <v/>
      </c>
      <c r="I20" s="46" t="str">
        <f t="shared" si="0"/>
        <v/>
      </c>
    </row>
    <row r="21" spans="3:9" ht="12.75">
      <c r="C21" s="50"/>
      <c r="D21" s="44"/>
      <c r="E21" s="84" t="str">
        <f>IF(C21 &lt;&gt; "", VLOOKUP(C21,Inventario!B$7:I$55,2), "")</f>
        <v/>
      </c>
      <c r="F21" s="56"/>
      <c r="G21" s="56"/>
      <c r="H21" s="45" t="str">
        <f>IF(C21 &lt;&gt; "",VLOOKUP(C21,Inventario!B$7:I$59,8), "")</f>
        <v/>
      </c>
      <c r="I21" s="46" t="str">
        <f t="shared" si="0"/>
        <v/>
      </c>
    </row>
    <row r="22" spans="3:9" ht="12.75">
      <c r="C22" s="50"/>
      <c r="D22" s="44"/>
      <c r="E22" s="84" t="str">
        <f>IF(C22 &lt;&gt; "", VLOOKUP(C22,Inventario!B$7:I$55,2), "")</f>
        <v/>
      </c>
      <c r="F22" s="56"/>
      <c r="G22" s="56"/>
      <c r="H22" s="45" t="str">
        <f>IF(C22 &lt;&gt; "",VLOOKUP(C22,Inventario!B$7:I$59,8), "")</f>
        <v/>
      </c>
      <c r="I22" s="46" t="str">
        <f t="shared" si="0"/>
        <v/>
      </c>
    </row>
    <row r="23" spans="3:9" ht="12.75">
      <c r="C23" s="50"/>
      <c r="D23" s="44"/>
      <c r="E23" s="84" t="str">
        <f>IF(C23 &lt;&gt; "", VLOOKUP(C23,Inventario!B$7:I$55,2), "")</f>
        <v/>
      </c>
      <c r="F23" s="56"/>
      <c r="G23" s="56"/>
      <c r="H23" s="45" t="str">
        <f>IF(C23 &lt;&gt; "",VLOOKUP(C23,Inventario!B$7:I$59,8), "")</f>
        <v/>
      </c>
      <c r="I23" s="46" t="str">
        <f t="shared" si="0"/>
        <v/>
      </c>
    </row>
    <row r="24" spans="3:9" ht="12.75">
      <c r="C24" s="50"/>
      <c r="D24" s="44"/>
      <c r="E24" s="84" t="str">
        <f>IF(C24 &lt;&gt; "", VLOOKUP(C24,Inventario!B$7:I$55,2), "")</f>
        <v/>
      </c>
      <c r="F24" s="56"/>
      <c r="G24" s="56"/>
      <c r="H24" s="45" t="str">
        <f>IF(C24 &lt;&gt; "",VLOOKUP(C24,Inventario!B$7:I$59,8), "")</f>
        <v/>
      </c>
      <c r="I24" s="46" t="str">
        <f t="shared" si="0"/>
        <v/>
      </c>
    </row>
    <row r="25" spans="3:9" ht="12.75">
      <c r="C25" s="50"/>
      <c r="D25" s="44"/>
      <c r="E25" s="84" t="str">
        <f>IF(C25 &lt;&gt; "", VLOOKUP(C25,Inventario!B$7:I$55,2), "")</f>
        <v/>
      </c>
      <c r="F25" s="56"/>
      <c r="G25" s="56"/>
      <c r="H25" s="45" t="str">
        <f>IF(C25 &lt;&gt; "",VLOOKUP(C25,Inventario!B$7:I$59,8), "")</f>
        <v/>
      </c>
      <c r="I25" s="46" t="str">
        <f t="shared" si="0"/>
        <v/>
      </c>
    </row>
    <row r="26" spans="3:9" ht="12.75">
      <c r="C26" s="50"/>
      <c r="D26" s="44"/>
      <c r="E26" s="84" t="str">
        <f>IF(C26 &lt;&gt; "", VLOOKUP(C26,Inventario!B$7:I$55,2), "")</f>
        <v/>
      </c>
      <c r="F26" s="56"/>
      <c r="G26" s="56"/>
      <c r="H26" s="45" t="str">
        <f>IF(C26 &lt;&gt; "",VLOOKUP(C26,Inventario!B$7:I$59,8), "")</f>
        <v/>
      </c>
      <c r="I26" s="46" t="str">
        <f t="shared" si="0"/>
        <v/>
      </c>
    </row>
    <row r="27" spans="3:9" ht="12.75">
      <c r="C27" s="50"/>
      <c r="H27" s="51"/>
      <c r="I27" s="46" t="str">
        <f t="shared" si="0"/>
        <v/>
      </c>
    </row>
    <row r="28" spans="3:9" ht="12.75">
      <c r="C28" s="50"/>
      <c r="H28" s="51"/>
      <c r="I28" s="46" t="str">
        <f t="shared" si="0"/>
        <v/>
      </c>
    </row>
    <row r="29" spans="3:9" ht="12.75">
      <c r="C29" s="50"/>
      <c r="I29" s="46" t="str">
        <f t="shared" si="0"/>
        <v/>
      </c>
    </row>
    <row r="30" spans="3:9" ht="12.75">
      <c r="C30" s="50"/>
      <c r="I30" s="46" t="str">
        <f t="shared" si="0"/>
        <v/>
      </c>
    </row>
    <row r="31" spans="3:9" ht="12.75">
      <c r="C31" s="50"/>
      <c r="I31" s="46" t="str">
        <f t="shared" si="0"/>
        <v/>
      </c>
    </row>
    <row r="32" spans="3:9" ht="12.75">
      <c r="C32" s="50"/>
      <c r="I32" s="46" t="str">
        <f t="shared" si="0"/>
        <v/>
      </c>
    </row>
    <row r="33" spans="3:9" ht="12.75">
      <c r="C33" s="50"/>
      <c r="I33" s="46" t="str">
        <f t="shared" si="0"/>
        <v/>
      </c>
    </row>
    <row r="34" spans="3:9" ht="12.75">
      <c r="C34" s="50"/>
      <c r="I34" s="46" t="str">
        <f t="shared" si="0"/>
        <v/>
      </c>
    </row>
    <row r="35" spans="3:9" ht="12.75">
      <c r="C35" s="50"/>
      <c r="I35" s="46" t="str">
        <f t="shared" si="0"/>
        <v/>
      </c>
    </row>
    <row r="36" spans="3:9" ht="12.75">
      <c r="C36" s="50"/>
      <c r="I36" s="46" t="str">
        <f t="shared" si="0"/>
        <v/>
      </c>
    </row>
    <row r="37" spans="3:9" ht="12.75">
      <c r="C37" s="50"/>
      <c r="I37" s="46" t="str">
        <f t="shared" si="0"/>
        <v/>
      </c>
    </row>
    <row r="38" spans="3:9" ht="12.75">
      <c r="C38" s="50"/>
      <c r="I38" s="46" t="str">
        <f t="shared" si="0"/>
        <v/>
      </c>
    </row>
    <row r="39" spans="3:9" ht="12.75">
      <c r="C39" s="50"/>
      <c r="I39" s="46" t="str">
        <f t="shared" si="0"/>
        <v/>
      </c>
    </row>
    <row r="40" spans="3:9" ht="12.75">
      <c r="C40" s="50"/>
      <c r="I40" s="46" t="str">
        <f t="shared" si="0"/>
        <v/>
      </c>
    </row>
    <row r="41" spans="3:9" ht="12.75">
      <c r="C41" s="50"/>
      <c r="I41" s="46" t="str">
        <f t="shared" si="0"/>
        <v/>
      </c>
    </row>
    <row r="42" spans="3:9" ht="12.75">
      <c r="C42" s="50"/>
      <c r="I42" s="46" t="str">
        <f t="shared" si="0"/>
        <v/>
      </c>
    </row>
    <row r="43" spans="3:9" ht="12.75">
      <c r="C43" s="50"/>
      <c r="I43" s="46" t="str">
        <f t="shared" si="0"/>
        <v/>
      </c>
    </row>
    <row r="44" spans="3:9" ht="12.75">
      <c r="I44" s="46" t="str">
        <f t="shared" si="0"/>
        <v/>
      </c>
    </row>
    <row r="45" spans="3:9" ht="12.75">
      <c r="I45" s="46" t="str">
        <f t="shared" si="0"/>
        <v/>
      </c>
    </row>
    <row r="46" spans="3:9" ht="12.75">
      <c r="I46" s="46" t="str">
        <f t="shared" si="0"/>
        <v/>
      </c>
    </row>
    <row r="47" spans="3:9" ht="12.75">
      <c r="I47" s="46" t="str">
        <f t="shared" si="0"/>
        <v/>
      </c>
    </row>
    <row r="48" spans="3:9" ht="12.75">
      <c r="I48" s="46" t="str">
        <f t="shared" si="0"/>
        <v/>
      </c>
    </row>
    <row r="49" spans="9:9" ht="12.75">
      <c r="I49" s="46" t="str">
        <f t="shared" si="0"/>
        <v/>
      </c>
    </row>
    <row r="50" spans="9:9" ht="12.75">
      <c r="I50" s="46" t="str">
        <f t="shared" si="0"/>
        <v/>
      </c>
    </row>
    <row r="51" spans="9:9" ht="12.75">
      <c r="I51" s="46" t="str">
        <f t="shared" si="0"/>
        <v/>
      </c>
    </row>
    <row r="52" spans="9:9" ht="12.75">
      <c r="I52" s="46" t="str">
        <f t="shared" si="0"/>
        <v/>
      </c>
    </row>
    <row r="53" spans="9:9" ht="12.75">
      <c r="I53" s="46" t="str">
        <f t="shared" si="0"/>
        <v/>
      </c>
    </row>
    <row r="54" spans="9:9" ht="12.75">
      <c r="I54" s="46" t="str">
        <f t="shared" si="0"/>
        <v/>
      </c>
    </row>
    <row r="55" spans="9:9" ht="12.75">
      <c r="I55" s="46" t="str">
        <f t="shared" si="0"/>
        <v/>
      </c>
    </row>
  </sheetData>
  <mergeCells count="28">
    <mergeCell ref="C2:E3"/>
    <mergeCell ref="H2:I2"/>
    <mergeCell ref="F3:F5"/>
    <mergeCell ref="H3:I3"/>
    <mergeCell ref="H4:I4"/>
    <mergeCell ref="D6:F6"/>
    <mergeCell ref="H7:I7"/>
    <mergeCell ref="D7:F7"/>
    <mergeCell ref="D8:F8"/>
    <mergeCell ref="D9:F9"/>
    <mergeCell ref="H9:I9"/>
    <mergeCell ref="E10:G10"/>
    <mergeCell ref="E11:G11"/>
    <mergeCell ref="E12:G12"/>
    <mergeCell ref="E13:G13"/>
    <mergeCell ref="E14:G14"/>
    <mergeCell ref="E15:G15"/>
    <mergeCell ref="E16:G16"/>
    <mergeCell ref="E17:G17"/>
    <mergeCell ref="E25:G25"/>
    <mergeCell ref="E26:G26"/>
    <mergeCell ref="E18:G18"/>
    <mergeCell ref="E19:G19"/>
    <mergeCell ref="E20:G20"/>
    <mergeCell ref="E21:G21"/>
    <mergeCell ref="E22:G22"/>
    <mergeCell ref="E23:G23"/>
    <mergeCell ref="E24:G24"/>
  </mergeCells>
  <conditionalFormatting sqref="H11:H100">
    <cfRule type="cellIs" dxfId="0" priority="1" operator="equal">
      <formula>"Total"</formula>
    </cfRule>
  </conditionalFormatting>
  <dataValidations count="1">
    <dataValidation type="list" allowBlank="1" showInputMessage="1" showErrorMessage="1" prompt="Seleccione Condicion" sqref="D8" xr:uid="{00000000-0002-0000-0200-000000000000}">
      <formula1>"Contado,Credito,Cta Cte"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F31"/>
  <sheetViews>
    <sheetView topLeftCell="A4" workbookViewId="0"/>
  </sheetViews>
  <sheetFormatPr baseColWidth="10" defaultColWidth="12.5703125" defaultRowHeight="15.75" customHeight="1"/>
  <sheetData>
    <row r="1" spans="2:6">
      <c r="C1" s="2" t="s">
        <v>61</v>
      </c>
      <c r="D1" s="2" t="s">
        <v>62</v>
      </c>
      <c r="E1" s="2" t="s">
        <v>63</v>
      </c>
      <c r="F1" s="2" t="s">
        <v>64</v>
      </c>
    </row>
    <row r="2" spans="2:6">
      <c r="B2" s="2">
        <v>0</v>
      </c>
    </row>
    <row r="3" spans="2:6">
      <c r="B3" s="2">
        <v>1</v>
      </c>
      <c r="C3" s="2" t="s">
        <v>65</v>
      </c>
      <c r="E3" s="2" t="s">
        <v>66</v>
      </c>
      <c r="F3" s="2" t="s">
        <v>65</v>
      </c>
    </row>
    <row r="4" spans="2:6">
      <c r="B4" s="2">
        <v>2</v>
      </c>
      <c r="C4" s="2" t="s">
        <v>67</v>
      </c>
      <c r="E4" s="2" t="s">
        <v>68</v>
      </c>
      <c r="F4" s="2" t="s">
        <v>69</v>
      </c>
    </row>
    <row r="5" spans="2:6">
      <c r="B5" s="2">
        <v>3</v>
      </c>
      <c r="C5" s="2" t="s">
        <v>70</v>
      </c>
      <c r="D5" s="2" t="s">
        <v>71</v>
      </c>
      <c r="E5" s="2" t="s">
        <v>72</v>
      </c>
      <c r="F5" s="2" t="s">
        <v>70</v>
      </c>
    </row>
    <row r="6" spans="2:6">
      <c r="B6" s="2">
        <v>4</v>
      </c>
      <c r="C6" s="2" t="s">
        <v>73</v>
      </c>
      <c r="D6" s="2" t="s">
        <v>74</v>
      </c>
      <c r="E6" s="9" t="str">
        <f>CONCATENATE(C6,"cientos")</f>
        <v>cuatrocientos</v>
      </c>
      <c r="F6" s="2" t="s">
        <v>73</v>
      </c>
    </row>
    <row r="7" spans="2:6">
      <c r="B7" s="2">
        <v>5</v>
      </c>
      <c r="C7" s="2" t="s">
        <v>75</v>
      </c>
      <c r="D7" s="2" t="s">
        <v>76</v>
      </c>
      <c r="E7" s="2" t="s">
        <v>77</v>
      </c>
      <c r="F7" s="2" t="s">
        <v>75</v>
      </c>
    </row>
    <row r="8" spans="2:6">
      <c r="B8" s="2">
        <v>6</v>
      </c>
      <c r="C8" s="2" t="s">
        <v>78</v>
      </c>
      <c r="D8" s="2" t="s">
        <v>79</v>
      </c>
      <c r="E8" s="9" t="str">
        <f>CONCATENATE(C8,"cientos")</f>
        <v>seiscientos</v>
      </c>
      <c r="F8" s="2" t="s">
        <v>78</v>
      </c>
    </row>
    <row r="9" spans="2:6">
      <c r="B9" s="2">
        <v>7</v>
      </c>
      <c r="C9" s="2" t="s">
        <v>80</v>
      </c>
      <c r="D9" s="2" t="s">
        <v>81</v>
      </c>
      <c r="E9" s="2" t="s">
        <v>82</v>
      </c>
      <c r="F9" s="2" t="s">
        <v>80</v>
      </c>
    </row>
    <row r="10" spans="2:6">
      <c r="B10" s="2">
        <v>8</v>
      </c>
      <c r="C10" s="2" t="s">
        <v>83</v>
      </c>
      <c r="D10" s="2" t="s">
        <v>84</v>
      </c>
      <c r="E10" s="9" t="str">
        <f>CONCATENATE(C10,"cientos")</f>
        <v>ochocientos</v>
      </c>
      <c r="F10" s="2" t="s">
        <v>83</v>
      </c>
    </row>
    <row r="11" spans="2:6">
      <c r="B11" s="2">
        <v>9</v>
      </c>
      <c r="C11" s="2" t="s">
        <v>85</v>
      </c>
      <c r="D11" s="2" t="s">
        <v>86</v>
      </c>
      <c r="E11" s="2" t="s">
        <v>87</v>
      </c>
      <c r="F11" s="2" t="s">
        <v>85</v>
      </c>
    </row>
    <row r="12" spans="2:6">
      <c r="B12" s="2">
        <v>10</v>
      </c>
      <c r="C12" s="2" t="s">
        <v>88</v>
      </c>
    </row>
    <row r="13" spans="2:6">
      <c r="B13" s="2">
        <v>11</v>
      </c>
      <c r="C13" s="2" t="s">
        <v>89</v>
      </c>
    </row>
    <row r="14" spans="2:6">
      <c r="B14" s="2">
        <v>12</v>
      </c>
      <c r="C14" s="2" t="s">
        <v>90</v>
      </c>
    </row>
    <row r="15" spans="2:6">
      <c r="B15" s="2">
        <v>13</v>
      </c>
      <c r="C15" s="2" t="s">
        <v>91</v>
      </c>
    </row>
    <row r="16" spans="2:6">
      <c r="B16" s="2">
        <v>14</v>
      </c>
      <c r="C16" s="2" t="s">
        <v>92</v>
      </c>
    </row>
    <row r="17" spans="2:3">
      <c r="B17" s="2">
        <v>15</v>
      </c>
      <c r="C17" s="2" t="s">
        <v>93</v>
      </c>
    </row>
    <row r="18" spans="2:3">
      <c r="B18" s="2">
        <v>16</v>
      </c>
      <c r="C18" s="2" t="s">
        <v>94</v>
      </c>
    </row>
    <row r="19" spans="2:3">
      <c r="B19" s="2">
        <v>17</v>
      </c>
      <c r="C19" s="2" t="s">
        <v>95</v>
      </c>
    </row>
    <row r="20" spans="2:3">
      <c r="B20" s="2">
        <v>18</v>
      </c>
      <c r="C20" s="2" t="s">
        <v>96</v>
      </c>
    </row>
    <row r="21" spans="2:3">
      <c r="B21" s="2">
        <v>19</v>
      </c>
      <c r="C21" s="2" t="s">
        <v>97</v>
      </c>
    </row>
    <row r="22" spans="2:3">
      <c r="B22" s="2">
        <v>20</v>
      </c>
      <c r="C22" s="2" t="s">
        <v>98</v>
      </c>
    </row>
    <row r="23" spans="2:3">
      <c r="B23" s="2">
        <v>21</v>
      </c>
      <c r="C23" s="2" t="s">
        <v>99</v>
      </c>
    </row>
    <row r="24" spans="2:3">
      <c r="B24" s="2">
        <v>22</v>
      </c>
      <c r="C24" s="2" t="s">
        <v>100</v>
      </c>
    </row>
    <row r="25" spans="2:3">
      <c r="B25" s="2">
        <v>23</v>
      </c>
      <c r="C25" s="2" t="s">
        <v>101</v>
      </c>
    </row>
    <row r="26" spans="2:3">
      <c r="B26" s="2">
        <v>24</v>
      </c>
      <c r="C26" s="2" t="s">
        <v>102</v>
      </c>
    </row>
    <row r="27" spans="2:3">
      <c r="B27" s="2">
        <v>25</v>
      </c>
      <c r="C27" s="2" t="s">
        <v>103</v>
      </c>
    </row>
    <row r="28" spans="2:3">
      <c r="B28" s="2">
        <v>26</v>
      </c>
      <c r="C28" s="2" t="s">
        <v>104</v>
      </c>
    </row>
    <row r="29" spans="2:3">
      <c r="B29" s="2">
        <v>27</v>
      </c>
      <c r="C29" s="2" t="s">
        <v>105</v>
      </c>
    </row>
    <row r="30" spans="2:3">
      <c r="B30" s="2">
        <v>28</v>
      </c>
      <c r="C30" s="2" t="s">
        <v>106</v>
      </c>
    </row>
    <row r="31" spans="2:3">
      <c r="B31" s="2">
        <v>29</v>
      </c>
      <c r="C31" s="2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Factura</vt:lpstr>
      <vt:lpstr>Ticket</vt:lpstr>
      <vt:lpstr>Letras Numeros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2023-05-10T21:05:18Z</dcterms:modified>
</cp:coreProperties>
</file>