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Hoja 1" sheetId="1" r:id="rId4"/>
  </sheets>
  <definedNames/>
  <calcPr/>
</workbook>
</file>

<file path=xl/sharedStrings.xml><?xml version="1.0" encoding="utf-8"?>
<sst xmlns="http://schemas.openxmlformats.org/spreadsheetml/2006/main" count="11329" uniqueCount="4276">
  <si>
    <t>Fecha Actual</t>
  </si>
  <si>
    <t>Fecha de ingreso</t>
  </si>
  <si>
    <t>Razon social</t>
  </si>
  <si>
    <t>Nombre del cliente</t>
  </si>
  <si>
    <t>PAQUETE</t>
  </si>
  <si>
    <t>TIEMPO DE ESTADIA</t>
  </si>
  <si>
    <t>TOTAL FACTURA</t>
  </si>
  <si>
    <t>IMPORTE PAGADO</t>
  </si>
  <si>
    <t>SALDO POR COBRAR</t>
  </si>
  <si>
    <t>EJECUTIVO</t>
  </si>
  <si>
    <t>OBSERVACIONES</t>
  </si>
  <si>
    <t>susan zelada</t>
  </si>
  <si>
    <t>full day 1ro de enero</t>
  </si>
  <si>
    <t>deposito</t>
  </si>
  <si>
    <t>Nicole Sanabria</t>
  </si>
  <si>
    <t>full day 2 entradas mayores y 2 menores</t>
  </si>
  <si>
    <t>Carla lorena fernandez</t>
  </si>
  <si>
    <t>cabaña de 2h Entre semana: 3 adultos +2 niños +1 bebe</t>
  </si>
  <si>
    <t>2D1N</t>
  </si>
  <si>
    <t>Efectivo recepcion</t>
  </si>
  <si>
    <t>cancela al ingresar a recepcion</t>
  </si>
  <si>
    <t>VELASCO</t>
  </si>
  <si>
    <t>SIMON VELASCO</t>
  </si>
  <si>
    <t xml:space="preserve">Cabaña 3h entre semana 7 personas </t>
  </si>
  <si>
    <t>CAMAS
1 MATRIMONIAL
5 INDIVIDUALES</t>
  </si>
  <si>
    <t>Hugo Mauricio Franco Burgos</t>
  </si>
  <si>
    <t>Lagoon Suite entre semana</t>
  </si>
  <si>
    <t>SUITE LAGOON ENTRE SEMANA</t>
  </si>
  <si>
    <t>Patricia Mora</t>
  </si>
  <si>
    <t>Zenon Antezana</t>
  </si>
  <si>
    <t>Vacaciones a credito Cabaña 3h</t>
  </si>
  <si>
    <t>3D2N</t>
  </si>
  <si>
    <t>pago cuota 2 vacciones a credito</t>
  </si>
  <si>
    <t xml:space="preserve"> Ana Maria Arancibia Cayuba </t>
  </si>
  <si>
    <t>summer on</t>
  </si>
  <si>
    <t>27 entradas summer on</t>
  </si>
  <si>
    <t>Victor Hugo Cuéllar Mina</t>
  </si>
  <si>
    <t>Ana Cuéllar Palacios</t>
  </si>
  <si>
    <t>cabaña de 2h , PARA 5 PERSONAS</t>
  </si>
  <si>
    <t>1 cama matrimonial y 3 camas individuales</t>
  </si>
  <si>
    <t>EDSON ERNESTO JIMENEZ TAPIA</t>
  </si>
  <si>
    <t>-  1 CABAÑA 3H MINIMALISTA
- 2 CABAÑAS 2H MINIMALISTAS</t>
  </si>
  <si>
    <t>Gonzales</t>
  </si>
  <si>
    <t>Mariel Aymarita Gonzales Maydana</t>
  </si>
  <si>
    <t>9 entradas summer on</t>
  </si>
  <si>
    <t>Elvis pilco Suárez</t>
  </si>
  <si>
    <t>use day</t>
  </si>
  <si>
    <t>6 horas</t>
  </si>
  <si>
    <t>6 horas de hospedjae y ambientes en suite ejecutiva.</t>
  </si>
  <si>
    <t>Nuñez</t>
  </si>
  <si>
    <t>Maycol Nuñez Cori</t>
  </si>
  <si>
    <t>lagoon suite entre semana 2 personas , 3d2n</t>
  </si>
  <si>
    <t>Fernando Baldomar Salgueiro</t>
  </si>
  <si>
    <t>Fernando Baldomar</t>
  </si>
  <si>
    <t>cabaña de 2h</t>
  </si>
  <si>
    <t>cabaña de 2h minimalista para 4 personas , estadia de 2 dias 1 noche
Día 1 almuerzo cena
Dia 2 desayuno almuerzo</t>
  </si>
  <si>
    <t>Hebert Soleto</t>
  </si>
  <si>
    <t xml:space="preserve">Shirley Ortiz </t>
  </si>
  <si>
    <t>cabaña de 2h minimalista para 3 adultos y 2 menores , estadia de 2 dias 1 noche
Día 1 almuerzo cena
Dia 2 desayuno almuerzo
camas: 1 grande y 3 individuales</t>
  </si>
  <si>
    <t>Gustavo Rivera</t>
  </si>
  <si>
    <t>suite lagoon</t>
  </si>
  <si>
    <t>SUITE LAGOON 3D 2N</t>
  </si>
  <si>
    <t>mariela barahona</t>
  </si>
  <si>
    <t>suite lagoon 2dias 1 noche</t>
  </si>
  <si>
    <t>Carrasco</t>
  </si>
  <si>
    <t>SYLVIA ANDREA CARRASCO RODRIGO</t>
  </si>
  <si>
    <t>CABAÑA 3H</t>
  </si>
  <si>
    <t>cabaña 3h 2 noches y 3 dias</t>
  </si>
  <si>
    <t xml:space="preserve">DANIEL ACHIVARE BALDERRAMA </t>
  </si>
  <si>
    <t>Velada romantica suie vip</t>
  </si>
  <si>
    <t>Velada romantica suite vip 2D1N
cena: fetuccine alfredo
decoracion en suite
ingreso: 2 a 3 pm
DIA 1  trago de cortesía, cena romántica
DIA 2 Desayuno almuerzo
(el cliente quiere hacer uso del jacuzzi, coordinar al ingreso)</t>
  </si>
  <si>
    <t xml:space="preserve">FECHA ABIERTA </t>
  </si>
  <si>
    <t>Quiroga</t>
  </si>
  <si>
    <t xml:space="preserve"> Alejandra Balderrama</t>
  </si>
  <si>
    <t>SUITE LAGOON</t>
  </si>
  <si>
    <t xml:space="preserve">SUITE LAGOON 3D 2N ENTRE SEMANA 1444BS
CLIENTE QUE RESERVA: ALEJANDRA BALDERRAMA
- DIA 1 TRAGO DE CORTESIA INGRESO - CENA
- DIA 2 DESAYUNO ALMUERZO CENA
- DIA 3 DESAYUNO ALMUERZO
2 PERSONAS
FECHA ABIERTA DEL 11 DE ENERO AL 11 DE JULIO, APARTIR DEL 12 DE JULIO APLICA RETARIFA. (VOUCHER Y FACTURA)
</t>
  </si>
  <si>
    <t>EDWIN ARDAYA DAZA</t>
  </si>
  <si>
    <t>Deposito</t>
  </si>
  <si>
    <t>Suite lagoon 3D2N + Niño adicional 2 noches
1 cama matrimonial y 1 cama individual
dia 1 almuerzo cena
dia 2 desayuno almuerzo cena
dia 3 desayuno almuerzo</t>
  </si>
  <si>
    <t>Delicia Ysela Ordóñez Daza</t>
  </si>
  <si>
    <t>Leonardo Sevilla</t>
  </si>
  <si>
    <t>CLIENTE QUE RESERVA: Leonardo Sevilla
Suite lagoon 2D1N
1 cama matrimonial 
dia 1 trago de cortesia  almuerzo cena
dia 2 desayuno almuerzo</t>
  </si>
  <si>
    <t>NUÑEZ</t>
  </si>
  <si>
    <t xml:space="preserve">Mario Nuñez Vasquez </t>
  </si>
  <si>
    <t>CLIENTE QUE RESERVA: Mario Nuñez Vasquez 
Suite lagoon 2D1N
1 cama matrimonial 
dia 1 trago de cortesia  almuerzo cena
dia 2 desayuno almuerzo</t>
  </si>
  <si>
    <t xml:space="preserve">Alisson Emily Huanca Cruz </t>
  </si>
  <si>
    <t>CLIENTE QUE RESERVA:  Alisson Emily Huanca Cruz 
Suite lagoon 3D2N
1 cama matrimonial 
dia 1 trago de cortesia  almuerzo cena
dia 2 desayuno almuerzo cena
DIa 3 desayuno almuerzo</t>
  </si>
  <si>
    <t>Jenny Lora Villagómez</t>
  </si>
  <si>
    <t>COMBO CHORIPAN</t>
  </si>
  <si>
    <t>3 entradas 2x1 super duo choripan</t>
  </si>
  <si>
    <t>Hugo Galvez</t>
  </si>
  <si>
    <t>Lixzandra Vaca Diez</t>
  </si>
  <si>
    <t>CABAÑA 2H</t>
  </si>
  <si>
    <t>CLIENTE QUE RESERVA:Lixzandra Vaca Diez
CABAÑA 2H 2D1N para 5 personas
1 cama matrimonial , 3 individuales
dia 1 trago de cortesia  almuerzo cena
dia 2 desayuno almuerzo</t>
  </si>
  <si>
    <t>Gil Victor Paz</t>
  </si>
  <si>
    <t>CLIENTE QUE RESERVA:Gil Victor Paz
CABAÑA 3H 3D2N para 5 PERSONAS
1 cama matrimonial , 4 individuales
dia 1 trago de cortesia  almuerzo cena
dia 2 desayuno almuerzo cena
dia 3 desayuno almuierzo</t>
  </si>
  <si>
    <t>Moira colombo</t>
  </si>
  <si>
    <t>SUIT VIP VELADA ROMANTICA ENTRE SEMANA</t>
  </si>
  <si>
    <t>nicole Sanabria</t>
  </si>
  <si>
    <t>20/ENERO
CLIENTE QUE RESERVA:Moira colombo 
Suite VIP, velada romantica entre semana
1 cama matrimonial , 2 personas
dia 1 trago de cortesia  cena romántica
dia 2 desayuno almuerzo 
cena: lagsana
decoracion en suite</t>
  </si>
  <si>
    <t>Jose Ballivian Quintanilla</t>
  </si>
  <si>
    <t>Rosmery Rosario Ballivian Quintanilla</t>
  </si>
  <si>
    <t xml:space="preserve">22/ENERO
CLIENTE QUE RESERVA:Rosmery Rosario Ballivian Quintanilla 
Suite Lagoon 2D1N
1 cama matrimonial y 1 individual, 2 adultos y 1 menor
dia 1 trago de cortesia  almuerzo cena
dia 2 desayuno almuerzo 
</t>
  </si>
  <si>
    <t>María Jackelin Souza Coimbra</t>
  </si>
  <si>
    <t xml:space="preserve">22/ENERO
CLIENTE QUE RESERVA:María Jackelin Souza Coimbra
Suite Lagoon 2D1N
1 cama matrimonial l, 2 adultos 
dia 1 trago de cortesia  almuerzo cena
dia 2 desayuno almuerzo 
</t>
  </si>
  <si>
    <t xml:space="preserve">Jorge Erazo </t>
  </si>
  <si>
    <t>Full Day 22 de enero</t>
  </si>
  <si>
    <t>3 entradas especial full day feriado 22/enero 2x1
6 personas +1 bebé de 3 años</t>
  </si>
  <si>
    <t>Veneros</t>
  </si>
  <si>
    <t>Mariela Castro</t>
  </si>
  <si>
    <t>SUITE EJECUTIVA</t>
  </si>
  <si>
    <t xml:space="preserve">22/ENERO
CLIENTE QUE RESERVA:Mariela Castro
Suite EJECUTIVA 2D1N
1 cama matrimonial , 2 adultos 
dia 1 trago de cortesia  almuerzo cena
dia 2 desayuno almuerzo 
</t>
  </si>
  <si>
    <t>Isabel Copa</t>
  </si>
  <si>
    <t>1 entrada especial full day feriado 22/enero 2x1
2personas</t>
  </si>
  <si>
    <t>KAREN ARIANE MERCADO SALAZAR</t>
  </si>
  <si>
    <t>Petronila Salazar</t>
  </si>
  <si>
    <t>Martín Salces</t>
  </si>
  <si>
    <t>Fabricio Choque</t>
  </si>
  <si>
    <t>cliente que reserva: Fabricio Choque
4 entradas especial full day feriado 22/enero 2x1
8 personas"</t>
  </si>
  <si>
    <t>Waldo Rodriguez</t>
  </si>
  <si>
    <t>cliente que reserva: waldo rofriguez
3 entradas especial full day feriado 22/enero 2x1
6 personas"</t>
  </si>
  <si>
    <t>Lizeth Romero</t>
  </si>
  <si>
    <t>cliente que reserva: Lizeth Romero 
2 entradas especial full day feriado 22/enero 2x1
4 personas"</t>
  </si>
  <si>
    <t>Maria Gorety Aguirre Rivera</t>
  </si>
  <si>
    <t>cliente que reserva: Maria Gorety Aguirre Rivera
3 entradas especial full day feriado 22/enero 2x1
6 personas"</t>
  </si>
  <si>
    <t>Jose Luis Ramos Gomez</t>
  </si>
  <si>
    <t xml:space="preserve">22/ENERO
CLIENTE QUE RESERVA:Jose Luis Ramos Gomez
SUITE LAGOON 2D1N
1 cama matrimonial , 2 adultos 
dia 1 trago de cortesia  almuerzo cena
dia 2 desayuno almuerzo 
</t>
  </si>
  <si>
    <t>Cardenas</t>
  </si>
  <si>
    <t>Gilda Cardenas Cáceres</t>
  </si>
  <si>
    <t>cliente que reserva: gilda cardenas 
2 entradas especial full day feriado 22/enero 2x1
4 personas"</t>
  </si>
  <si>
    <t>Viviana Iñiguez</t>
  </si>
  <si>
    <t>Viviana Iñiguez Tardio</t>
  </si>
  <si>
    <t>viviana iñiguez
1 entrada especial full day feriado 22/enero 2x1
2personas</t>
  </si>
  <si>
    <t>milton goyonaga</t>
  </si>
  <si>
    <t>Karin Goyonaga</t>
  </si>
  <si>
    <t>cliente que reserva: karin goyonaga
2 entradas especial full day feriado 22/enero 2x1
4 personas"</t>
  </si>
  <si>
    <t>lizeth romero ortiz</t>
  </si>
  <si>
    <t>1 ENTRADA FULL DAY 2X1 (2PERSONAS)</t>
  </si>
  <si>
    <t>Douglas Justiniano</t>
  </si>
  <si>
    <t>Douglas J Justiniano Torrico</t>
  </si>
  <si>
    <t>2 ENTRADAS FULL DAY 2X1 (4PERSONAS)</t>
  </si>
  <si>
    <t>Jose Guaristi</t>
  </si>
  <si>
    <t>Carola Cha cana</t>
  </si>
  <si>
    <t xml:space="preserve">3 entradas especial full day feriado 22/enero 2x1
6 personas </t>
  </si>
  <si>
    <t>willam bascope orellana</t>
  </si>
  <si>
    <t>3 ENTRADAS FULL DAY 2X1 (6 PERSONAS)</t>
  </si>
  <si>
    <t>Rony Gabriel Paticu</t>
  </si>
  <si>
    <t>Rony Gabriel Paticú</t>
  </si>
  <si>
    <t>carla lucero</t>
  </si>
  <si>
    <t>Miguel Chely</t>
  </si>
  <si>
    <t xml:space="preserve">Selene Salvatierra </t>
  </si>
  <si>
    <t>Selene Salvatierra Justiniano</t>
  </si>
  <si>
    <t>Arturo Ribera</t>
  </si>
  <si>
    <t>4 ENTRADA FULL DAY 2X1 (8 PERSONAS)</t>
  </si>
  <si>
    <t>Daniel Vallejo</t>
  </si>
  <si>
    <t>Erick aguilera</t>
  </si>
  <si>
    <t>laura aguilera</t>
  </si>
  <si>
    <t>CABAÑA CAMPESTRE 3H</t>
  </si>
  <si>
    <t xml:space="preserve">22/ENERO
CLIENTE QUE RESERVA:LAURA AGUILERA Gomez
CABAÑA CAMPESTRE  2D1N
1 cama matrimonial,4 individuales, 6 personas 
dia 1 trago de cortesia  almuerzo cena
dia 2 desayuno almuerzo 
</t>
  </si>
  <si>
    <t>JOSE MUNAYCO</t>
  </si>
  <si>
    <t>SUIT VIP</t>
  </si>
  <si>
    <t xml:space="preserve">27/FEBRERO
CLIENTE QUE RESERVA:JOSE MUNAYCO
SUIT VIP 3D2N
1 cama matrimonial 2 personas
dia 1 trago de cortesia  almuerzo cena
dia 2 desayuno almuerzo cena
dia 3 desayuno almuerzo
</t>
  </si>
  <si>
    <t>Alvarez</t>
  </si>
  <si>
    <t>Raquel Alvarez</t>
  </si>
  <si>
    <t>3 ENTRADA FULL DAY 2X1 (6 PERSONAS)</t>
  </si>
  <si>
    <t xml:space="preserve">Ivan Serrudo Sánchez </t>
  </si>
  <si>
    <t>1 ENTRADA FULL DAY 2X1 (2 PERSONAS)</t>
  </si>
  <si>
    <t xml:space="preserve">Diego Osuna añez. </t>
  </si>
  <si>
    <r>
      <rPr>
        <rFont val="Arial"/>
        <color theme="1"/>
      </rPr>
      <t xml:space="preserve">Tatiana Rivero 
</t>
    </r>
    <r>
      <rPr>
        <rFont val="Arial"/>
        <b/>
        <color rgb="FFFFFFFF"/>
        <sz val="24.0"/>
      </rPr>
      <t>ANULADO</t>
    </r>
  </si>
  <si>
    <t xml:space="preserve">Tatiana Rivero </t>
  </si>
  <si>
    <t>22/FEBRERO
CLIENTE QUE RESERVA:TATIANA RIVERO
SUITE EJECUTIVA + NIÑO ADICIONAL 2D1N
1 cama matrimonial +1cama Individual, 3 personas
dia 1 trago de cortesia  almuerzo cena
dia 2 desayuno almuerzo
"</t>
  </si>
  <si>
    <t>Danny Pari inofuente</t>
  </si>
  <si>
    <t>Graciela Rojas Espinoza</t>
  </si>
  <si>
    <t>2 ENTRADAS FULL DAY 2X1 (4 PERSONAS)</t>
  </si>
  <si>
    <t>LIZETH ALEYDA LOVERA RIVAS</t>
  </si>
  <si>
    <t xml:space="preserve">Daniela Romero </t>
  </si>
  <si>
    <t>Guthrie</t>
  </si>
  <si>
    <t>Bitia Montaño</t>
  </si>
  <si>
    <t>Carla Patricia Chávez Vera</t>
  </si>
  <si>
    <t>luis Carlo justiniano mendoza</t>
  </si>
  <si>
    <t>Marcos Justiniano</t>
  </si>
  <si>
    <t>Shamir Daniel Jaldin Justiniano</t>
  </si>
  <si>
    <t>22/ENERO
CLIENTE QUE RESERVA:Shamir Daniel Jaldin Justiniano
SUITE EJECUTIVA + NIÑO ADICIONAL 2D1N
1 cama matrimonial +1cama Individual, 3 personas
dia 1 trago de cortesia  almuerzo cena
dia 2 desayuno almuerzo
"</t>
  </si>
  <si>
    <t>Fernando rainer pessoa</t>
  </si>
  <si>
    <t xml:space="preserve"> Fernando rainer pessoa</t>
  </si>
  <si>
    <t xml:space="preserve"> Andrea justiniano illanes</t>
  </si>
  <si>
    <t>Flavia Parra Flores</t>
  </si>
  <si>
    <t>Carmen Yorgely Pedraza roca</t>
  </si>
  <si>
    <t>Maria Bravo</t>
  </si>
  <si>
    <t>Fabiola Manuela Bravo Zarate</t>
  </si>
  <si>
    <t>Guido Melgar</t>
  </si>
  <si>
    <t xml:space="preserve">Yina Patricia Justiniano Flores </t>
  </si>
  <si>
    <t>5 ENTRADAS FULL DAY 2X1 (10 PERSONAS)</t>
  </si>
  <si>
    <t>Dusleny Melgar Monasterio</t>
  </si>
  <si>
    <t xml:space="preserve"> Lorenzo Cespedes Becerra</t>
  </si>
  <si>
    <t>Javier Roberto Martínez Zambrana</t>
  </si>
  <si>
    <t>22/ENERO
CLIENTE QUE RESERVA: Javier Martínez Zambrana
SUITE EJECUTIVA 2D1N
1 cama matrimonial 2 personas
dia 1 trago de cortesia  almuerzo cena
dia 2 desayuno almuerzo
"</t>
  </si>
  <si>
    <t xml:space="preserve">Andrea Stephanie Cama Baltazar </t>
  </si>
  <si>
    <t>Carlos Bazán Rodríguez</t>
  </si>
  <si>
    <t>Liliana Ramirez Paredes</t>
  </si>
  <si>
    <t>MARIANELA VELASCO ALANEZ</t>
  </si>
  <si>
    <t xml:space="preserve">Faviola escarlet cerezo felipez </t>
  </si>
  <si>
    <t>Javier Oropeza</t>
  </si>
  <si>
    <t>Paola Banegas</t>
  </si>
  <si>
    <t>Germán Elías</t>
  </si>
  <si>
    <t>Susana Sanjines</t>
  </si>
  <si>
    <t>Nelson Camargo Muñoz</t>
  </si>
  <si>
    <t>Hector Ortiz Salazar</t>
  </si>
  <si>
    <t>Cristina Merlo Barrios</t>
  </si>
  <si>
    <t>carolina alba</t>
  </si>
  <si>
    <t>Moira Perez Quispe</t>
  </si>
  <si>
    <t>VLADIMIR SEVERICHE</t>
  </si>
  <si>
    <t>4 ENTRADAS FULL DAY 2X1 (8 PERSONAS)</t>
  </si>
  <si>
    <t>Gladys Montaño Hurtado</t>
  </si>
  <si>
    <t>Gaby Vaca Montero</t>
  </si>
  <si>
    <t xml:space="preserve"> Ángela Patricia Justiniano Antelo</t>
  </si>
  <si>
    <t>DEposito</t>
  </si>
  <si>
    <t>Daniela García castro</t>
  </si>
  <si>
    <t xml:space="preserve"> Diego Artunduaga</t>
  </si>
  <si>
    <t xml:space="preserve">Ariane Celeste Egüez Limpias </t>
  </si>
  <si>
    <t>ERICKA PAOLA EGUEZ TRIVIÑO</t>
  </si>
  <si>
    <t>6 ENTRADAS FULL DAY 2X1 (12 PERSONAS)</t>
  </si>
  <si>
    <t>Cesar Chavez</t>
  </si>
  <si>
    <t>Jorge Sanchez</t>
  </si>
  <si>
    <t>SUITE VIP</t>
  </si>
  <si>
    <t>4D3N</t>
  </si>
  <si>
    <t>Cliente que reserva:  Jorge Sanchez
SUIT VIP 4D3N 2PERSONAS
Cama matrimonial
Dia 1 almuerzo cena
Dia 2,3 desayuno almuerzo cena
Dia 4 desayuno almuerzo</t>
  </si>
  <si>
    <t>JUAN REYNALDO HERBAS GUZMAN</t>
  </si>
  <si>
    <t>super duo combo choripan 2x1</t>
  </si>
  <si>
    <t>Cliente que reserva:  Juan herbas
4PERSONAS combo choripan 2x1</t>
  </si>
  <si>
    <t>Harold Brayan Valverde ortiz</t>
  </si>
  <si>
    <t xml:space="preserve">
4PERSONAS combo choripan 2x1</t>
  </si>
  <si>
    <t>Marco Antonio Romero Cuellar</t>
  </si>
  <si>
    <t>Orlando Doerksen Doerksen.</t>
  </si>
  <si>
    <t xml:space="preserve">Cliente que reserva: Orlando Doerksen Doerksen. 
CABAÑA DE  2 HABITACIONES 2DIAS 1NOCHE 4 PERSONAS
dia 1 cena
dia 2 desayuno almuerzo
</t>
  </si>
  <si>
    <r>
      <rPr>
        <rFont val="Arial"/>
        <color rgb="FFFFFFFF"/>
      </rPr>
      <t xml:space="preserve">MANLEY DABDOUB A
</t>
    </r>
    <r>
      <rPr>
        <rFont val="Arial"/>
        <b/>
        <color rgb="FFFFFFFF"/>
        <sz val="18.0"/>
      </rPr>
      <t>ANULADO</t>
    </r>
  </si>
  <si>
    <t>Pily Dabdoub Alvarez</t>
  </si>
  <si>
    <t>Cliente que reserva: Pily Dabdoub Alvarez
CABAÑA DE  2 HABITACIONES 3DIAS 2NOCHE 4 PERSONAS +1 MASCOTA 
dia 1 trago de bienvenida almuerzo cena
dia 2 desayuno almuerzo cena
dia 3 desayuno almuerzo</t>
  </si>
  <si>
    <t>Fabiola Landivar</t>
  </si>
  <si>
    <t>Fabiola Landivar Porras</t>
  </si>
  <si>
    <t>CABAÑA DE 2H</t>
  </si>
  <si>
    <t>"Cliente que reserva:FABIOLA LANDIVAR
CABAÑA DE  2 HABITACIONES 2DIAS 1NOCHE 4 PERSONAS +1 NIÑO 
dia 1 trago de bienvenida almuerzo cena
dia 2 desayuno almuerzo"
1 cama grande y 3 camas individuales</t>
  </si>
  <si>
    <t>EDUARDO AGUILERA</t>
  </si>
  <si>
    <t>JORGE A. AGUILERA OSINAGA</t>
  </si>
  <si>
    <t>COMBO PERSONAL</t>
  </si>
  <si>
    <t>PREVENTA COMBO PERSONAL 4 ENTRADAS DIA SABADO</t>
  </si>
  <si>
    <t>TORRICO</t>
  </si>
  <si>
    <t>GABRIEL EDUARDO TORRICO TORREJON</t>
  </si>
  <si>
    <t xml:space="preserve">Cliente que reserva:GABRIEL TORRICO
SUITE LAGOON 3NOCHE 4DIAS, 2PERSONAS
dia 1 trago de bienvenida almuerzo cena
dia 2,3 desayuno almuerzo cena
dia 4 desayuno almuerzo
</t>
  </si>
  <si>
    <t>Roberto ventura</t>
  </si>
  <si>
    <t>Cliente que reserva:Roberto ventura  29/ENERO
SUITE EJECUTIVA 2NOCHES 1DIA, 2PERSONAS + 1 NIÑO + 1 BEBÉ
dia 1 trago de bienvenida almuerzo cena
dia 2desayuno almuerzo 
1 CAMA GRANDE + 1 CAMA INDIVIDUAL</t>
  </si>
  <si>
    <t>Gloria Cabrera</t>
  </si>
  <si>
    <t>Carmen Calixta Fuentes Báez</t>
  </si>
  <si>
    <t>PREVENTA COMBO PERSONAL 6 ENTRADAS DIA SABADO</t>
  </si>
  <si>
    <t>JORGE BOTELLO</t>
  </si>
  <si>
    <t xml:space="preserve">JORGE EDUARDO BOTELLO MARIN </t>
  </si>
  <si>
    <t>Cliente que reserva:Jorge Botello
CABAÑA DE  2 HABITACIONES 2DIAS 1NOCHE 4 PERSONAS
dia 1 trago de bienvenida almuerzo cena
dia 2 desayuno almuerzo"
1 cama grande y 2 camas individuales</t>
  </si>
  <si>
    <t xml:space="preserve">FELIPE MONTEIRO LOUVEIRA </t>
  </si>
  <si>
    <t xml:space="preserve">"Cliente que reserva:FELIPE MONTEIRO LOUVEIRA 
SUITE LAGOON 2NOCHE 3DIAS, 2PERSONAS
dia 1 trago de bienvenida almuerzo cena
dia 2 desayuno almuerzo cena
dia 3 desayuno almuerzo
</t>
  </si>
  <si>
    <t>Agustin Escobar Nuñez</t>
  </si>
  <si>
    <t>moira guzman</t>
  </si>
  <si>
    <t>PREVENTA COMBO PERSONAL 3 ENTRADAS DIA SABADO</t>
  </si>
  <si>
    <t>Olma Justiniano</t>
  </si>
  <si>
    <t>PREVENTA COMBO PERSONAL 2 ENTRADAS</t>
  </si>
  <si>
    <t>florero Lopez</t>
  </si>
  <si>
    <t>Ariel Germán Florero López</t>
  </si>
  <si>
    <t>15/4/2022
Cliente que reserva: Florero Lopez Vacaciones a credito
suit vip 3D2N - 2 personas
Dia 1 coctel de bienvenida almuerzo cena
Dia 2 desayuno almuerzo cena
Dia 3 Desayuno almuerzo</t>
  </si>
  <si>
    <t>Karla Roman</t>
  </si>
  <si>
    <t>Karla Román</t>
  </si>
  <si>
    <t>Noelia Heredia</t>
  </si>
  <si>
    <t>COMBO CUMPLEAÑERO 1</t>
  </si>
  <si>
    <t>"29/1/2022 9:00
Cliente que reserva:Noelia Heredia
COMBO CUMPLEAÑERO 1
- 10 Salteñas
- 1 Torta para 10 personas (chocolate selva negra)
- 2 sodas de 3 litros
- 1 piqueo (pique macho)
- Ingreso a ambientes externos, balnearios y areas verdes a 10 personas.</t>
  </si>
  <si>
    <t xml:space="preserve">Briyitd Gareca Acosta </t>
  </si>
  <si>
    <t>SUITE VIP CON JACUZZI
PAQUETE DESCUENTO</t>
  </si>
  <si>
    <t>SUITE VIP CON JACUZZI
PAQUETE DESCUENTO 3D2N 1600Bs
Cliente que reserva:Briyitd Gareca Acosta
SUITE VIP 3D2N, 2PERSONAS 
dia 1 cena
dia 2desayuno almuerzo Cena
dia 3 desayuno almuerzo
1 CAMA GRANDE</t>
  </si>
  <si>
    <t>Lorgio Antelo</t>
  </si>
  <si>
    <t>SUITE LAGOON 27/FEBRERO
Cliente que reserva:Lorgio Antelo 2PERSONAS 
dia 1 trago de bienvenida almuerzo cena
dia 2 desayuno almuerzo Cena
dia 3 desayuno almuerzo
1 CAMA GRANDE</t>
  </si>
  <si>
    <t>NIKJOU</t>
  </si>
  <si>
    <t>SEIFULLAH NIKJOU</t>
  </si>
  <si>
    <t>SUITE DOBLE</t>
  </si>
  <si>
    <t xml:space="preserve">"SUITE DOBLE 27/FEBRERO
Cliente que reserva:NIKJOU  3 PERSONAS 
dia 1 trago de bienvenida almuerzo cena
dia 2 desayuno almuerzo Cena
dia 3 desayuno almuerzo
</t>
  </si>
  <si>
    <t>sin nombre</t>
  </si>
  <si>
    <t>Mariana Balderrama Alvarado</t>
  </si>
  <si>
    <t xml:space="preserve">Cliente que reserva: Mariana Balderrama Alvarado
SUITE LAGOON 4D3N
Dia 1 cena
Dia 2,3 desayuno,almuerzo, cena
DIA 4 desayuno almuerzo </t>
  </si>
  <si>
    <t>Erminia Acosta Gutierrez</t>
  </si>
  <si>
    <t xml:space="preserve">Denise García </t>
  </si>
  <si>
    <t>COMBO CUMPLEAÑERO</t>
  </si>
  <si>
    <t>"Cliente que reserva: denice garcia
combo cumpleañero amigos + balnearios
-10 paceñitas
- 1 botella de trago (RON)
- 2 piqueos (alitas)
Fecha y hora de ingreso: 03/02/22  14:00</t>
  </si>
  <si>
    <t>Cristian Rodríguez</t>
  </si>
  <si>
    <t>ELIANE LOZADA</t>
  </si>
  <si>
    <t xml:space="preserve">Cliente que reserva: ELIANE LOZADA
CABAÑA 3H 6 PERSONAS
Dia 1 
Dia 2 desayuno almuerzo 
Fecha y hora de ingreso: 1/02/2022 10pm
1 CAMA GRANDE
4 INDIVIDUALES </t>
  </si>
  <si>
    <t>Ruiz</t>
  </si>
  <si>
    <t>Maria Micaela Ruiz A</t>
  </si>
  <si>
    <t>Cliente que reserva: Maria Micaela Ruiz A
SUITE VIP 2D1N, 2 PERSONAS
Dia 1 almuerzo cena
Dia 2 desayuno almuerzo</t>
  </si>
  <si>
    <t>Luis Alberto Roca Parada</t>
  </si>
  <si>
    <t>Maria Belen Roca Soria Galvarro</t>
  </si>
  <si>
    <t xml:space="preserve">"Cliente que reserva: Maria Belen Roca Soria Galvarro 19/FEBRERO 10:30
Ambiente a reservar : 2 cabañas 3h minimalista (Total 12 adultos y 1 niño)
Tiempo de estadia : 2 dias 1 noche
Dia 1 trago de bienvenida almuerzo cena
Dia 2 desayuno almuerzo
Cabaña 1 -  1 cama grande 4 individuales
Cabaña 2 - 1 cama grande 5 individuales"
ASIGNAR CABAÑAS CERCANAS
VERIFICAR LA LIMPIEZA Y QUE LOS BAÑOS ESTEN FUNCIONANDO
</t>
  </si>
  <si>
    <t>Walter Gutierrez</t>
  </si>
  <si>
    <t xml:space="preserve">Carla Gutiérrez </t>
  </si>
  <si>
    <t>"Cliente que reserva: Carla Gutiérrez
combo cumpleañero happy birthday + balnearios
- 10 salteñas
- 1torta de 10 personas (café)
- 2 sodas de 3 litros
- 1 piqueo (alitas)
Fecha y hora de ingreso: 10/02/22  9:00</t>
  </si>
  <si>
    <t>Marcelo Clavijo</t>
  </si>
  <si>
    <t xml:space="preserve">"Cliente que reserva: Marcelo Clavijo 26/FEBRERO 
Ambiente a reservar : 1 cabañas 3h minimalista 
(4 adultos + 2 menores + 1 bebe de 3 años)
Tiempo de estadia : 3 dias 2 noches
Dia 1 trago de bienvenida almuerzo cena
Dia 2 desayuno almuerzo cena
Dia 3 Desayuno almuerzo
Cabaña -  1 cama grande 4 individuales
Cine - Reserva para el 27 de febrero 17:30 (el cliente traera su pelicula)
VERIFICAR LA LIMPIEZA Y QUE LOS BAÑOS ESTEN FUNCIONANDO
</t>
  </si>
  <si>
    <t>Humberto Ayllon</t>
  </si>
  <si>
    <t xml:space="preserve"> Claudia Melisa Montaño G.</t>
  </si>
  <si>
    <t>Nombre cliente que reserva: Claudia Melisa Montaño G.
combo cumpleañero +18 y balnearios
- 1 botella de trago (ron)
- 10 paceñitas
- 1 soda de 3 litros
- 2 piqueos (pique macho)
- 1 torta personal (chocolate)
Fecha y hora de ingreso: 6/02/22  9:30</t>
  </si>
  <si>
    <t xml:space="preserve"> Robert Danny Oyola Roca</t>
  </si>
  <si>
    <t>FULL DAY</t>
  </si>
  <si>
    <t>3 entradas preventa full day sabado 5/febrero</t>
  </si>
  <si>
    <t>Maria Soledad Justiniano</t>
  </si>
  <si>
    <t>Jorge Ricardo Velarde Justiniano</t>
  </si>
  <si>
    <t>"Nombre cliente que reserva: Jorge Ricardo Velarde Justiniano 26/FEBRERO 
Ambiente a reservar : suite lagoon
Tiempo de estadia : 4 dias 3  noches
Dia 1 trago de bienvenida almuerzo cena
Dia 2 desayuno almuerzo cena
Dia 3 Desayuno almuerzo
1 cama grande
VERIFICAR LA LIMPIEZA Y QUE LOS BAÑOS ESTEN FUNCIONANDO</t>
  </si>
  <si>
    <t>Carla Alejandra López Noé</t>
  </si>
  <si>
    <t>2 entradas full day domingo</t>
  </si>
  <si>
    <t>Herbert Montenegro</t>
  </si>
  <si>
    <t>YERANIA Montenegro</t>
  </si>
  <si>
    <t>8 entradas preventa full day sabado 5/febrero</t>
  </si>
  <si>
    <t>pago cuota 3 vacciones a credito</t>
  </si>
  <si>
    <t>Jimena marset</t>
  </si>
  <si>
    <t xml:space="preserve">Jimena katherine marset cantera </t>
  </si>
  <si>
    <t>"PAQUETE DESCUENTO SUIT VIP 1600Bs + VELADA ROMANTICA 250bs
12/FEBRERO 3D2N
cliente: Jimena katherine marset cantera
- Suite vip 
- velada romantica de 250bs (por definir si 1ra o 2da noche)
- cena romantica (por definir)
- decoración en suite"
- DIA 1 Cena
- DIA 2 Desayuno almuerzo cena
- DIA 3 Desayuno almuerzo</t>
  </si>
  <si>
    <t>Copacabana Taboada</t>
  </si>
  <si>
    <t>COPACABANA TABOADA GIMENEZ</t>
  </si>
  <si>
    <t>Cliente que reserva: COPACABANA TABOADA
26/FEBRERO 4D3N
Ambiente a reservar : 1 cabañas 2h minimalista 
(2 adultos + 2 menores)
Dia 1 trago de bienvenida almuerzo cena
Dia 2,3 desayuno almuerzo cena
Dia 4 Desayuno almuerzo
Cabaña -  1 cama grande 2 individuales
VERIFICAR LA LIMPIEZA Y QUE LOS  AÑOS ESTEN FUNCIONANDO</t>
  </si>
  <si>
    <t>Solano Calle</t>
  </si>
  <si>
    <t xml:space="preserve">Solano Calle Rivas </t>
  </si>
  <si>
    <t>12/FEBRERO
cliente que reserva: Solano Calle
Suite lagoon 2d1n
DIA 1 coctel de cortesia, almuerzo, cena
DIA 2 desayuno almuerzo
VERIFICAR LA LIMPIEZA Y QUE LOS BAÑOS ESTEN FUNCIONANDO</t>
  </si>
  <si>
    <t>Eduardo Medina</t>
  </si>
  <si>
    <r>
      <rPr>
        <rFont val="Arial"/>
        <color rgb="FFFFFFFF"/>
      </rPr>
      <t xml:space="preserve">Daniela Sandi Torrico
</t>
    </r>
    <r>
      <rPr>
        <rFont val="Arial"/>
        <b/>
        <color rgb="FFFFFFFF"/>
        <sz val="24.0"/>
      </rPr>
      <t>ANULADO</t>
    </r>
  </si>
  <si>
    <t>26/ FEBRERO
cliente:Daniela Sandi Torrico
Suite ejecutiva 2 adultos +2 bebés 4D3N
Dia 1 trago de bienvenida almuerzo cena
Dia 2,3 desayuno almuerzo cena
Dia 4 Desayuno almuerzo
1 cama grande +1 cama individual</t>
  </si>
  <si>
    <t>Daniela Sandi Torrico</t>
  </si>
  <si>
    <t>26/ FEBRERO
cliente:Daniela Sandi Torrico
Suite ejecutiva 2 personas 4D3N
Dia 1 trago de bienvenida almuerzo cena
Dia 2,3 desayuno almuerzo cena
Dia 4 Desayuno almuerzo</t>
  </si>
  <si>
    <t>26/ FEBRERO
cliente:Daniela Sandi Torrico
Cabaña2h 2 adultos +2 niños 4D3N
Dia 1 trago de bienvenida almuerzo cena
Dia 2,3 desayuno almuerzo cena
Dia 4 Desayuno almuerzo
1 cama grande +2 cama individuales</t>
  </si>
  <si>
    <t>26/ FEBRERO
cliente:Daniela Sandi Torrico
Cabaña 3h 6 adulto +2 niños + 2 bebés 4D3N
Dia 1 trago de bienvenida almuerzo cena
Dia 2,3 desayuno almuerzo cena
Dia 4 Desayuno almuerzo
1 cama grande +6 cama individuales</t>
  </si>
  <si>
    <t>26/ FEBRERO
cliente:Daniela Sandi Torrico
Cabaña premium 2 adultos +2 bebés 3D2N
Dia 1 trago de bienvenida almuerzo cena
Dia 2 desayuno almuerzo cena
Dia 3 Desayuno almuerzo
1 cama grande +2 camas individuales</t>
  </si>
  <si>
    <t>Juan Carlos Claros</t>
  </si>
  <si>
    <t>Leonardo Vargas Torrez</t>
  </si>
  <si>
    <t xml:space="preserve">15/FEBRERO
Nombre cliente que reserva: Leonardo Vargas Torrez
VELADA ROMANTICA ENTRE SEMANA SUITE VIP 2D1N
- Dia 1 cena romantica
- Dia 2 desyuno almuerzo
decoracion: en suite junto a la cena (el cliente quisiera que sus nombres con petalos de rosa Loida y  Leonardo)
cena: por confirmar </t>
  </si>
  <si>
    <t xml:space="preserve">cristian montaño </t>
  </si>
  <si>
    <t>SV VELADA ROMANTICA FIN DE SEMANA</t>
  </si>
  <si>
    <t>CLIENTE:cristian montaño 
FECHA 12/2/2022 VELADA ROMANTICA SUITE VIO 2D1N
Dia 1 tragod e cortesia almuerzo Cena romantica
Dia 2 Desayuno almuerzo
Decoración en suite
cena: por confirmar</t>
  </si>
  <si>
    <t xml:space="preserve">Michael psinaga </t>
  </si>
  <si>
    <t>2 entradas preventa full day domingo</t>
  </si>
  <si>
    <t xml:space="preserve">Stephanie Rodríguez </t>
  </si>
  <si>
    <t>5 entradas preventa  sabado 12 de febrero</t>
  </si>
  <si>
    <t xml:space="preserve"> Rosso</t>
  </si>
  <si>
    <t xml:space="preserve"> Mario Rosso</t>
  </si>
  <si>
    <t xml:space="preserve">27/ FEBRERO 10AM
Maio Rosso Suite doble 
2 adultos +2 niñas+1 bebe
DIA 1 Trago de cortesia almuerzo cena
DIA 2 Desayuno almuerzo cena
DIA 3 Desayuno almuerzo
REVISAR EL ESTADO DE LA SUITE Y LA LIMPIEZA, </t>
  </si>
  <si>
    <t>:Jacqueline Rojas</t>
  </si>
  <si>
    <t>8 entradas preventa sabado</t>
  </si>
  <si>
    <t>Juan Pablo Sinovcic</t>
  </si>
  <si>
    <t xml:space="preserve">Juan Pablo Sinovcic </t>
  </si>
  <si>
    <t>12/ FEBRERO
Nombre cliente que reserva: Juan Pablo Sinovcic 
CABAÑA 2H PREMIUM 4 personas
dia 1 trago de bienvenida almuerzo cena
dia 2 desayuno almuerzo</t>
  </si>
  <si>
    <t>SIN FECHA</t>
  </si>
  <si>
    <t>Gustavo Adolfo Rivera Arteaga</t>
  </si>
  <si>
    <t>SUITE LAGOON 3D 2N PAGO CUOTA 3</t>
  </si>
  <si>
    <t>Juan pablo andrade castillo</t>
  </si>
  <si>
    <t>6 entradas preventa full day domingo</t>
  </si>
  <si>
    <t>Yesenia Flores</t>
  </si>
  <si>
    <t>Saúl Siles Casanova</t>
  </si>
  <si>
    <t>14/FEBRERO
cliente que reserva: Saúl Siles Casanova
Celular: 78544328
Suit vip 2d1n
DIA 1 CENA
DIA 2 DESAYUNO ALMUERZO</t>
  </si>
  <si>
    <t>david Valdivia</t>
  </si>
  <si>
    <t xml:space="preserve">David Natanael Valdivia </t>
  </si>
  <si>
    <t>SUITE EJECUTIVA 27/FEBRERO
Cliente: David Natanael Valdivia 
2 personas
DIA 1 Trafgo de bienvenida, almuerzo cena
DIa 2 desayuno almuerzo cena
Dia 3 desayuno almuerzo</t>
  </si>
  <si>
    <t>Beltrán</t>
  </si>
  <si>
    <t>Nicolas Magarelli López</t>
  </si>
  <si>
    <t>SUITE EJECUTIVA 27/FEBRERO
Nicolas Magarelli López 2 ADULTOS 1 BEBE
Cel: 69394277
DIA 1 Trago de bienvenida, almuerzo cena
DIa 2 desayuno almuerzo cena
Dia 3 desayuno almuerzo</t>
  </si>
  <si>
    <t>Hugo von Borries Vargas</t>
  </si>
  <si>
    <t>SUITE EJECUTIVA 26/FEBRERO
cliente: Hugo von Borries Vargas
 2 ADULTOS 1 BEBE
DIA 1 Trago de bienvenida, almuerzo cena
DIa 2 desayuno almuerzo cena
Dia 3 desayuno almuerzo</t>
  </si>
  <si>
    <t>MAURICIO TOLEDO GOMEZ</t>
  </si>
  <si>
    <t>YAN CARLA URIONA TAPANACHE</t>
  </si>
  <si>
    <t>Nombre cliente que reserva: YAN CARLA URIONA TAPANACHE
combo cumpleañero +18 y balnearios
- 1 botella de trago (ron)
- 10 paceñitas
- 1 soda de 3 litros
- 2 piqueos (pique macho y alitas)
- 1 torta personal (frutilla)
Fecha y hora de ingreso: 20/02/22  9:30</t>
  </si>
  <si>
    <t>Jorge Poli Quispe</t>
  </si>
  <si>
    <t>VELADA ROMANTICA ENTRESEMANA -SUITE VIP 1017BS
Fecha: 22 de febrero 5pm
Cena: medallones al vino
decoracion en suite junto con la cena
dia 1 cena romantica
dia 2 desayuno almuerzo
Ocasion especial cumpleaños esposo</t>
  </si>
  <si>
    <t xml:space="preserve">Monique Teixeira </t>
  </si>
  <si>
    <t>4 entradas preventa combo personal sabado
CAMBIO DE PROMOCIÓN
no utilizo su promo del anterior sábado , y lo cambiara para ingresar este domingo .
Tenia 4 combos personales de 60bs (240bs)
Aumento la diferencia para completar 300bs (deposito 60bs más) para poder ingresar este domingo
SE ENTREGO VOUCHER PARA INGRESO</t>
  </si>
  <si>
    <t>Santiago Vidal</t>
  </si>
  <si>
    <t>Daniel Vidal</t>
  </si>
  <si>
    <t>FULL DAY 2X1</t>
  </si>
  <si>
    <t>4 ENTRADAS (8 PERSONAS) FULL DAY 2X1</t>
  </si>
  <si>
    <t>Claudia Rodriguez Machado</t>
  </si>
  <si>
    <t>1 ENTRADA(2PERSONAS)FULLDAY2X1</t>
  </si>
  <si>
    <t>Nelson Conde</t>
  </si>
  <si>
    <t xml:space="preserve"> Keissy Velasco</t>
  </si>
  <si>
    <t>Alexander Sanchez Salces</t>
  </si>
  <si>
    <t>Nombre: Alexander Sanchez Salces
combo happy birthday y balnearios
- 10 salteñas
- 1 torta para 10 personas(chocolate)
- 2 soda de 3 litros
- 1 piqueo (pique macho)
- 
Fecha y hora de ingreso: 19/02/22  9:00
ENTREGAR SALTEÑAS A LAS 10AM</t>
  </si>
  <si>
    <t>Carla Colombo</t>
  </si>
  <si>
    <t>Valdez</t>
  </si>
  <si>
    <t xml:space="preserve">Yakelin Rojas Pedraza </t>
  </si>
  <si>
    <t>Guillermo Bismarck Menacho</t>
  </si>
  <si>
    <t>Marcia Andrea Bismarck de Veizaga</t>
  </si>
  <si>
    <t xml:space="preserve">CABAÑA CAMPESTRE 3H 27/FEBRERO
3DIAS Y 2NOCHES
 Nombre cliente que reserva: Marcia Andrea Bismarck de Veizaga
Dia 1 trago de cortesia almuerzo cena
Dia 2 desayuno almuerzo cena
Dia3 desayuno almuerzo
4 adultos, 1 joven y 1 niño de 6 años
VERIFICAR LA LIMPIEZA DE LA CABAÑA Y EL CORRECTO FUNCIONAMIENTO DE LOS BAÑOS,
ESTA AL TANTO DE QUE NO CUENTA CON TV O INTERNET PERO SI CON AIRE ACONDICIONADO.
</t>
  </si>
  <si>
    <t xml:space="preserve"> Luis Carlos Quiroz El Hage</t>
  </si>
  <si>
    <t>SEBASTIAN LAVINTMAN</t>
  </si>
  <si>
    <t>3 ENTRADAS (6 PERSONAS)FULLDAY2X1</t>
  </si>
  <si>
    <t>Cristian Walter Montaño Arnez</t>
  </si>
  <si>
    <t>Israel Garcia</t>
  </si>
  <si>
    <t>José Luis Montaño</t>
  </si>
  <si>
    <t>Eunice Arancibia Vargas</t>
  </si>
  <si>
    <t>4 entradas full day 2x1</t>
  </si>
  <si>
    <t>Roger retamozo</t>
  </si>
  <si>
    <t>Soraya reyes</t>
  </si>
  <si>
    <t>Nombre: Alexander Soraya reyes
combo happy birthday y balnearios
- 10 salteñas
- 1 torta para 10 personas(café)
- 2 soda de 3 litros
- 1 piqueo (alitas)
- 
Fecha y hora de ingreso: 1/03/22  9:00
ENTREGAR SALTEÑAS A LAS 10AM
EL CLIENTE INGRESARÁ UNA TORTA ADICIONAL POR INVITADOS DIABETICOS</t>
  </si>
  <si>
    <t>4 entradas full day domingo</t>
  </si>
  <si>
    <t>ADICIONALES</t>
  </si>
  <si>
    <t xml:space="preserve">"26/ FEBRERO AL 28/FEBRERO
cliente:Daniela Sandi Torrico
MODIFICACIÓN RESERVA CABAÑA 2H DE  3N4D
A 2N3D
Pago inicial: 4880Bs (4 PERSONAS)
Pago por 3d2n: 3460 Bs (4 PERSONAS)
Saldo en Voucher:  1420 Bs en voucher por hospedaje en cabaña 2H PARA ADICIONALES
Aumento Adicionales: 984Bs
(TOTAL ADICIONALES 2 ADULTOS +1 MENOR +1 BEBÉ,  2404BS PARA 2 NOCHES DEL 26 AL 28 ) 
1420 VOUCHER+984BS DEPOSITO = 2404BS 
.........................
Dia 1 trago de bienvenida almuerzo cena
Dia 2 desayuno almuerzo cena
Dia 3 Desayuno almuerzo
........................
TOTAL PERSONAS:
4 ADULTOS 
3 MENORES
1 BEBE
ACOMODAR CAMAS:
1 MATRIMONIAL
4 INDIVIDUALES
"
</t>
  </si>
  <si>
    <t>Jackelin Serrano</t>
  </si>
  <si>
    <t xml:space="preserve">Jackelin Serrano Grimaldos </t>
  </si>
  <si>
    <t>5 entradas full day 27 de febrero</t>
  </si>
  <si>
    <t>Astroña</t>
  </si>
  <si>
    <t>Carla Astroña</t>
  </si>
  <si>
    <t>SUITE EJECUTIVA 3D2N 27/FEBRERO
Dia 1 almuerzo cena trago de cortesia
Dia 2 desayuno almuerzo cena
Dia 3 Desayuno Almuerzo
2 personas</t>
  </si>
  <si>
    <t xml:space="preserve">Jimena Maldonado </t>
  </si>
  <si>
    <t xml:space="preserve">Tania Maldonado </t>
  </si>
  <si>
    <t>4 entradas full day 3 adultos y 1 niño</t>
  </si>
  <si>
    <t>MARIA HILDA POZO GUZMAN</t>
  </si>
  <si>
    <t>Ambiente a reservar : Lagoon Suite  habitacion Doble
Tiempo de estadia :  3 dias, 2 noches    del 4 marzo al 6 marzo  2022
dia 1 almuerzo cena
dia 2 desayuno almuerzo cena
dia 3 desayuno almuerzo
2 camas individuales</t>
  </si>
  <si>
    <t>María carola Laguna torrez</t>
  </si>
  <si>
    <t>3/MARZO 4D3N
CLIENTE: María carola Laguna torrez
Dia 1 cena
Dia 2,3 desayuno almuerzo cena
Dia 4 desayuno almuerzo 
2PERSONAS</t>
  </si>
  <si>
    <t>Enzo Manzoni</t>
  </si>
  <si>
    <t>5/MARZO SUITE DOBLE 2d1n
CLIENTE: Enzo Manzoni
Dia 1 trafgo de bienvenida almuerzo cena
Dia 2 desayuno almuerzo
2 adultos +1 niño+1 bebe</t>
  </si>
  <si>
    <t>Gabriela Galarza</t>
  </si>
  <si>
    <t xml:space="preserve">Meily Tauer Escobar </t>
  </si>
  <si>
    <t>4 entradas prevetna full day domingo</t>
  </si>
  <si>
    <t>Ana Isabel Aramayo Cruz</t>
  </si>
  <si>
    <t>3 entradas preventa fullday 2 adultos +1 menor</t>
  </si>
  <si>
    <t>pago cuota 4 vacciones a credito</t>
  </si>
  <si>
    <t>cabaña 3h 2 noches y 3 dias
PAGO CUIOTA 4</t>
  </si>
  <si>
    <t xml:space="preserve">Diego Arandia </t>
  </si>
  <si>
    <t>VELADA ROMANTICA -  SUITE VIP 2D1N 12/MARZO
- dia 1 almuerzo cena romatica
- dia 2 desayuno almuerzo
DECORACION EN SUITE
CENA:Lasagna</t>
  </si>
  <si>
    <t>NELSON DARIO ROSALES</t>
  </si>
  <si>
    <t>Glenda ayala rodriguez</t>
  </si>
  <si>
    <t>SUITE LAGOON 12/MARZO
CLIENTE: Glenda ayala rodriguez , 2 personas
DIA 1 Trago de cortesia, almuerzo cena
DIA 2 desayuno almuerzo
CINE: Harán uso del cine, programar con el cliente hora de ingreso."</t>
  </si>
  <si>
    <t>SUITE LAGOON 3D 2N PAGO CUOTA 4</t>
  </si>
  <si>
    <t>CARLA CORTEZ</t>
  </si>
  <si>
    <t xml:space="preserve">SUITE LAGOON 19/FEBRERO
2personas
Dia 1 cena
Dia 2 desayuno almuerzo
</t>
  </si>
  <si>
    <t>Fernandez</t>
  </si>
  <si>
    <t>Diego Fernández Almanza</t>
  </si>
  <si>
    <t>2 entradas preventa full day 20 de marzo</t>
  </si>
  <si>
    <t xml:space="preserve">Harold Villalobos </t>
  </si>
  <si>
    <t xml:space="preserve">Harold Villalobos Llanos </t>
  </si>
  <si>
    <t>SUITE LAGOON 2D1N 
2 personas
DIA 1 coctell de cortesia almuerzo cena
DIA 2 desayuno almuerzo</t>
  </si>
  <si>
    <t>Elena Loewen de Unger</t>
  </si>
  <si>
    <t>CABAÑA MINIMALISTA 3H 26/MARZO
CLIENTE: Elena Loewen de Unger
4 ADULTOS +2 NIÑOS
2 CAMAS MATRIMONIALES
2 CAMAS INDIVIDUALES
DIA 1 COCTEL DE CORTESIA ALMUERZO CENA
DIA 2 DESAYUNO ALMUERZO</t>
  </si>
  <si>
    <t>rene alvarado</t>
  </si>
  <si>
    <t>VACACIONAL -HOSPEDAJE</t>
  </si>
  <si>
    <t xml:space="preserve">OUTLET VACACIONAL 2/ABRIL
Cliente: Rene Alvarado
Suite ejecutiva 2 personas
360 bs
-Estadía de 1 noche 
-Desayuno continental Dia 2
-Áreas recreativas
-Cine
-Piscinas
-Canchas Deportivas
-Área de juegos y parque infantil
-Zona de parqueo 
-Saunas y jacuzzis
Mismo horarios de Check In y Check Out
</t>
  </si>
  <si>
    <t>Castulo Roger Suarez Peredo</t>
  </si>
  <si>
    <t>"OUTLET VACACIONAL 17/SEPTIEMBRE
Cliente: CASTULO ROGER SUAREZ
Suite lagoon 2 personas
360 bs
-Estadía de 1 noche 
-Desayuno continental Dia 2
-Áreas recreativas
-Cine
-Piscinas
-Canchas Deportivas
-Área de juegos y parque infantil
-Zona de parqueo 
-Saunas y jacuzzis
Mismo horarios de Check In y Check Out
"</t>
  </si>
  <si>
    <t>ALFREDO ZENTENO FLORES</t>
  </si>
  <si>
    <t xml:space="preserve">COMBO CUMPLEAÑERO +18
9 INVITADOS Y 1 CUMPLEAÑERO
 Cliente: alfredo zenteno flores
- 1 botella de trago fernet
- 1 torta personal chocolate
1 soda de 3 litros
- 2 piqueos Pique
- 10 paceñitas
Ingreso:9am
</t>
  </si>
  <si>
    <t>Warren Mendez Covarrubias</t>
  </si>
  <si>
    <t xml:space="preserve">OUTLET VACACIONAL 30/MARZO
Cliente: Warren Mendez Covarrubias
Suite lagoon 2 personas
360 bs
-Estadía de 1 noche 
-Desayuno continental Dia 2
-Áreas recreativas
-Cine
-Piscinas
-Canchas Deportivas
-Área de juegos y parque infantil
-Zona de parqueo 
-Saunas y jacuzzis
Mismo horarios de Check In y Check Out
</t>
  </si>
  <si>
    <t xml:space="preserve"> JOSE DANIEL MENDOZA PEDRAZA</t>
  </si>
  <si>
    <t xml:space="preserve">"OUTLET VACACIONAL 9/ABRIL
Cliente: JOSE DANIEL MENDOZA PEDRAZA
Celular: 75016662
Suite lagoon 2 personas
360 bs
-Estadía de 1 noche 
-Desayuno continental Dia 2
-Áreas recreativas
-Piscinas
-Canchas Deportivas
-Área de juegos y parque infantil
-Zona de parqueo 
-Saunas y jacuzzis
Mismo horarios de Check In y Check Out
</t>
  </si>
  <si>
    <t>pago cuota 5 vacciones a credito</t>
  </si>
  <si>
    <t>Mario del Alcázar</t>
  </si>
  <si>
    <t xml:space="preserve">OUTLET VACACIONAL SIN FECHA
Cliente: Mario del Alcázar
Celular: 6367156
Suite lagoon 2 personas +1 Bebe
360 bs
-Estadía de 1 noche 
-Desayuno continental Dia 2
-Áreas recreativas
-Piscinas
-Canchas Deportivas
-Área de juegos y parque infantil
-Zona de parqueo 
-Saunas y jacuzzis
Mismo horarios de Check In y Check Out
</t>
  </si>
  <si>
    <t xml:space="preserve">Cliente de Vcaciones a credito: Sylvia Carrasco
Fecha de ingreso: 14/Sep/2022
CABÑA 3H MINIMALISTA 3d2n
- Dia 1 almuerzo cena coctel de bienvenida
- Dia 2 desayuno almuerzo cena
- Dia 3 Desayuno almuerzo
PAGO TOTAL 6342 Bs
</t>
  </si>
  <si>
    <t>Gley salazar subirana</t>
  </si>
  <si>
    <t>"OUTLET VACACIONAL 23/ABRIL
Cliente: Gley salazar subirana
Celular: 70691051
Suite lagoon 2 personas +1 Perrito
360 bs
-Estadía de 1 noche 
-Desayuno continental Dia 2
-Áreas recreativas
-Piscinas
-Canchas Deportivas
-Área de juegos y parque infantil
-Zona de parqueo 
-Saunas y jacuzzis
Mismo horarios de Check In y Check Out
"</t>
  </si>
  <si>
    <t>Machicado</t>
  </si>
  <si>
    <t>Karla Eliana Machicado Navarro</t>
  </si>
  <si>
    <t>"OUTLET VACACIONAL 23/ABRIL
Cliente:  Karla Machiicado
Celular: 72005320
Cabaña 3h premium 6 personas  
1080 Bs
-Estadía de 1 noche 
-Desayuno continental Dia 2
-Áreas recreativas
-Piscinas
-Canchas Deportivas
-Área de juegos y parque infantil
-Zona de parqueo 
-Saunas y jacuzzis
Mismo horarios de Check In y Check Out
Acomodacion de las camas:
 1 matrimonial en una habitación y 4 individuales en las otras dos habitaciones.</t>
  </si>
  <si>
    <t>Magali Patricia Sanga Calizaya</t>
  </si>
  <si>
    <t>"""OUTLET VACACIONAL SIN FECHA DE INGRESO
Magali Patricia Sanga Calizaya
Celular: 7289840
Cabaña 2h premium 4 personas  
720 Bs 
-Estadía de 1 noche 
-Desayuno continental Dia 2
-Áreas recreativas
-Piscinas
-Canchas Deportivas
-Área de juegos y parque infantil
-Zona de parqueo 
-Saunas y jacuzzis
Mismo horarios de Check In y Check Out
Acomodacion de las camas:
 1 matrimonial en una habitación y 2 individuales</t>
  </si>
  <si>
    <t xml:space="preserve">Cliente de Vcaciones a credito: Gustavo Rivera
Fecha de ingreso: 27/abril/2022
SUITE LAGOON  3d2n
2 ADULTOS  + 1 BEBÉ
- Dia 1 almuerzo cena coctel de bienvenida
- Dia 2 desayuno almuerzo cena
- Dia 3 Desayuno almuerzo
PAGO TOTAL 2122 Bs
El cliente ingresara leche materna para su bebé por lo que es importante que la suite cuento con frigobar funcionando.
</t>
  </si>
  <si>
    <t>Edward Doerksen</t>
  </si>
  <si>
    <t>6 entradas adultos y 2niños en preventa full days emana santa</t>
  </si>
  <si>
    <t>Jorge Alexy Guachumanca</t>
  </si>
  <si>
    <t>DAY USE</t>
  </si>
  <si>
    <t>6 HORAS</t>
  </si>
  <si>
    <t>Nombre cliente que reserva: Jorge Alexy Guachumanca
Celular: 69192285
Ambiente a reservar : Lagoon Suite
Tiempo de estadia : 6 horas
Fecha y hora de ingreso: Miercoles 20 de Abril - 3:00pm</t>
  </si>
  <si>
    <t>YERKO DAVID GONZALES BARRIENTOS</t>
  </si>
  <si>
    <t>Nombre: YERKO DAVID GONZALES BARRIENTOS
Celular: 75307771
Ambiente a reservar: ejecutiva
Tiempo de estadia: 2 dias y 1 noche
Fehca y hora de ingreso: sabado 23 de abril hrs. 12:00pm
DIA 1 ALMUERZO CENA
DIA 2 DESAYUNO ALMUERZO</t>
  </si>
  <si>
    <t>VARGAS</t>
  </si>
  <si>
    <t>3 ENTRADAS
1 ENTRADA 2 X1
1 ENTRADA MENOR</t>
  </si>
  <si>
    <t>Antonio Aurelio Camacho Salazar</t>
  </si>
  <si>
    <t>4 ENTRADAS FULL DAY 2X1</t>
  </si>
  <si>
    <t>Edgar David Oliva Teran</t>
  </si>
  <si>
    <t>HD - SUITE LAGOON</t>
  </si>
  <si>
    <t>HOSPEDAJE DESCUENTO SUITE LAGOON 
Nombre cliente que reserva: David Oliva Terán
Celular: 65336070
Fecha y hora de ingreso: Sábado 30 de abril alrededor de las 15:00 
Ambiente a reservar : Lagoon Suite 2 personas
Tiempo de estadia : 2 días 1 noche
INCLUYE:
Hospedaje y usode todos los ambientes
Alimentación 
- Dia 1 Cena Wekcome Drink Te de siesta
- Dia 2 Desayuno buffet Almuerzo</t>
  </si>
  <si>
    <t xml:space="preserve">Mauricio Castedo Cochamanidis </t>
  </si>
  <si>
    <t>3 entradas full day 1ro de mayo</t>
  </si>
  <si>
    <t>Friedrich Doerksen Doerksen</t>
  </si>
  <si>
    <t>SUITE VIP 3D 2N 30/4 AL 2/5
NOMBRE: Friedrich Doerksen Doerksen
ci: 6215274
Hora de ingreso: 11 am
Dia 1 almuerzo cena coctel de cortesia
Dia 2 desayuno almuerzo cena desayuno
Dia 3 desayuno almuerzo</t>
  </si>
  <si>
    <t>IGNACIO PAIBA ROCA</t>
  </si>
  <si>
    <t xml:space="preserve">María nela justiniano </t>
  </si>
  <si>
    <t>HOSPEDAJE DESCUENTO SUITE LAGOON 
Nombre cliente que reserva: Maria nela Justiniano
Celular: 69108420
Fecha y hora de ingreso: domingo 01  de mayo a las 10am 
Ambiente a reservar :lagoon suite 
Tiempo de estadia : 2 días y 1 noche 
INCLUYE:
Hospedaje y uso de todos los ambientes
Alimentación 
- Dia 1 Cena Wekcome Drink Te de siesta
- Dia 2 Desayuno buffet Almuerzo</t>
  </si>
  <si>
    <t>CADIMA</t>
  </si>
  <si>
    <t>QUINTEROS MAICKOL</t>
  </si>
  <si>
    <t>HOSPEDAJE DESCUENTO</t>
  </si>
  <si>
    <t>"HOSPEDAJE DESCUENTO SUITE EJECUTIVA 2PERSONAS +1 BEBÉ
Nombre cliente que reserva: QUINTEROS MAICKOL
Celular: 70748105
Fecha y hora de ingreso: sabado 07/05/22 hrs aprox 11:00am
........ 
Tiempo de estadia : 2 días y 1 noche 
INCLUYE:
Hospedaje y uso de todos los ambientes
Alimentación 
- Dia 1 Cena Wekcome Drink Te de siesta
- Dia 2 Desayuno buffet Almuerzo"</t>
  </si>
  <si>
    <t>Franz Alaexander Diaz Mansilla</t>
  </si>
  <si>
    <t xml:space="preserve">"HOSPEDAJE DESCUENTO SUITE LAGOON 2PERSONAS 
Nombre cliente que reserva: franz Diaz
Celular: 78493889
Fecha y hora de ingreso: sabado 06/05/22 hrs aprox 20:30pm
........ 
Tiempo de estadia : 2 días y 1 noche 
INCLUYE:
Hospedaje y uso de todos los ambientes
Alimentación 
- Dia 1 
- Dia 2 Desayuno buffet AlmuerzoCena Welcome Drink Te de siesta
</t>
  </si>
  <si>
    <t>Construcciones y servicios Borochi srl.</t>
  </si>
  <si>
    <t>Ronald Montoya Duran</t>
  </si>
  <si>
    <t>CABAÑA 2H TODO INCLUIDO 2D1N
Nombre cliente que reserva: Ronald Montoya Duran
Celular: 77661533
Fecha y hora de ingreso: 7/05/22 14:00 Hrs
Ambiente a reservar : 1 Cabaña para 4 personas
Tiempo de estadia : 2 dias 1 Noche
DIA 1 Almuerzo cena
DIA 2 Desayuno Almuerzo</t>
  </si>
  <si>
    <t xml:space="preserve">Miguel Angel Mariscal Constanza </t>
  </si>
  <si>
    <t>HOSPEDAJE DESCUENTO SUITE LAGOON 2PERSONAS 
Nombre cliente que reserva: Miguel Angel Mariscal Constanza 
Celular: 70491954
Fecha y hora de ingreso: 9am del 14 de mayo
........ 
Tiempo de estadia : 2 días y 1 noche 
INCLUYE:
Hospedaje y uso de todos los ambientes
Alimentación 
- Dia 1 Cena Welcome Drink Te de siesta
- Dia 2 Desayuno buffet Almuerzo
"</t>
  </si>
  <si>
    <t>Diego Linares</t>
  </si>
  <si>
    <t xml:space="preserve">HOSPEDAJE DESCUENTO SUITE VIP 2PERSONAS + DECORACIÓN Y CENA ROMANTICA 1100Bs
Nombre cliente que reserva: Diego Linares Villegas
Celular: 79851460
Fecha y hora de ingreso: 13 DE MAYO 11AM
........ 
Tiempo de estadia : 2 días y 1 noche 
INCLUYE:
Hospedaje y uso de todos los ambientes
Alimentación 
- Dia 1 Cena Romantica Welcome Drink Te de siesta
- Dia 2 Desayuno buffet Almuerzo
CENA ROMANTICA:
"fetuccine Alfredo y el otro ravioli
DECORACIÓN EN SUITE </t>
  </si>
  <si>
    <t>Alejandro Borda</t>
  </si>
  <si>
    <t xml:space="preserve">SUITE VIP VELADA ROMANTICA 2D1N 15 DE MAYO
Nombre: Alejandro Borda
Telf: 77388707
DIA 1 bebidas de cortesia, almuerzo, cena romantica
DIA 2 Desayuno almuerzo
CENA ROMANTICA
medallones al vino y fetuccini
DECORACIÓN EN SUITE
</t>
  </si>
  <si>
    <t>Elvis mario cortez caballero</t>
  </si>
  <si>
    <t>14 ENTRADAS FULL DAYDOMINGO 15 DE MAYO EN PREVENTA</t>
  </si>
  <si>
    <t>3 entradas preventa full day</t>
  </si>
  <si>
    <t xml:space="preserve">Maribel Villagómez Padilla </t>
  </si>
  <si>
    <t>Carlos eduardo vargas sanchez</t>
  </si>
  <si>
    <t>CARLOS VARGAS</t>
  </si>
  <si>
    <t>SOLO BALNEARIO</t>
  </si>
  <si>
    <t>2 ENTRADAS BALNEARIO</t>
  </si>
  <si>
    <t>LUIS ALBERTO CÉSPEDES LOPEZ</t>
  </si>
  <si>
    <t>BARBARA LIZETH ARMENGOLD TERAN.</t>
  </si>
  <si>
    <t xml:space="preserve">COMBO AMIGOS </t>
  </si>
  <si>
    <t>1 mega tabla
2 entradas niños</t>
  </si>
  <si>
    <t>Carla Andrea Fernandez viveros</t>
  </si>
  <si>
    <t>1 mega tabla 
1 torta pequeña ingresa el cliente</t>
  </si>
  <si>
    <t>1 mega tabla</t>
  </si>
  <si>
    <t>jose fernandez</t>
  </si>
  <si>
    <t>2 mega tablas</t>
  </si>
  <si>
    <t>Juan Guzman Zapata</t>
  </si>
  <si>
    <t>2 promos 2x1 full day churrasco</t>
  </si>
  <si>
    <t>Carlos Rueda</t>
  </si>
  <si>
    <t>COMBO HAPPY BIRTHDAY
- 10 PERSONAS INGRESO
- 1 torta selva negra
- 10 salteñas
- 2 sodas
- 1 piqueo pique macho
de ser posible colocar en la torta "" FELIZ CUMPLE CARLOS JOSE"</t>
  </si>
  <si>
    <t>CASCADA DEL ORIENTE S.A</t>
  </si>
  <si>
    <t>Cascada del Oriente S. A ( responsable Amina Eid)</t>
  </si>
  <si>
    <t>Nombre cliente que reserva: Cascada del Oriente S. A ( responsable Amina Eid)
Celular: 78000052
Email: legal@grupocascada.com
Fecha y hora de ingreso:
Sabado 6 de agosto 9 am
Ambiente: Cabaña  2h minimalista para 4 personas , estadia de 2 dias 1 noche 2 adultos y 2 niños
Día 1 almuerzo cena Welcmome drink
Dia 2 desayuno almuerzo</t>
  </si>
  <si>
    <t>Nombre cliente que reserva: Cascada del Oriente S. A ( responsable Amina Eid)
Celular: 78000052
Email: legal@grupocascada.com
Fecha y hora de ingreso:
Sabado 6 de agosto 9 am
Ambiente: Suite lagoon 2 personas
Día 1 almuerzo cena Welcmome drink
Dia 2 desayuno almuerzo</t>
  </si>
  <si>
    <t>Jose victor palma jordan</t>
  </si>
  <si>
    <t>Maria Jose Velasco Rivas</t>
  </si>
  <si>
    <t>HOSPEDAJE CON TARIFA FEXPO CRUZ PARA SEPTIEMBRE SUITE LAGOON 2D1N
Nombre cliente que reserva:Maria Jose Velasco Rivas
Celular: 77807070
Total Deposito/trasferencia: 835.20 BS
Fecha y hora de ingreso: 3 de septiembre a las 10am
........ 
Ambiente a reservar :Lagoon Suite
Tiempo de estadia : 2d1n
........... 
Nro de NIT/CI: 6252633
Nombre para factura NIT/CI: Jose victor palma jordan
DIA 1 cena
DIA 2 desayuno almuerzo</t>
  </si>
  <si>
    <t>Erick Michel</t>
  </si>
  <si>
    <t>Hans Erick Michel Sotes</t>
  </si>
  <si>
    <t>Nombre cliente que reserva: Hans Erick Michel Sotes
Celular: 67782086
Email:  erickmichel@gmail.com
Total Deposito/trasferencia: 1001 Bs
Fecha y hora de ingreso: 06/08/2022. 3 pm
......
Ambiente a reservar : Suite Lagoon
Tiempo de estadia : Dos dias 1 noche
........... 
Nro de NIT/CI: 3659486019
Nombre para factura NIT/CI: Erick Michel
Día 1 almuerzo cena Welcmome drink
Dia 2 desayuno almuerzo</t>
  </si>
  <si>
    <t>Alejandra Moza Roca</t>
  </si>
  <si>
    <t>FULL DAY 2X1 SABADO 27 DE AGOSTO
10 personas en parejas y un niño menor de 10 años 
Ingresa torta pequeña por cumpleaños</t>
  </si>
  <si>
    <t xml:space="preserve">Patricia Ortega Moreno </t>
  </si>
  <si>
    <t>SUMMER ON 2X1
4 adultos y dos niños, SABADO 3 DE SEPTIEMBRE</t>
  </si>
  <si>
    <t>SANJINES</t>
  </si>
  <si>
    <t>María Reneé Escobar Paz</t>
  </si>
  <si>
    <t>CABAÑA CAMPESTRE 3H
Nombre cliente que reserva: María Reneé Escobar Paz
Celular:69009616
Email: mariaescobarpaz@gmail.com 
Total Deposito/trasferencia:
2733bs
Fecha y hora de ingreso:
sábado 24 de septiembre entre 10 am. 
Ambiente a reservar : cabaña campestre para 6 personas</t>
  </si>
  <si>
    <t xml:space="preserve">Monse Espinosa Cabral </t>
  </si>
  <si>
    <t>241.11</t>
  </si>
  <si>
    <t xml:space="preserve">CLIENTE DE VACACIONES A CREDITO 27/11/2022
Monse Espinosa Cabral 
CEL: +1 (301) 728-1065
Correo: espinosamonse39@gmail.com
SUTE EJECUTIVA 2D1N
Dia 1 cena
dia 2 desayuno almuerzo
GIRO INTERNACIONAL DE 38 SUS
al 6.82 t/c 259.16 BS
Llego a cuenta terramia 241.11 Bs
(el cliente aumentara la diferencia en el pago de sus cuotas)
CUOTA INICIAL:  241.11 Bs
</t>
  </si>
  <si>
    <t xml:space="preserve">JOSE LUIS MERCADO AGUANTA </t>
  </si>
  <si>
    <t>FULL DAY ESTUDIANTIL</t>
  </si>
  <si>
    <t>Efectivo</t>
  </si>
  <si>
    <t>35 entradas FULL DAY ESTUDIANTIL
- Incluye ingreso, espacio para sesion de fotos, pollo a la canasta y vaso de jugo personal.
- 2 entradas de cortesia ingreso para fotogrofos por 4 horas.</t>
  </si>
  <si>
    <t>Americo Tito Condori</t>
  </si>
  <si>
    <t>COLEGIO ADVENTISTA MONTERIO</t>
  </si>
  <si>
    <t>Efectivo 12590 Bs - Adelanto 4000 Bs</t>
  </si>
  <si>
    <t>Nombre cliente que reserva: Americo Tito Condori - Tesorero Col. Adventista Montero
Celular: 67894976
Email: americo.tito@educacionadventistas.edu.bo 
Total ADELANTO: 4000 BS
NINOS FUERON 61 *45=2745 BS
ADULTOS 64BS FUERON 213=13845 BS
TOTAL TODOS BS 16590
MENOS ANTICIPO 4000= 12590 CANCELARON EN EFECTIVO</t>
  </si>
  <si>
    <t>Farid Eid</t>
  </si>
  <si>
    <t>Eliana Rojas Montero</t>
  </si>
  <si>
    <t>SUITE DOBLE 3 PERSONAS 2D1N
Nombre cliente que reserva: Eliana Rojas Montero
Celular 70844584
Email: erojasmontero@gmail.com
Total Deposito/trasferencia:
1420  BS
Fecha y hora de ingreso: 
sábado 24 de septiembre entre 10 am. 
Ambiente a reservar : suite doble 2 adultos + 1 menor</t>
  </si>
  <si>
    <t xml:space="preserve">PROF. KAREN VERONICA ARIAS </t>
  </si>
  <si>
    <t>COLEGIO NACIONAL LA FLORESTA</t>
  </si>
  <si>
    <t>60 ENTRADAS COMBO FULL DAY ESTUDIANTIL DE 85 BS
+ 2 CORTESIAS INGRESO
Incluye ingreso, espacio para sesion de fotos, pollo a la canasta y vaso de jugo personal. + merienda
ADELANTO: 4355 BS
TOTAL A PAGAR: 5100 BS</t>
  </si>
  <si>
    <t>JHON HALMER BUTRON CRUZ</t>
  </si>
  <si>
    <t>DANIEL BENEGAS</t>
  </si>
  <si>
    <t>ENTRADAS FULLDAY SCZ 24 DE SEPTIEMBRE
CLIENTE: Daniel Banegas
- 32 entradas mayores a 110 bs, total 3520bs (Tarifa aprobada por gerencia) 
- 14 entradas menores a 60bs, total 840bs.
TOTAL A COBRAR 4.360BS</t>
  </si>
  <si>
    <t>Silvia fuentes merida</t>
  </si>
  <si>
    <t>FULL DAY 2 DE OCTUBRE
5 entradas en preventa</t>
  </si>
  <si>
    <t>Katharina Reimer de Unger</t>
  </si>
  <si>
    <t xml:space="preserve">HOSPEDAJE 2D1N 8/OCTUBRE
AMBIENTES: 3 LAGOON Y 2 SUITES DOBLES
1 Suite lagoon para 2 personas 836bs
1 suite lagoon para 1 persona 836bs
1 suite lagoon para 2 mayores y 1 menor 1121bs.
2 Suites dobles para 4 personas 1400 Bs c/u (2 adultos y 2 menores)
Total suite dobles 2800bs
----------------------
Nombre cliente que reserva: Katharina Reimer de Unger
Celular: 69054301
Total Deposito 5593 bs.
Fecha y hora de ingreso: 8 de octubre 2022 10:00 am
</t>
  </si>
  <si>
    <t>EDWIN JIMENEZ</t>
  </si>
  <si>
    <t>COLEGIO FRANZ TAMAYO MONTERO</t>
  </si>
  <si>
    <t xml:space="preserve">35 entradas FULL DAY ESTUDIANTIL
- Incluye ingreso, espacio para sesion de fotos, pollo a la canasta y vaso de jugo personal + merienda
- 1 entrada cortesia tutor
</t>
  </si>
  <si>
    <t xml:space="preserve">Elisangela Souza neves </t>
  </si>
  <si>
    <t xml:space="preserve">SUITE VIP 2D 1N 
77006931
Elineves06@gmail.com
1.196 Bls 
07 de octubre a las 11:00
.............
Día 1 cena
Día 2 desayuno almuerzo
</t>
  </si>
  <si>
    <t xml:space="preserve">Eliana Soraya Galvan Oropeza </t>
  </si>
  <si>
    <t>MEMBRESIA</t>
  </si>
  <si>
    <t>MEMBRESIA PERSONAL
Nombre cliente que reserva: Eliana Soraya Galván Oropeza 
Celular: 75642221
Email: esorayagalvan26@gmail.com
Total Deposito/trasferencia: 350 bs
Nro de NIT/CI: 5655413014</t>
  </si>
  <si>
    <t>Oliver teran Espinoza</t>
  </si>
  <si>
    <t>FULL DAY 9 DE OCTUBRE
2 ENTRADAS ADULTOS
1 ENTRADA MENOR</t>
  </si>
  <si>
    <t>PORTUGAL</t>
  </si>
  <si>
    <t xml:space="preserve">Oscar Portugal </t>
  </si>
  <si>
    <t>2 ENTRADAS EN PREVENTA FULL DAY 15 DE OCTUBRE</t>
  </si>
  <si>
    <t>CLINICA CORPSALUD SRL</t>
  </si>
  <si>
    <t xml:space="preserve">PAULINA PUMA </t>
  </si>
  <si>
    <t>2 ENTRADAS ADULTOS Y 2 ENTRADAS NIÑOS EN PREVENTA FULL DAY 16 DE OCTUBRE</t>
  </si>
  <si>
    <t>Gianny Sissa Mansilla</t>
  </si>
  <si>
    <t>Denise Díaz Navia</t>
  </si>
  <si>
    <t>PROMO NOCHE DE ENSUEÑO
2 personas 2d1n en suite lagoon
- desayuno Dia 2
Nombre : Denise Díaz Navia
Celular 76984819
Fecha:  6pm del día 15/10/22
NIT: 5417743017
La señora ingresara una torta pequeña por el cumple de su niño</t>
  </si>
  <si>
    <t>Leonarda Ontiveros</t>
  </si>
  <si>
    <r>
      <rPr>
        <rFont val="Arial"/>
        <color theme="1"/>
      </rPr>
      <t xml:space="preserve">SUITE LAGOON 2D1N TARIFA FEXPOCRUZ
Leonarda Ontiveros
70884507
21 de octubre
Ingreso 13:00
............
DIA 1 cena
DIA 2 desayuno almuerzo
</t>
    </r>
    <r>
      <rPr>
        <rFont val="Arial"/>
        <color rgb="FFFF0000"/>
      </rPr>
      <t>ojo:
la cliente Leonarda Ontiveros debia depositar 835.20bs , en su lugar deposito 850.20bs, El saldo estoy solicitando a marisol que le retorne que son 15bs.</t>
    </r>
  </si>
  <si>
    <t xml:space="preserve">Roger Óscar Iriarte </t>
  </si>
  <si>
    <t xml:space="preserve">Dorys Daza justiniano </t>
  </si>
  <si>
    <t>5 entradas adulto y 2 niñoz full day domingo 15 en preventa</t>
  </si>
  <si>
    <t>Ricardo Villafuerte</t>
  </si>
  <si>
    <t xml:space="preserve">Verónica Villafuerte Morales </t>
  </si>
  <si>
    <t xml:space="preserve">PROMO NOCHE DE ENSUEÑO
2 personas 2d1n en suite lagoon
- desayuno Dia 2
Nombre cliente que reserva: Verónica Villafuerte Morales 
Celular: 69067367
Email: veritovm_ok@hotmail.com 
Total Deposito/trasferencia: 420Bs
Fecha y hora de ingreso: 15 Octubre 2022, 15:30hrs </t>
  </si>
  <si>
    <t>rejas</t>
  </si>
  <si>
    <t xml:space="preserve">Anel Rejas Ustariz </t>
  </si>
  <si>
    <t>2 entradas adulto preventa full day</t>
  </si>
  <si>
    <t>Carlos velasquez molina</t>
  </si>
  <si>
    <t>Jorge Peña</t>
  </si>
  <si>
    <t>CEA IGNACIA ZEBALLOS
JUAN CARLOS PEÑA STELZER</t>
  </si>
  <si>
    <t>FULLDAY ESTUANTIL 21/10/2022
96 Combos 2 a 85 bs
2 combo 1 niños 45bs
3 cortesias con alimentación
+ sesión de fotografias
+asignación de salon de ser necesario
ADELANTO 5500 BS EL 20/10</t>
  </si>
  <si>
    <t>Luis Marcelo Nogales</t>
  </si>
  <si>
    <t xml:space="preserve">Daniela Soliz Diaz </t>
  </si>
  <si>
    <t>SUITE LAGOON 2D1N TARIFA FEXPOCRUZ
Daniela Soliz Diaz 
Cel:79911823
Email: danifresi382@gmail.com 
Fecha :5 de noviembre 
............
DIA 1 cena
DIA 2 desayuno almuerzo
ojo:
la cliente  debia depositar 835.20bs , en su lugar deposito 835 y se hizo el descuento de 0,20 ctvs.
Ingresara fruta picada por  tema de embarazo.</t>
  </si>
  <si>
    <t>Angel Jaime Suxo Espinoza</t>
  </si>
  <si>
    <t>HOSPEDAJE RESERVA 2D1N
Cliente: Angel Jaime Suxo Espinoza
1 suite ejecutiva
1 suite vip
1 adicional menor
2522 Bs
alimentación:
DIA 1 merienda cena
DIA 2 desayuno almuerzo
(merienda en lugar del almuerzo, mejor si son algunos sandwinch con sus jugos)</t>
  </si>
  <si>
    <t>SALGUERO</t>
  </si>
  <si>
    <t>COLEGIO ADVENTISTA MONTERO</t>
  </si>
  <si>
    <t>EFECTIVO</t>
  </si>
  <si>
    <t>FULL DAY ESTUDIANTIL COLEGIO ADVENTISTA MONTERO
26 Entradas de 85bs  ( pollo + jugo)
1 Entrada de cortesia  + alimentación
Hora: 9 :30 am
Pago en efectivo en recepción</t>
  </si>
  <si>
    <t>Rosa Ramos</t>
  </si>
  <si>
    <t>Transferencia</t>
  </si>
  <si>
    <t>2 entradas black friday full day para le 19 de noviembre
Sem emitio un vouvher de 40 bs por saldo, como vale de consumo.</t>
  </si>
  <si>
    <t>ADRIANA ALEJANDRA MONROY GAMBOA</t>
  </si>
  <si>
    <t>SAMUEL ISRAEL GOYZUETA RIVERA</t>
  </si>
  <si>
    <r>
      <rPr>
        <rFont val="Comfortaa"/>
        <i/>
        <color theme="1"/>
      </rPr>
      <t xml:space="preserve">Nicole Sanabria
</t>
    </r>
    <r>
      <rPr>
        <rFont val="Comfortaa"/>
        <b/>
        <i/>
        <color rgb="FFFF00FF"/>
      </rPr>
      <t>Santiago Zurita</t>
    </r>
  </si>
  <si>
    <t>"Nombre cliente que reserva: SAMUEL ISRAEL GOYZUETA RIVERA
Celular: 67400273
Email: samuel.goyzueta@alumni.ie.edu
Total Deposito/trasferencia: Bs. 8,408.70
Fecha y hora de ingreso: 31/12/2022 - 02/01/2023
........ 
Ambiente a reservar : CABAÑA RUSTICA PARA 6 PERSONAS
Tiempo de estadia : 3 días y 2 noches
........... 
Nro de NIT/CI: 5229420017
Nombre para factura NIT/CI: ADRIANA ALEJANDRA MONROY GAMBOA"</t>
  </si>
  <si>
    <r>
      <rPr>
        <rFont val="Arial"/>
        <b/>
        <color theme="1"/>
        <sz val="18.0"/>
      </rPr>
      <t xml:space="preserve">
</t>
    </r>
    <r>
      <rPr>
        <rFont val="Arial"/>
        <color theme="1"/>
      </rPr>
      <t>ADRIANA ALEJANDRA MONROY GAMBOA</t>
    </r>
  </si>
  <si>
    <t>FIESTA AÑO NUEVO</t>
  </si>
  <si>
    <r>
      <rPr>
        <rFont val="Comfortaa"/>
        <i/>
        <color theme="1"/>
      </rPr>
      <t xml:space="preserve">Nicole Sanabria
</t>
    </r>
    <r>
      <rPr>
        <rFont val="Comfortaa"/>
        <b/>
        <i/>
        <color theme="1"/>
      </rPr>
      <t>Santiago Zurita</t>
    </r>
  </si>
  <si>
    <t>Nombre cliente que reserva: SAMUEL ISRAEL GOYZUETA RIVERA
Celular: 67400273
Email: samuel.goyzueta@alumni.ie.edu
Total Deposito/trasferencia: Bs. 8,408.70
Fecha y hora de ingreso: 31/12/2022 - 02/01/2023
........ 
Ambiente a reservar : CABAÑA RUSTICA PARA 6 PERSONAS
Tiempo de estadia : 3 días y 2 noches
........... 
Nro de NIT/CI: 5229420017
Nombre para factura NIT/CI: ADRIANA ALEJANDRA MONROY GAMBOA</t>
  </si>
  <si>
    <t>Peñarrieta</t>
  </si>
  <si>
    <t>Vania Peñarrieta</t>
  </si>
  <si>
    <t>CABAÑA CAMPESTRE 2H</t>
  </si>
  <si>
    <t>Vania Peñarrieta 
68581234
valucita13@hotmail.com 
3786,24
Ingreso 2 de enero
Cabaña rústica 
3 noches 4 días 
3617230014
Peñarrieta</t>
  </si>
  <si>
    <t xml:space="preserve">JAIME POL CAMPOS </t>
  </si>
  <si>
    <t xml:space="preserve">Cristela Meneses </t>
  </si>
  <si>
    <t>Nombre cliente que reserva: Cristela Meneses 
Celular: 70016250
Email: cristelameneses@gmail.com
Total Deposito/trasferencia: 720bs
Fecha y hora de ingreso: 4 de diciembre 
3 entradas 2x1 full day adultos 
3 entradas 2x1 full day niños
domingo</t>
  </si>
  <si>
    <t>COLEGIO 24 DE SEPTIEMBRE</t>
  </si>
  <si>
    <t>TRANSFERENCIA</t>
  </si>
  <si>
    <t>Colegio 24 de septiembre
Combo 2x1 de 70 bs la entrada
24 PERSONAS INGRESO</t>
  </si>
  <si>
    <t xml:space="preserve">Ximena Triveño  </t>
  </si>
  <si>
    <t>Ximena Triveño</t>
  </si>
  <si>
    <t xml:space="preserve">Transferencia </t>
  </si>
  <si>
    <t>Nombre cliente que reserva: Ximena Triveño 
Celular: 78300582
Email: ximena.triveno@outlook.com
Total Deposito/trasferencia: 3674,88
Fecha y hora de ingreso: lunes 26/12 al 28/12
........ 
Ambiente a reservar : cabaña campestre 3h
Tiempo de estadia : 3 días y 2 noches 
........... 
Nro de NIT/CI: 3730955
Nombre para factura NIT/CI: Ximena Triveño</t>
  </si>
  <si>
    <t xml:space="preserve">Carlos Borda </t>
  </si>
  <si>
    <t>Carlos Borda Guzman</t>
  </si>
  <si>
    <r>
      <rPr>
        <rFont val="Comfortaa"/>
        <i/>
        <color rgb="FF9900FF"/>
      </rPr>
      <t xml:space="preserve">Nicole Sanabria
</t>
    </r>
    <r>
      <rPr>
        <rFont val="Comfortaa"/>
        <b/>
        <i/>
        <color rgb="FF9900FF"/>
      </rPr>
      <t>Santiago Zurita</t>
    </r>
  </si>
  <si>
    <t>PROMO BLACK DAYS
Carlos Borda Guzman
76457991
katia_anahi@hotmail.com
Monto del depósito 3132 bs
Ingreso 13 enero 2023 a horas 2:00 pm
ambiente : cabaña rústica para 4 personas
Tiempo 3 días, noches
Ci 4510823 cbba
Factura Carlos borda con ci 4510823</t>
  </si>
  <si>
    <t>Marcos Rojas Moya</t>
  </si>
  <si>
    <t>Monica Montes Menacho</t>
  </si>
  <si>
    <t>PROMO BLACK DAYS
Ingreso: 13 de enero 2023 hrs 14:00 pm
Cabaña rustica 4 personas
Estadia 3 dias 2 noches 
Nit: 3556245 
Reserva a nombre de : Monica Montes Menacho y Marcos Rojas Moya
DIA 1 Almuerzo cena
DIA 2 desayuno almuerzo cena
DIA 3 Desayuno</t>
  </si>
  <si>
    <t>Jimenez</t>
  </si>
  <si>
    <t>Marvin Jiménez Muriel 
Sdenka Ponce Estevez</t>
  </si>
  <si>
    <t xml:space="preserve">PROMO BLACK DAYS
Ingreso: 13 de enero 2023 hrs 14:00 pm
Suite ejecutiva 2 personas
Estadia 3 dias 2 noches 
NOMBRE: 
Marvin Jiménez Muriel 
Sdenka Ponce Estevez
NIT: 3794359010
DIA 1 Almuerzo cena
DIA 2 desayuno almuerzo cena
DIA 3 Desayuno
</t>
  </si>
  <si>
    <t>Airthon Alvarez</t>
  </si>
  <si>
    <t>PROMO BLACK DAYS
Ingreso: 21 de diciembre 2023 (POR CONFIRMAR)
hrs 10:00 pm
Suite lagoon 2 personas
Estadia 2 dias 1 noche 
NOMBRE: 
Airthon Alvarez
NIT: 6235944 
DIA 1 Almuerzo cena
DIA 2 desayuno</t>
  </si>
  <si>
    <t>Torrez</t>
  </si>
  <si>
    <t>Rosmery Torrez Terrazas</t>
  </si>
  <si>
    <t>transferencia</t>
  </si>
  <si>
    <t>PROMO BLACK DAYS
Ingreso: 13 de enero 2023 hrs 14:00 pm
Cabaña rustica 4 personas
Estadia 3 dias 2 noches 
Reserva de: Rosmery Torrez Terrazas
Nit: 6440441
DIA 1 Almuerzo cena
DIA 2 desayuno almuerzo cena
DIA 3 Desayuno</t>
  </si>
  <si>
    <t xml:space="preserve">Marvin Jimenez </t>
  </si>
  <si>
    <t>PROMO BLACK DAYS
Cabaña Campestre 3h - (OJO SE BLOQUE A UNA HABITACIÓN PARA QUE PUEDAN USAR SOLO 2 HABITACIONES) para 4 personas.
Ingreso: 13 de enero 2023 hrs 14:00 pm
Tiempo 3 días, noches
Factura Jimenez con ci 3794359010
(plato servido)
DIA 1 Almuerzo cena
DIA 2 desayuno almuerzo cena
DIA 3 Desayuno</t>
  </si>
  <si>
    <t>MONSE ESPINOSA CABRAL</t>
  </si>
  <si>
    <t>Giro internacional</t>
  </si>
  <si>
    <t>factura cuota 1 373
SUITE EJECUTIVA 2D1N CLIENTE VACACIONES A CUOTAS FEXPOCRUZ
Dia 1 cena
dia 2 desayuno almuerzo
Celular: +1 (301) 728-1065
 ..................
velada romantica APARTE:
- Welcome drink 
- Decoración romántica en suite con pétalos de rosa. 
- Bebidas de cortesía
- Cena romántica (por confirmar PLATOS)
..................................
TOTAL PAQUETE: 1086 Bs
hospedaje 836 Bs
velada 250 Bs
................................
CANCELO EN TOTAL:
GIRO INTERNACIONAL 1 - 38 SUS (cuota 1)
Llego a cuenta terramia: 241.11 Bs - confirmado
GIRO INTERNACIONAL 2/ CUOTA 2: 56 SUS (Gerencia confirmara que monto llego)
............................
PARA COMPLETAR: PENDIENTE HASTA QUE NOS INDIQUE CONTABILIDAD
EL SALDO LO CANCELA EN EFECTIVO EN EL RESORT AL INGRESAR EL 27 DE NOVIEMBRE, CONFIRMAR PARA FACTURAR POR EL MONTO RESTANTE.</t>
  </si>
  <si>
    <r>
      <rPr>
        <rFont val="Arial"/>
        <b/>
        <color theme="1"/>
        <sz val="24.0"/>
      </rPr>
      <t xml:space="preserve">
</t>
    </r>
    <r>
      <rPr>
        <rFont val="Arial"/>
        <color theme="1"/>
      </rPr>
      <t>ADRIANA ALEJANDRA MONROY GAMBOA</t>
    </r>
  </si>
  <si>
    <r>
      <rPr>
        <rFont val="Comfortaa"/>
        <i/>
        <color theme="1"/>
      </rPr>
      <t xml:space="preserve">Nicole Sanabria
</t>
    </r>
    <r>
      <rPr>
        <rFont val="Comfortaa"/>
        <b/>
        <i/>
        <color rgb="FFFF00FF"/>
      </rPr>
      <t>Santiago Zurita</t>
    </r>
  </si>
  <si>
    <t>1 entrada pareja tier 2
1 entrada individual</t>
  </si>
  <si>
    <r>
      <rPr>
        <rFont val="Comfortaa"/>
        <i/>
        <color theme="1"/>
      </rPr>
      <t xml:space="preserve">Nicole Sanabria
</t>
    </r>
    <r>
      <rPr>
        <rFont val="Comfortaa"/>
        <b/>
        <i/>
        <color rgb="FFFF00FF"/>
      </rPr>
      <t>Santiago Zurita</t>
    </r>
  </si>
  <si>
    <t>Nombre cliente que reserva: SAMUEL ISRAEL GOYZUETA RIVERA
Celular: 67400273
Email: samuel.goyzueta@alumni.ie.edu
Total Deposito/trasferencia: Bs. 2011.44
Fecha y hora de ingreso: 31/12/2022 - 02/01/2023
........ 
Ambiente a reservar : suite lagoon
Tiempo de estadia : 3 días y 2 noches
........... 
Nro de NIT/CI: 5229420017
Nombre para factura NIT/CI: ADRIANA ALEJANDRA MONROY GAMBOA</t>
  </si>
  <si>
    <t>Luis ortuño Servín</t>
  </si>
  <si>
    <t>Nombre: luis Antonio Ortuño Servín
Email: luis.ortuno53@gmail.com
Fecha de ingreso: 31 de diciembre a las 9 am. 
Ambiente: Suite VIP
Para 2 noches y 3 días 
Para la factura ci: 6438448
Al nombre: Luis ortuño Servín
DIA 1 almuerzo cena
DIA 2 desayuno almuerzo cena
DIA 3 desayuno almuerzo</t>
  </si>
  <si>
    <t>Raul Roque</t>
  </si>
  <si>
    <t>VELADA ROMANTICA SUITE VIP 2D 1N
Nombre cliente que reserva: Raul Roque Yujra
Celular: 71652274
Email: Raul_roque_y@hotmail.com 
Total Deposito/trasferencia: bs 1232
Fecha y hora de ingreso:  12 de diciembre a horas  15 00
CENA ROMANTICA Y DECORACION EN SUITE:
 lasagna Y medallas al vino
DIA 1 almuerzo cena romantica (plato especial)
DIA 2 desayuno almuerzo</t>
  </si>
  <si>
    <t>FECHA ACTUAL</t>
  </si>
  <si>
    <t>Scarlet Abaroa</t>
  </si>
  <si>
    <t>Leonardo Ampuero</t>
  </si>
  <si>
    <t>SUITE EJECUTIVA 3DIAS Y 2 NOCHES + FIESTA AÑO NUEVO
Leonardo Ampuero
76674928
luisleonardo.ampuermera@gmail.com
Bs 2046,44
31/12/2022 11 am
Suite ejecutiva
3 dias y 2 noche
6243480011
Scarlet Abaroa</t>
  </si>
  <si>
    <t>1 ENTRADA TIER 2 FIESTA AÑO NUEVO</t>
  </si>
  <si>
    <t>Johannes Albert Broersma</t>
  </si>
  <si>
    <t>Katyana Patiño</t>
  </si>
  <si>
    <t xml:space="preserve">CABAÑÁ 2 HABITACIONES SUITE PREMIUM 3D Y 2N
Fecha de ingreso 02/01/2023 10:00 AM
2 Adultos y 2 menores + 1 adicional menor (se debe añadir una cama adicional para un menor de 7 años)
dia 1 almuerzo cena
dia 2 desayuno almuerzo cena
dia 3 desayu almuerzo
TOTAL: 4.718,88bs
</t>
  </si>
  <si>
    <t>claudia melisa montaño Guzman</t>
  </si>
  <si>
    <r>
      <rPr>
        <rFont val="Comfortaa"/>
        <i/>
        <color theme="1"/>
      </rPr>
      <t xml:space="preserve">Nicole Sanabria
</t>
    </r>
    <r>
      <rPr>
        <rFont val="Comfortaa"/>
        <i/>
        <color rgb="FFFF00FF"/>
      </rPr>
      <t>santiago Zurita
por terminar de cerrar la venta</t>
    </r>
  </si>
  <si>
    <t>SUITE VIP PRESIDENCIAL 2D1N
Cliente:Claudia melisa montaño Guzmán 
cel: 78128471 
e-mail : mel.claudia.95@gmail.com 
transferencia : bs 1224.96.   
Fecha y hora de ingreso : sabado 24 de diciembre hrs 11 am   
ambiente a reservar :suit vip presidencial   tiempo de estadia: 2 días y 1 noche. 
Nit: 8184913012
DIA 1 Almuerzo cena
DIA 2 Desayuno Almuerzo
(2 personas + 1 mascota)
LA CLIENTE SOICITA EARLY CHECK IN PARA LAS 11AM, POR LO QUE SE PIDE HACER LAS GESTIONES NECESARIAS PARA QUE LA SUITE ESTE DISPONIBLE, PAGARA ADICIONAL SI CORRESPONDE</t>
  </si>
  <si>
    <t>Jin Joo Kang</t>
  </si>
  <si>
    <t>SUITE LAGOON 4D3N PARA 2 PERSONAS DEL 27 AL 30 DE DICIEMBRE
Nombre cliente que reserva: Jin Joo Kang Lee
Celular: 72274783
Email:Jj_kangs2@hotmail.com 
Total Deposito/trasferencia: 2881,44bs
Fecha y hora de ingreso: 27 de diciembre a horas 20:00
........ 
Ambiente a reservar : suite Lagoon
Tiempo de estadia : 4 días y 3 noches 
dia 1 cena (Dejar en suite)
dia 2, 3 desayuno almuerzo cena
dia 4 desayuno almuerzo
La cliente ingresa entre las 7 a 8pm por lo que se pide dejar la llave en porteria e indicar el nº de suite.
Ampliacion solicitud LATE CHECK OUT , directamente en recepcion el dia de salida.</t>
  </si>
  <si>
    <t>HOSPEDAJE 2D1N DEL 30 DE NOVIEMBRE
Pago al contado en recepcion a anayeli
BS 2308 EFECTIVO
TARJETA 1039.36
TOTAL:3347.36 FACTURAR</t>
  </si>
  <si>
    <t>Ronald antelo ricaldi</t>
  </si>
  <si>
    <r>
      <rPr>
        <rFont val="Comfortaa"/>
        <i/>
        <color theme="1"/>
      </rPr>
      <t xml:space="preserve">Nicole Sanabria
</t>
    </r>
    <r>
      <rPr>
        <rFont val="Comfortaa"/>
        <i/>
        <color rgb="FFFF00FF"/>
      </rPr>
      <t>santiago Zurita
por terminar de cerrar la venta</t>
    </r>
  </si>
  <si>
    <t>10 entradas, precio grupal fiesta año nuevo</t>
  </si>
  <si>
    <t>Elizabeth Vallejos</t>
  </si>
  <si>
    <t>Nelda Verónica cuellar Jiménez</t>
  </si>
  <si>
    <t xml:space="preserve">Nicole Sanabria
Santiago </t>
  </si>
  <si>
    <t>8 ENTRADAS ADULTO FULL DAY
1 ENTRADA MENOR
FULL DAY DOMINGO 8 DE ENERO</t>
  </si>
  <si>
    <r>
      <rPr>
        <rFont val="Arial"/>
        <color rgb="FFFFFFFF"/>
      </rPr>
      <t xml:space="preserve">Lenny Padilla Padilla
</t>
    </r>
    <r>
      <rPr>
        <rFont val="Arial"/>
        <b/>
        <color rgb="FFFFFFFF"/>
      </rPr>
      <t>ANULADO Y DEVOLUCION</t>
    </r>
  </si>
  <si>
    <t>Lenny Padilla Padilla</t>
  </si>
  <si>
    <t xml:space="preserve">2 CABAÑA 2H RUSTICAS DEL 19 AL 20 DE FEBRERO
Nro de NIT/CI: 2960307
Nombre para factura NIT/CI: Lenny Padilla Padilla 
Celular: 78497911
Email: gustavotito6@gmail.com
Total Deposito/trasferencia: 3897.6bs
Fecha y hora de ingreso: domingo 19 de febrero 
........ 
Ambiente a reservar : 2 cabañas rústicas para 8 personas
Tiempo de estadia : 1 noche, 2 días </t>
  </si>
  <si>
    <t>Deisy saavedra vallejos</t>
  </si>
  <si>
    <t>Nicole Sanabria
Santiago 10bs</t>
  </si>
  <si>
    <t>5 entradas full day feriado sabado 21 de enero</t>
  </si>
  <si>
    <t>Julio Salazar</t>
  </si>
  <si>
    <t xml:space="preserve">René Edwin Villarroel </t>
  </si>
  <si>
    <t>5 entradas full day feriado domingo 22 de enero</t>
  </si>
  <si>
    <t>Jose Luis Córdova</t>
  </si>
  <si>
    <t xml:space="preserve">Delcy Nogales de Córdova </t>
  </si>
  <si>
    <t>Nicole sanabria</t>
  </si>
  <si>
    <t>Entrada para 5 adultos y 1 niño de 10 años</t>
  </si>
  <si>
    <t>Lourdes Antelo</t>
  </si>
  <si>
    <t>Jessica Justiniano Aguayo</t>
  </si>
  <si>
    <t>Nicole Sanbria
Aldana</t>
  </si>
  <si>
    <t>3 entradas adultos y 1 niño</t>
  </si>
  <si>
    <t>Claudia Patricia Daza Heredia</t>
  </si>
  <si>
    <t>Johanna Erika Daza Heredia</t>
  </si>
  <si>
    <t>Nicole
Aldana</t>
  </si>
  <si>
    <t>2 entradas mayores y 2 entradas menores</t>
  </si>
  <si>
    <t xml:space="preserve">Wilber Torrejon </t>
  </si>
  <si>
    <t>Lorena Ovando Rios</t>
  </si>
  <si>
    <t>2 entradas mayores</t>
  </si>
  <si>
    <t>Verónica Rojas Alvarado</t>
  </si>
  <si>
    <t>4 adultos y 1 niña de 10 años</t>
  </si>
  <si>
    <t>Daygoro David Pantoja Salazar</t>
  </si>
  <si>
    <t>Nicole</t>
  </si>
  <si>
    <t xml:space="preserve">SUITE VIP 2D1N - 2 PERSONAS SABADO 25 DE FEBRERO
Cliente: Daygoro David Pantoja Salazar 
celular: 68161298
D1 Almuerzo, cena
D2 desayuno, almuerzo 
</t>
  </si>
  <si>
    <t>Marcelo Burela</t>
  </si>
  <si>
    <t>2 entradas 2x1 de 120bs full day sabado 25 de febrero (4  personas)</t>
  </si>
  <si>
    <t>Micah Shamir Paniagua Rojas</t>
  </si>
  <si>
    <t>1entrada full day 2x1 sabado 25 de febrero (2 personas)</t>
  </si>
  <si>
    <t xml:space="preserve">María de los Ángeles Landívar </t>
  </si>
  <si>
    <t>1 entrada full day 2x1 , incluye planchita para 2 personas</t>
  </si>
  <si>
    <t>Carlos Callejas</t>
  </si>
  <si>
    <t xml:space="preserve">Marcela Aguirre Medrano </t>
  </si>
  <si>
    <t>2 entradas full day 2 x1,  incluye buffet churrasco 4 personas</t>
  </si>
  <si>
    <t>Jorge Luis Challapa</t>
  </si>
  <si>
    <t>Hospedaje con descuento 2 adultos, 1 niño y 1 bebe , 2dias 1 noche en cabaña de 2 habitaciones
DIA 1 Almuerzo cena
DIA 2 Desayuno Almuerzo</t>
  </si>
  <si>
    <t>María Esther Viruez Rojas</t>
  </si>
  <si>
    <t>fullday domingo 19 de marzo
1 papa y 3 adultos, incluye buffet de churrasco + cerveza + actividades</t>
  </si>
  <si>
    <t>Alison villarroel vega</t>
  </si>
  <si>
    <t>Yuliana Andrea Boggiano Durán</t>
  </si>
  <si>
    <t>HOSPEDAJE CON DESCUENTO SUITE LAGOON 18 DE MARZO
- 2 Personas
DIA 1 Almuerzo cena
DIA 2 Desayuno Almuerzo</t>
  </si>
  <si>
    <t>Miguel Angel Mamani</t>
  </si>
  <si>
    <t>NICOLE</t>
  </si>
  <si>
    <t>4 ENTRADAS INGRESO ADULTOS</t>
  </si>
  <si>
    <t>Sologuren</t>
  </si>
  <si>
    <t xml:space="preserve">Sebastián sologuren </t>
  </si>
  <si>
    <t>Nombre de reserva:
Sebastián sologuren 
Número de teléfono: 67172679
Correo electrónico:
sebastián.sologuren@gma…
Transferencia:
2178,48bs
Fecha y hora de ingreso:
20 abril 12:00pm
Ambiente a reservar:
Suite VIP con Jacuzzi 
Tiempo de estadía:
3 días 2 noches 
Nro de NIT/CI:
4787243014
Nombre para la factura NIT/CI:
Sologuren</t>
  </si>
  <si>
    <t>Marcelo Crispin Delgado</t>
  </si>
  <si>
    <t>Patricia Llampa Guzmán</t>
  </si>
  <si>
    <t>ENTRADAS FULLDAY PAPÁ 19 DE MARZO
1 papa
2 mayores
2 niños</t>
  </si>
  <si>
    <t>LEON</t>
  </si>
  <si>
    <t>Harold Otazo Landivar</t>
  </si>
  <si>
    <t>2 Entradas FULLDAY 2X1 Domingo 26 de marzo + bufffet</t>
  </si>
  <si>
    <t>Pedro Miguel Antelo Palacios</t>
  </si>
  <si>
    <t>HOSPEDAJE SEMANA SANTA 7 AL 9 DE ABRIL
Suite lagoon  3D2N
Pedro Miguel Angelo Palacios
D1 Almuerzo cena
D2 Desayuno almuerzo cena
D3 Desayuno Almuerzo
Todo incluido</t>
  </si>
  <si>
    <t>SIN DEFINIR</t>
  </si>
  <si>
    <t>yhonny quinteros</t>
  </si>
  <si>
    <t>Maria ROXANA LUIZAGA DELGADILLO</t>
  </si>
  <si>
    <t>nicole</t>
  </si>
  <si>
    <t>MEMBRESIA FAMILIAR 4 PERSONAS
VALIDO POR 1 AÑO DEL 5/4/2023 AL 5/4/2024</t>
  </si>
  <si>
    <t>griselda luizaga delgadillo</t>
  </si>
  <si>
    <t>Fabiola Cespedes</t>
  </si>
  <si>
    <t>efectivo y transferencia</t>
  </si>
  <si>
    <t>MEMBRESIA FAMILIAR 4 PERSONAS
VALIDO POR 1 AÑO DEL 10/4/2023 AL 10/4/2024</t>
  </si>
  <si>
    <t xml:space="preserve"> José Daniel Mendoza Pedraza</t>
  </si>
  <si>
    <t>con tarjeta, pero puse deposito jeje</t>
  </si>
  <si>
    <t>2 entradas adultos y 2 entradas niños fullday niño domingo</t>
  </si>
  <si>
    <t xml:space="preserve">Vianca Roldán Cuellar </t>
  </si>
  <si>
    <t>2 entradas adultos y 1 menor fullday niño domingo</t>
  </si>
  <si>
    <t>aumento para fullday 23 de abril</t>
  </si>
  <si>
    <t>Maribel Quispe Morales</t>
  </si>
  <si>
    <t>MEMBRESIA FAMILIAR 4 PERSONAS
VALIDO POR 1 AÑO DEL 14/4/2023 AL 14/4/2024
CI:6309114</t>
  </si>
  <si>
    <t>Wilson Pereira Peralta</t>
  </si>
  <si>
    <t>MEMBRESIA FAMILIAR 4 PERSONAS
VALIDO POR 1 AÑO DEL 14/4/2023 AL 14/4/2024
C.I. 5870037 sc</t>
  </si>
  <si>
    <t xml:space="preserve">dennis Moya Silva </t>
  </si>
  <si>
    <t>MEMBRESIA FAMILIAR 4 PERSONAS
VALIDO POR 1 AÑO DEL 15/4/2023 AL 15/4/2024
C.I. 4050896 or</t>
  </si>
  <si>
    <t>Neisa Karen Vera Choque</t>
  </si>
  <si>
    <t>MEMBRESIA FAMILIAR 4 PERSONAS
VALIDO POR 1 AÑO DEL 16/4/2023 AL 16/4/2024
C.I. 4050896 or</t>
  </si>
  <si>
    <t>Jorge Aguilera</t>
  </si>
  <si>
    <t>Oscar Aguilera</t>
  </si>
  <si>
    <t>Efectivo a demetrio</t>
  </si>
  <si>
    <t>4 MEMBRESIAS FAMILIAR 4 PERSONAS
2 membresias para CI 8990650 Jorge aguilera
2 Membresias para  CI 12356357 Mary Isabel Arancibia</t>
  </si>
  <si>
    <t>BUFFET</t>
  </si>
  <si>
    <t>buffet para llevar para 15 personas</t>
  </si>
  <si>
    <t>Efectivo a nayeli
por pagar</t>
  </si>
  <si>
    <t>BUFFET para llevar para 5 personas
se envio en taxi el cliente pago la carrera</t>
  </si>
  <si>
    <t>RESTAURANT</t>
  </si>
  <si>
    <t xml:space="preserve">5 Piques personales </t>
  </si>
  <si>
    <t>Romer Zabala</t>
  </si>
  <si>
    <t>Nombre cliente que reserva: Romer Zabala
Celular: 70746375
Email: zromel.rz@gmail.com
Total Deposito/transferencia: 670
Fecha y hora de ingreso: domingo 30 de mayo 12:00
........ 
Ambiente a reservar : Suite familiar
Tiempo de estadia : 2D 1N
........... 
Nro de NIT/CI: 5906483
Nombre para factura NIT/CI: Romer Zabala 5906483</t>
  </si>
  <si>
    <t xml:space="preserve">Juan Antonio Ruiz Suarez </t>
  </si>
  <si>
    <t xml:space="preserve">Marioly Gutiérrez </t>
  </si>
  <si>
    <t xml:space="preserve">Nombre cliente que reserva: Marioly Gutiérrez 
Celular: 78282070
Email: mariolymgm@gmail.com 
Total Deposito/trasferencia: 670 Bs. 
Fecha y hora de ingreso:
Domingo 30 de abril a 11 am
Ambiente a reservar : suite familar
Tiempo de estadia : 2d1n
........... 
Nro de NIT/CI:
Nombre para factura
Juan Antonio Ruiz Suarez 
NIT/CI: 5598071017 </t>
  </si>
  <si>
    <t>Juan Carlos alvarez</t>
  </si>
  <si>
    <t>Gloria Loayza</t>
  </si>
  <si>
    <t>ingreso domingo 30 de abril</t>
  </si>
  <si>
    <t>Eloy Justiniano</t>
  </si>
  <si>
    <t xml:space="preserve"> Eloy Justiniano </t>
  </si>
  <si>
    <t>VELADA ROMANTICA SABADO 20 DE MAYO SUITE VIP
Celular: 77073382
Email: alejojustiniano@yahoo.es
Total Deposito/trasferencia:
Fecha y hora de ingreso: 20/05/23 a las 13:00
........ 
Ambiente a reservar : suite VIP
Tiempo de estadia : 2D- 1N
Alimentación
D1 Almuerzo Cena especial
D2 Desayuno Almuerzo
........
Decoración en suite , aniversario pareja
Cena medallones al vino
por confirmar</t>
  </si>
  <si>
    <t xml:space="preserve">Juan Corrales Oliva </t>
  </si>
  <si>
    <t>VELADA ROMANTICA + EARLY CHECK IN + 2 DESAYUNOS ADICIONALES
NOMBRE: Juan Corrales Oliva 
CEL: 77983278
Deposito: 1512 bs 
FECHA:  2 de junio 
HORA: 9 am de la mañana hora de ingreso 
ALIMENTACIÓN
D1 Desayuno, almuerzo, cena romantica
D2 Desayuno, allmuerzo
Decoración en suite , aniversario pareja
Cena medallones al vino</t>
  </si>
  <si>
    <t>Javier Luna Pizarro</t>
  </si>
  <si>
    <t>SESION DE FOTOS</t>
  </si>
  <si>
    <r>
      <rPr>
        <rFont val="Arial"/>
        <color theme="1"/>
      </rPr>
      <t xml:space="preserve">SESIÓN DE FOTOGRAFIA 15 AÑOS, PARA 8 PERSONAS
08 de Junio de 2023 a horas 09:00 a.m.
Nombre cliente que reserva: Francisco Javier Luna Pizarro Rengel
Celular: 70910195
Adelanto: 160 Bs (50%), </t>
    </r>
    <r>
      <rPr>
        <rFont val="Arial"/>
        <color rgb="FFFF0000"/>
      </rPr>
      <t>cobrar el dia del ingreso otros 160bs, avisar para facturar el saldo.</t>
    </r>
  </si>
  <si>
    <t>CAMBIO PROMO POR 2X1, AUMENTO 480 BS PARA INGRESO DE 8 PERSONAS</t>
  </si>
  <si>
    <t>Erika Jenny Rios Balcazar.</t>
  </si>
  <si>
    <t>efectivo</t>
  </si>
  <si>
    <t>INGRESO COMO PAGOS RECEPCIÓN
4 NIÑOS
8 ADULTOS</t>
  </si>
  <si>
    <t>aida rojas c.</t>
  </si>
  <si>
    <t>TRansferencia</t>
  </si>
  <si>
    <t>AIDA ROJAS RESERVA 17/6/2023 CABAÑA CAMPESTRE 2H, 2dias y 1 noche, 4 Personas, ingresan 9am, solicitan ingresar antes a cabaña de ser posible antes de medio dia. Sugerir nuevamente el early check in.
alimentacion:
D1 Almuerzo cena
D2 Desayuno Almuerzo
cel: 72251397</t>
  </si>
  <si>
    <t>VACACIONES A CREDITO
FECHA SIN DEFINIR</t>
  </si>
  <si>
    <t>CUEVAS</t>
  </si>
  <si>
    <t>Daniela Cuevas Carpio</t>
  </si>
  <si>
    <t>VACACIONES A CREDITO SUITE LAGOON , 2 ADULTOS +1 NIÑO + 1 BEBE
Daniela cuevas
SIN FECHA DE INGRESO
3D2N - SALDO A PAGAR DE 2769BS 
3 CUOTAS DE 923BS</t>
  </si>
  <si>
    <t>Ingrith Ayca Guarachi</t>
  </si>
  <si>
    <t>SUMMER ON</t>
  </si>
  <si>
    <t>PAQUETE ESPECIAL COMBO 1/4 DE POLLO + VASO DE JUGO + SESION DE FOTOS PARA EL DOMINGO 25 DE JUNIO
Adelanto 50% = 455Bs
Por cobrar en recepción = 455 Bs
Ingresan 14 personas, posiblemente aumente 2 personas más
(Se le entrego recibo en oficina por adelanto)</t>
  </si>
  <si>
    <t xml:space="preserve">Constantino Gutierrez Lupa </t>
  </si>
  <si>
    <t>FULLDAY2X1 , 2 ADULTOS Y 2 MENORES, DOMINGO 2 DE JULIO</t>
  </si>
  <si>
    <t>Daniela conde</t>
  </si>
  <si>
    <t>nicole
aldana</t>
  </si>
  <si>
    <t>FULLDAY2X1 , 2 ADULTOS DOMINGO 2 DE JULIO</t>
  </si>
  <si>
    <t>Anthony Oscar Ferrufino Navarro</t>
  </si>
  <si>
    <t>FULLDAY 2X1 DOMINGO 2 DE JULIO
- 12 adultos seria 960 BS
- 4 Niños 160bs 
- 20 bs en consumo en restaurant (que cancelo adicional por lo que se le emitio un voucher y una factura por agua)</t>
  </si>
  <si>
    <t xml:space="preserve"> Dayanara Loza Gonzales </t>
  </si>
  <si>
    <r>
      <rPr>
        <rFont val="Arial"/>
        <b/>
        <color theme="1"/>
      </rPr>
      <t>EFECTIVO</t>
    </r>
    <r>
      <rPr>
        <rFont val="Arial"/>
        <color theme="1"/>
      </rPr>
      <t xml:space="preserve"> PERO LO REGSITRE COMO DEPOSITO :V</t>
    </r>
  </si>
  <si>
    <t>nicole
mariel</t>
  </si>
  <si>
    <t>PAGARA EN RECEPCION POR CONFIRMAR</t>
  </si>
  <si>
    <t>SANDRA PALACIOS</t>
  </si>
  <si>
    <t>PAQUETE VACACIONES A CREDITO AL CONTADO
FECHA: 6 DE JULIO 2023
4 PERSONAS + 1 ADICIONAL NIÑO
ALIMENTACION:
D1 ALMUERZO CENA
D2 DESAYUNO ALMUERZO</t>
  </si>
  <si>
    <t>PACO</t>
  </si>
  <si>
    <t>Samuel Vasquez Arispe</t>
  </si>
  <si>
    <t>HOSPEDAJE JULIO DEL 9 AL 11 , SUITE VIP 2 PERSONAS
Nombre cliente que reserva: Samuel Vasquez Arispe
Alimentación
D1 Almuerzo cena
D2 Desayuno almuerzo cena
D3 Desayuno almuerzo
ADELANTO 6/7: 940 Bs
Se debe cobrar en hotel otros 940 Bs</t>
  </si>
  <si>
    <t>EFECTIVO RECEPCION</t>
  </si>
  <si>
    <t>A ANAYELI</t>
  </si>
  <si>
    <t>Roly abasto</t>
  </si>
  <si>
    <t>CHURRASCOLANDIA</t>
  </si>
  <si>
    <t>ENTRADAS CHURRASCOLANDIA
2 adultos y 1 menor 275 Bs
Roly abasto 
CI:7728463</t>
  </si>
  <si>
    <t>Leonardo pary castillo</t>
  </si>
  <si>
    <t>trANSFERENCIA</t>
  </si>
  <si>
    <t>1 ENTRADA 2X1 FULLDAY DOMINGO 9 DE JULIO
2 adultos</t>
  </si>
  <si>
    <t>Julio Yucra Leaños</t>
  </si>
  <si>
    <t>4 ENTRADAS 2X1 FULLDAY DOMINGO 9 DE JULIO
8 adultos</t>
  </si>
  <si>
    <t>50Bs solo buffet Adulto Mayor</t>
  </si>
  <si>
    <t>Heidy Lorena Senzano Herrera</t>
  </si>
  <si>
    <t>1 ENTRADA CHURRASCOLANDIA
120BS</t>
  </si>
  <si>
    <t>Aldo Romero</t>
  </si>
  <si>
    <t>ENTRADAS FULLDAY 2X1 DOMINGO 9 DE JULIO
2 Promos de 160 Bs
1 promo niños 80 Bs</t>
  </si>
  <si>
    <t>Javier Espinoza Guzman</t>
  </si>
  <si>
    <t>ENTRADA CHURRASCOLANDIA
2 ADULTOS
240BS</t>
  </si>
  <si>
    <t>Walter Quenta</t>
  </si>
  <si>
    <t>CABAÑA CAMPESTRE 3H 3D2N DEL 9 DE JULIO AL 11 DE JULIO
6 personas
Nombre cliente que reserva: Walter Quenta
Alimentación
D1 Almuerzo cena
D2 Desayuno almuerzo cena
D3 Desayuno almuerzo
ADELANTO:2340 Bs
Se debe cobrar en hotel otros 2340 Bs
avisar para facturar porfavor</t>
  </si>
  <si>
    <t>EFECTIVO EN RECEPCION</t>
  </si>
  <si>
    <t>Claudia cotacallapa</t>
  </si>
  <si>
    <t>ENTRADAS FULLDAY 2X1 DOMINGO 9 DE JULIO
4 ADULTOS Y 2 NIÑOS</t>
  </si>
  <si>
    <t>AUMENTO 100 BS
Cambio entrada niños por 1 entrada adultos
80bs aumento
20 Bs de reajuste fecha</t>
  </si>
  <si>
    <t>Eliseo Flores Crespo</t>
  </si>
  <si>
    <t>SUITE FAMILIAR</t>
  </si>
  <si>
    <t>HOSPEDAJE 11 AL 12 DE JULIO SUITE FAMILIAR
2 ADULTOS +1 MENOR
Nombre cliente que reserva:: ELISEO FLORES CRESPO
D1 Almuerzo cena
D2 Desayuno almuerzo
Adelanto 505: 640 Bs
Se debe cobrar en hotel otros 640 Bs
avisar para facturar porfavor</t>
  </si>
  <si>
    <t>Edwin Astorga</t>
  </si>
  <si>
    <t>HOSPEDAJE 2D1N SUITE VIP
2 ADULTOS +1 NIÑO
D1 Almuerzo cena
D2 Desayuno almuerzo
Pago total:1400 Bs ya cancelado</t>
  </si>
  <si>
    <t>URIA</t>
  </si>
  <si>
    <t>DANIEL URIA</t>
  </si>
  <si>
    <t>1 ENTRADA FULLDAY 2X1 SABADO 15 DE JULIO</t>
  </si>
  <si>
    <t>YERALD SUAREZ</t>
  </si>
  <si>
    <t>3 entradas fullday entre semana combo hamburguesa y jugo</t>
  </si>
  <si>
    <t xml:space="preserve">Alvaro Gutierrez Rivero </t>
  </si>
  <si>
    <t>4 ENTRADAS FULLDAY 2X1 DOMINGO 16 DE JULIO
8 Adultos</t>
  </si>
  <si>
    <t>Rojas Rios</t>
  </si>
  <si>
    <t>"nicole
mariel"</t>
  </si>
  <si>
    <t>2 entrada fullday 2x1 sabado
2 adultos
1 menor</t>
  </si>
  <si>
    <t xml:space="preserve"> Dalitza Rivera</t>
  </si>
  <si>
    <t>2 entrada fullday 2x1 sabado
2 adultos
2 menores</t>
  </si>
  <si>
    <t>ROSA LENY ROJAS AGUILERA</t>
  </si>
  <si>
    <t xml:space="preserve">Nicole
</t>
  </si>
  <si>
    <t xml:space="preserve">FULLDAY 2X1 DOMINGO 16 DE JULIO
5 ENTRADAS ADULTOS (10 PAX)
4 ENTRADAS NIÑOS (8 PAX )
1 ENTRADA SOLO ADULTO </t>
  </si>
  <si>
    <t>Ivan Mirko Peralta Morales.</t>
  </si>
  <si>
    <t>4 ENTRADAS FULLDAY ENTRE SEMANA
COMBO HAMBURGUESA + JUGO</t>
  </si>
  <si>
    <t>Reyna Nina Apaza</t>
  </si>
  <si>
    <t>2 ENTRADAS FULLDAY ENTRE SEMANA
COMBO HAMBURGUESA + JUGO</t>
  </si>
  <si>
    <t>Karen Valeria Flores Rivas</t>
  </si>
  <si>
    <t>7 ENTRADAS FULLDAY ENTRE SEMANA
COMBOHAMBURGUESA + JUGO</t>
  </si>
  <si>
    <t>Ada Liliana Vargas Escalante</t>
  </si>
  <si>
    <t>4 ENTRADAS FULLDAY 2X1
8 ADULTOS
1 NIÑO (ENTRADA INDIVIDUAL DE 60BS)</t>
  </si>
  <si>
    <t>César Arturo casillo apaza</t>
  </si>
  <si>
    <t>EFECTIVO EN OFICINAS</t>
  </si>
  <si>
    <t>2 ENTRADAS COMBO AMIGOS 2X1
1 ENTRADA NIÑOS COMBO AMIGO 2X1</t>
  </si>
  <si>
    <t>Monica Elizabeth Carvajal Alarcón</t>
  </si>
  <si>
    <t>4 ENTRADAS FULLDAY ENTRESEMANA
2 ADULTOS + 2 NIÑOS
HAMBURGUESA + JUGO PERSONAL</t>
  </si>
  <si>
    <t>SOLIZ</t>
  </si>
  <si>
    <t>2 ENTRADAS FULLDAY ENTRESEMANA
2 ADULTOS INCLUYE HAMBURGUESA + JUGO PERSONAL</t>
  </si>
  <si>
    <t>Fernando Arauz Hurtado</t>
  </si>
  <si>
    <t xml:space="preserve">FULLDAY 2X1 SABADO BUFFET TIPICO
6 adultos y 2 niños
</t>
  </si>
  <si>
    <t>Marcelo Cuellar</t>
  </si>
  <si>
    <t>Luis marcelo Cuellar hidalgo</t>
  </si>
  <si>
    <t>Nicole
Mariel</t>
  </si>
  <si>
    <t>VELADA ROMANTICA 2D1N 
Suite vip 2 personas para el 22 de julio al 23 de julio
D1 Almuerzo Cena romantica
D2 Desayuno almuerzo
*Decoración en suite
*Cena: Fetuccine y lasagna</t>
  </si>
  <si>
    <t>Vania Arancibia Cabrera</t>
  </si>
  <si>
    <t>RIVERO BECERRA VICTOR HUGO</t>
  </si>
  <si>
    <t>2 ENTRADAS 2X1 FULLDAY SABADO
Buffet tipico</t>
  </si>
  <si>
    <t>Juan Carlos Huanca Mamani</t>
  </si>
  <si>
    <t>"Nicole
Mariel"</t>
  </si>
  <si>
    <t>1 ENTRADA COMBO AMIGOS DOMINGO
plato servido pique 2 PERSONAS</t>
  </si>
  <si>
    <t>rubert Guzmán daza</t>
  </si>
  <si>
    <t>Nicole
Aldana
Mariel</t>
  </si>
  <si>
    <t>FULLDAY 2X1 DOMINGO BUFFET
4 ADULTOS
2 NIÑOS
1 MENOR DE 4 AÑOS
(Ingresa mascota pequeña bajo supervición)</t>
  </si>
  <si>
    <t>COMBO AMIGOS DOMINGO 2X1
6 ADULTOS PIQUE MACHO</t>
  </si>
  <si>
    <t>Roseline Dasilva Languidey</t>
  </si>
  <si>
    <t xml:space="preserve">VELADA ROMANTICA 2D1N 
Suite vip 2 personas del 5 al 6 de agosto
D1 Almuerzo Cena romantica
D2 Desayuno almuerzo
*Decoración en suite con la cena
*Cena: Medallones al vino y fetuchini Alfredo </t>
  </si>
  <si>
    <t>LUIS CARLOS CACERES MEJIA</t>
  </si>
  <si>
    <t>ENTRADA FULLDAY 2X1 DOMINGO, 2 PERSONAS</t>
  </si>
  <si>
    <r>
      <rPr>
        <rFont val="Arial"/>
        <color rgb="FFFF0000"/>
      </rPr>
      <t xml:space="preserve">FACTURADO EL 4/8
</t>
    </r>
    <r>
      <rPr>
        <rFont val="Arial"/>
        <color theme="1"/>
      </rPr>
      <t>PAGO FEXCO CUOTA 1 VACACIONES A CREDITO
SUITE LAGOON 2 PERSONAS+1NIÑO 3D2N
SALDO PENDIENTE: 1846BS</t>
    </r>
  </si>
  <si>
    <t>Meire Helen Barbosa Geroldi</t>
  </si>
  <si>
    <r>
      <rPr>
        <rFont val="Arial"/>
        <b/>
        <color rgb="FFFF0000"/>
      </rPr>
      <t xml:space="preserve">FACTURADO 5/8
</t>
    </r>
    <r>
      <rPr>
        <rFont val="Arial"/>
        <b/>
        <color rgb="FF0000FF"/>
      </rPr>
      <t xml:space="preserve">REGISTRADO EN RESPOND
REGISTRADO CLOUDBEDS
</t>
    </r>
    <r>
      <rPr>
        <rFont val="Arial"/>
        <color theme="1"/>
      </rPr>
      <t xml:space="preserve">HOSPEDAJE 4DIAS 3 NOCHES DEL 4 AL 7 DE AGOSTO
TODO INCLUIDO
D1 ALMUERZO CENA
D2, D3 DESAYUNO ALMUERZO CENA
D4 DESAYUNO ALMUERZO
...............
LA CLIENTE SOLICITA: Se le informe llegando al hotel que desayuno se servira los dias que se hospede
Tambien desea desayuno en habitación, coordinar ese detalle si requiere el servicio.
CUENTA TOTAL 3132BS
pago:1632bs
SE DEBE COBRAR:1500BS de saldo en recepción avisar para facturar
......................
</t>
    </r>
    <r>
      <rPr>
        <rFont val="Arial"/>
        <color rgb="FF9900FF"/>
      </rPr>
      <t>LA CLIENTE MIGRO A SUITE LAGOON 5D4N 
 5 DÍAS Y 4 NOCHES SERÍA BS 3681,  HOSPEDAJE TODO INCLUIDO
2 PERSONAS
Adelanto:3132BS
Debe aumentar 549bs para quedarse hasta el martes</t>
    </r>
  </si>
  <si>
    <t>SUITE LAGOON PARA 1 PERSONA Y SU BEBE</t>
  </si>
  <si>
    <t>Mariela Barahona</t>
  </si>
  <si>
    <r>
      <rPr>
        <rFont val="Arial"/>
        <color rgb="FFFF0000"/>
      </rPr>
      <t xml:space="preserve">FACTURADO
</t>
    </r>
    <r>
      <rPr>
        <rFont val="Arial"/>
        <color rgb="FF0000FF"/>
      </rPr>
      <t>REGISTRADO EN RESPOND
REGISTRADO CLOUDBEDS</t>
    </r>
    <r>
      <rPr>
        <rFont val="Arial"/>
        <color theme="1"/>
      </rPr>
      <t xml:space="preserve">
HOSPEDAJE 2D1N CABAÑA CAMPESTRE PREMIUM
D1 ALMUERZO CENA
D2 DESAYUNO ALMUERZO
LA CLIENTE LLEGA 10AM
- 5 PERSONAS</t>
    </r>
  </si>
  <si>
    <t xml:space="preserve"> Ada Liliana Vargas Escalante</t>
  </si>
  <si>
    <t>NiCOLE
MARIEL</t>
  </si>
  <si>
    <r>
      <rPr>
        <rFont val="Arial"/>
        <b/>
        <color rgb="FF4A86E8"/>
      </rPr>
      <t xml:space="preserve">REGISTRADO EN RESPOND
REGISTRADO CLOUDBEDS
</t>
    </r>
    <r>
      <rPr>
        <rFont val="Arial"/>
        <color theme="1"/>
      </rPr>
      <t>HOSPEDAJE 2D1N TODO INCLUIDO
5 ADULTOS Y 2 MENORES
D1 ALMUERZO CENA
D2 DESAYUNO ALMUERZO
TOTAL PAQUETE: 3390BS
PAGO 2000BS
SE LE DEBE COBRAR EN RECEPCION 1390BS AVISAR PARA FACTURAR EL SALDO PORFAVOR</t>
    </r>
  </si>
  <si>
    <t>TARJETA</t>
  </si>
  <si>
    <t>José julian Bustamante Palaci</t>
  </si>
  <si>
    <t>Yorgelis Nuñez</t>
  </si>
  <si>
    <r>
      <rPr>
        <rFont val="Arial"/>
        <color rgb="FFFF0000"/>
      </rPr>
      <t xml:space="preserve">FACTURADO
</t>
    </r>
    <r>
      <rPr>
        <rFont val="Arial"/>
        <color rgb="FF4A86E8"/>
      </rPr>
      <t xml:space="preserve">REGISTRADO RESPOND IO
</t>
    </r>
    <r>
      <rPr>
        <rFont val="Arial"/>
        <color theme="1"/>
      </rPr>
      <t xml:space="preserve">COMBO CUMPLEAÑERO 6 DE AGOSTO PARA YORGELIS NUÑES
- 2 PIQUEOS ALITAS
- TORTA PARA 10 PERSONAS DE CHOCOLATE
- 2 GASEOSAS DE 2LT
- ACCESO TOTAL A PISCINAS, SAUNAS Y DEMAS AMBIENTES
</t>
    </r>
  </si>
  <si>
    <t>Marisol Pacheco</t>
  </si>
  <si>
    <t>Johnny Cossio</t>
  </si>
  <si>
    <r>
      <rPr>
        <rFont val="Arial"/>
        <color rgb="FFFF0000"/>
      </rPr>
      <t>FACTURADO</t>
    </r>
    <r>
      <rPr>
        <rFont val="Arial"/>
        <color rgb="FF4A86E8"/>
      </rPr>
      <t xml:space="preserve">
REGISTRADO EN RESPOND
REGISTRADO CLOUDBEDS
</t>
    </r>
    <r>
      <rPr>
        <rFont val="Arial"/>
        <color theme="1"/>
      </rPr>
      <t>HOSPEDAJE 3D2N EN CABAÑA CAMPESTRE DOBLE 4 ADULTOS Y 1 NIÑA
D1 Almuerzo, cena
D2 Desayuno, almuerzo, cena
D3 Desayuno, almuerzo 
INGRESAN A LAS 4PM GESTIONAR EL ALMUERZO PARA ESA HORA PORFAVOR</t>
    </r>
  </si>
  <si>
    <t>MIGUEL ANGEL PAZ PINTO.</t>
  </si>
  <si>
    <t>Carlos Alberto Paz Pinto</t>
  </si>
  <si>
    <r>
      <rPr>
        <rFont val="Arial"/>
        <b/>
        <color rgb="FFFF0000"/>
        <sz val="11.0"/>
      </rPr>
      <t xml:space="preserve">FACTURADO
</t>
    </r>
    <r>
      <rPr>
        <rFont val="Arial"/>
        <color rgb="FF4A86E8"/>
        <sz val="11.0"/>
      </rPr>
      <t>REGISTRADO EN RESPOND Y CLOUDBEDS</t>
    </r>
    <r>
      <rPr>
        <rFont val="Arial"/>
        <color theme="1"/>
        <sz val="11.0"/>
      </rPr>
      <t xml:space="preserve">
HOSPEDAJE 2D1N EN SUITE DOBLE 2 PERSONAS
D1 Almuerzo, cena
D2 Desayuno, almuerzo
Ingresa a medio dia</t>
    </r>
  </si>
  <si>
    <t>Sergio Marcelo Mariaca</t>
  </si>
  <si>
    <r>
      <rPr>
        <rFont val="Arial"/>
        <b/>
        <i/>
        <color rgb="FF4A86E8"/>
      </rPr>
      <t xml:space="preserve">REGISTRADO EN RESPOND
</t>
    </r>
    <r>
      <rPr>
        <rFont val="Arial"/>
        <b/>
        <i/>
        <color rgb="FFFF0000"/>
      </rPr>
      <t>FACTURADO</t>
    </r>
    <r>
      <rPr>
        <rFont val="Arial"/>
        <b/>
        <i/>
        <color rgb="FF4A86E8"/>
      </rPr>
      <t xml:space="preserve">
</t>
    </r>
    <r>
      <rPr>
        <rFont val="Arial"/>
        <color theme="1"/>
      </rPr>
      <t>FULLDAY DOMINGO 
7 ADULTOS 
1 MENOR</t>
    </r>
  </si>
  <si>
    <t>Gabriel Terrazas Talavera</t>
  </si>
  <si>
    <r>
      <rPr>
        <rFont val="Arial"/>
        <b/>
        <i/>
        <color rgb="FF4A86E8"/>
      </rPr>
      <t xml:space="preserve">REGISTRADO EN RESPOND
</t>
    </r>
    <r>
      <rPr>
        <rFont val="Arial"/>
        <b/>
        <i/>
        <color rgb="FFFF0000"/>
      </rPr>
      <t>FACTURADO</t>
    </r>
    <r>
      <rPr>
        <rFont val="Arial"/>
        <b/>
        <i/>
        <color rgb="FF4A86E8"/>
      </rPr>
      <t xml:space="preserve">
</t>
    </r>
    <r>
      <rPr>
        <rFont val="Arial"/>
        <color theme="1"/>
      </rPr>
      <t>FULLDAY DOMINGO 5 ADULTOS +1 MENOR Y 1 menor de 3 años
680BS EN TOTAL, PERO EL CLIENTE CANCELO 720BS . 
Los 40bs de saldo se le dara en voucher de consumo.</t>
    </r>
  </si>
  <si>
    <t>Carolina López</t>
  </si>
  <si>
    <t>NICOLE
DANA</t>
  </si>
  <si>
    <r>
      <rPr>
        <rFont val="Arial"/>
        <color rgb="FF4A86E8"/>
      </rPr>
      <t xml:space="preserve">REGISTRADO RESPOND
</t>
    </r>
    <r>
      <rPr>
        <rFont val="Arial"/>
        <b/>
        <color rgb="FFFF0000"/>
      </rPr>
      <t xml:space="preserve">FACTURADO
TOTAL ENTRADAS FULLDAY 11 ADULTOS Y 1 MENOR
</t>
    </r>
    <r>
      <rPr>
        <rFont val="Arial"/>
        <color theme="1"/>
      </rPr>
      <t xml:space="preserve">DOMINGO 6 DE AGOSTO,  USARAN PARA 9 ADULTOS 1 MENOR
</t>
    </r>
    <r>
      <rPr>
        <rFont val="Arial"/>
        <b/>
        <color rgb="FFFF9900"/>
      </rPr>
      <t>2 ENTRADAS, ESTAN POSPONIENDO PARA USARSE EN EL MES, POR LO QUE SE LES EXTENDIO UN VOUCHER PARA HACER USO DE 2 ENTRADAS EN EL MES</t>
    </r>
    <r>
      <rPr>
        <rFont val="Arial"/>
        <b/>
        <color theme="1"/>
      </rPr>
      <t xml:space="preserve">
</t>
    </r>
  </si>
  <si>
    <t>JULIO FLORES ANGUS</t>
  </si>
  <si>
    <t>Julio Flores Angus</t>
  </si>
  <si>
    <r>
      <rPr>
        <rFont val="Arial"/>
        <color rgb="FF0000FF"/>
      </rPr>
      <t>REGISTRADO EN RESPOND</t>
    </r>
    <r>
      <rPr>
        <rFont val="Arial"/>
        <color rgb="FFFF0000"/>
      </rPr>
      <t xml:space="preserve">
FACTURADO</t>
    </r>
    <r>
      <rPr>
        <rFont val="Arial"/>
        <color theme="1"/>
      </rPr>
      <t xml:space="preserve">
3 ENTRADAS FULLDAY DOMINGO</t>
    </r>
  </si>
  <si>
    <t>ANDRES LINO AVILES GONZALES</t>
  </si>
  <si>
    <t>Andres lino aviles gonzales</t>
  </si>
  <si>
    <r>
      <rPr>
        <rFont val="Arial"/>
        <color rgb="FFFF0000"/>
      </rPr>
      <t xml:space="preserve">FACTURADO
</t>
    </r>
    <r>
      <rPr>
        <rFont val="Arial"/>
        <color rgb="FF0000FF"/>
      </rPr>
      <t>REGISTRADO EN RESPOND</t>
    </r>
    <r>
      <rPr>
        <rFont val="Arial"/>
        <color theme="1"/>
      </rPr>
      <t xml:space="preserve">
14 ENTRADAS FULLDAY DOMINGO, 13 ADULTOS Y 1 MENOR</t>
    </r>
  </si>
  <si>
    <t>Andres ribera toledo</t>
  </si>
  <si>
    <r>
      <rPr>
        <rFont val="Arial"/>
        <color rgb="FFFF0000"/>
      </rPr>
      <t>REGISTRADO RESPOND
FACTURADO</t>
    </r>
    <r>
      <rPr>
        <rFont val="Arial"/>
        <color theme="1"/>
      </rPr>
      <t xml:space="preserve">
FULLDAY 1 ENTRADA ADULTO</t>
    </r>
  </si>
  <si>
    <t>Aldo Terrazas</t>
  </si>
  <si>
    <t>María Fernanda Ribera García</t>
  </si>
  <si>
    <r>
      <rPr>
        <rFont val="Arial"/>
        <color rgb="FFFF0000"/>
      </rPr>
      <t xml:space="preserve">FACTURADO
</t>
    </r>
    <r>
      <rPr>
        <rFont val="Arial"/>
        <color rgb="FF0000FF"/>
      </rPr>
      <t>REGISTRADO EN RESPOND</t>
    </r>
    <r>
      <rPr>
        <rFont val="Arial"/>
        <color theme="1"/>
      </rPr>
      <t xml:space="preserve">
2 ENTRADAS FULLDAY SABADO ADULTOS</t>
    </r>
  </si>
  <si>
    <t>Luis Alberto justiniano mendez</t>
  </si>
  <si>
    <r>
      <rPr>
        <rFont val="Arial"/>
        <color rgb="FFFF0000"/>
      </rPr>
      <t>FACTURADO</t>
    </r>
    <r>
      <rPr>
        <rFont val="Arial"/>
        <color rgb="FF0000FF"/>
      </rPr>
      <t xml:space="preserve">
REGISTRADO EN RESPOND</t>
    </r>
    <r>
      <rPr>
        <rFont val="Arial"/>
        <color theme="1"/>
      </rPr>
      <t xml:space="preserve">
FULLDAY SABADO 4 ADULTOS Y 1 NIÑA</t>
    </r>
  </si>
  <si>
    <t>NEIDY PEREZ HEREDIA</t>
  </si>
  <si>
    <r>
      <rPr>
        <rFont val="Arial"/>
        <color rgb="FF0000FF"/>
      </rPr>
      <t>REGISTRADO RESPOND</t>
    </r>
    <r>
      <rPr>
        <rFont val="Arial"/>
        <color theme="1"/>
      </rPr>
      <t xml:space="preserve">
</t>
    </r>
    <r>
      <rPr>
        <rFont val="Arial"/>
        <color rgb="FFFF0000"/>
      </rPr>
      <t>FACTURADO</t>
    </r>
    <r>
      <rPr>
        <rFont val="Arial"/>
        <color theme="1"/>
      </rPr>
      <t xml:space="preserve">
FULLDAY DOMINGO 8 ADULTOS Y 3 MENORES
 </t>
    </r>
  </si>
  <si>
    <t>Marinés Zenteno Vasquez</t>
  </si>
  <si>
    <r>
      <rPr>
        <rFont val="Arial"/>
        <color rgb="FFFF0000"/>
      </rPr>
      <t>REGISTRADO CLUDBEDS
FACTURADO</t>
    </r>
    <r>
      <rPr>
        <rFont val="Arial"/>
        <color theme="1"/>
      </rPr>
      <t xml:space="preserve">
FULLDAY LUNES 7 DE AGOSTO
4 ADULTOS +2 NIÑOS</t>
    </r>
  </si>
  <si>
    <t>Eider Suárez Suárez</t>
  </si>
  <si>
    <r>
      <rPr>
        <rFont val="Arial"/>
        <color rgb="FFFF0000"/>
      </rPr>
      <t>REGISTRADO RESPOND
FACTURADO</t>
    </r>
    <r>
      <rPr>
        <rFont val="Arial"/>
        <color theme="1"/>
      </rPr>
      <t xml:space="preserve">
FULLDAY PARA 13 PERSONAS DOMINGO 6 DE AGOSTO
 </t>
    </r>
  </si>
  <si>
    <t xml:space="preserve">Roberto Alvarez </t>
  </si>
  <si>
    <t>Belen Chavez</t>
  </si>
  <si>
    <r>
      <rPr>
        <rFont val="Arial"/>
        <color rgb="FFFF0000"/>
        <sz val="11.0"/>
      </rPr>
      <t>REGISTRO RESPOND
FACTURADO</t>
    </r>
    <r>
      <rPr>
        <rFont val="Arial"/>
        <color theme="1"/>
        <sz val="11.0"/>
      </rPr>
      <t xml:space="preserve">
FULLDAY 10 PERSONAS DOMINGO </t>
    </r>
  </si>
  <si>
    <t>Yago Stefano Rioja Salas</t>
  </si>
  <si>
    <r>
      <rPr>
        <rFont val="Arial"/>
        <color rgb="FFFF0000"/>
        <sz val="11.0"/>
      </rPr>
      <t>REGISTRO RESPOND
FACTURADO</t>
    </r>
    <r>
      <rPr>
        <rFont val="Arial"/>
        <color theme="1"/>
        <sz val="11.0"/>
      </rPr>
      <t xml:space="preserve">
FULLDAY 6 PERSONAS DOMINGO </t>
    </r>
  </si>
  <si>
    <t>Daniel Estrada Saavedra</t>
  </si>
  <si>
    <r>
      <rPr>
        <rFont val="Arial"/>
        <color rgb="FFFF0000"/>
      </rPr>
      <t>REGISTRADO RESPOND
FACTURADO</t>
    </r>
    <r>
      <rPr>
        <rFont val="Arial"/>
        <color theme="1"/>
      </rPr>
      <t xml:space="preserve">
FULLDAY 2 ENTRADAS ADULTOS</t>
    </r>
  </si>
  <si>
    <t>Gustavo Moron</t>
  </si>
  <si>
    <t>REGISTRADO RESPOND
FACTURADO
FULLDAY 2 ADULTOS Y 1 MENOR</t>
  </si>
  <si>
    <t>Mirtha Ortiz Vidal</t>
  </si>
  <si>
    <t>REGISTRADO RESPOND
FACTURADO
2 ENTRADAS FULLDAY DOMINGO 2 ADULTOS</t>
  </si>
  <si>
    <t>José Rafael García Lucena</t>
  </si>
  <si>
    <t xml:space="preserve">María Alejandra Márquez Rivero </t>
  </si>
  <si>
    <t>DEVOLUCIÓN</t>
  </si>
  <si>
    <r>
      <rPr>
        <rFont val="Arial"/>
        <color theme="1"/>
      </rPr>
      <t xml:space="preserve">REGISTRADO RESPOND
FACTURADO
2 ENTRADAS FULLDAY DOMINGO 2 ADULTOS
</t>
    </r>
    <r>
      <rPr>
        <rFont val="Arial"/>
        <b/>
        <color rgb="FFEFEFEF"/>
      </rPr>
      <t>SOLICITO DEVOLUCIÓN EN  EL HOTEL</t>
    </r>
  </si>
  <si>
    <t xml:space="preserve">Gabriela Salvatierra Ramos </t>
  </si>
  <si>
    <t xml:space="preserve">REGISTRADO RESPOND
FACTURADO
FULLDAY DOMINGO 4 ADULTOS Y 1 MENOR
 </t>
  </si>
  <si>
    <t xml:space="preserve">Claudia Viveros </t>
  </si>
  <si>
    <t>REGISTRADO RESPOND
FACTURADO
FULLDAY DOMINGO 2 ADULTOS Y 3 MENORES</t>
  </si>
  <si>
    <t>Ana María Roca Leigue</t>
  </si>
  <si>
    <t>REGSITRADO RESPOND
FACTURADO
FULLDAY LUNES
4 ADULTOS</t>
  </si>
  <si>
    <t>FULLDAY LUNES
2 ADULTOS MAS</t>
  </si>
  <si>
    <t>José Ernesto Auad Aguirre</t>
  </si>
  <si>
    <t>REGISTRADO RESPOND
FACTURADO
FULLDAY LUNES
3 ADULTOS Y 1 MENOR</t>
  </si>
  <si>
    <t>Yoselin sayuri Cuellar Cabrera</t>
  </si>
  <si>
    <t>REGISTRADO RESPOND
FACTURADO
FULLDAY LUNES
3 Adultos y un menor</t>
  </si>
  <si>
    <t>NICOLE 
MARI</t>
  </si>
  <si>
    <t>FULLDAY LUNES
3 ADULTOS</t>
  </si>
  <si>
    <t xml:space="preserve">Fabiola Lourdes Rivera </t>
  </si>
  <si>
    <t>REGSITRADO RESPOND
FACTURADO
FULLDAY LUNES
3 ADULTOS</t>
  </si>
  <si>
    <t>Harold Jimenez</t>
  </si>
  <si>
    <t>REGISTRADO RESPOND
FULLDAY DOMINGO 2 ADULTOS Y 2 MENORES</t>
  </si>
  <si>
    <t xml:space="preserve"> Erwin maldonado</t>
  </si>
  <si>
    <t>Erwin Gutierrez Garcia</t>
  </si>
  <si>
    <t>REGISTRADO RESPOND
FULLDAY DOMINGO 4 ADULTOS</t>
  </si>
  <si>
    <t>Romina Marta Esther Choque Chilo</t>
  </si>
  <si>
    <t>NICOLE
DANA
mariel</t>
  </si>
  <si>
    <t>registrado respond
FULLDAY LUNES 3 ADULTOS</t>
  </si>
  <si>
    <t>OLIVIA ORTEGA</t>
  </si>
  <si>
    <t>REGISTRADO RESPOND
FULLDAY LUNES 3 ADULTOS + 1 NIÑO</t>
  </si>
  <si>
    <t>FULLDAY LUNES
1 ADULTO</t>
  </si>
  <si>
    <t>Fernando Guzmán</t>
  </si>
  <si>
    <r>
      <rPr>
        <rFont val="Arial"/>
        <b/>
        <color rgb="FFFF0000"/>
      </rPr>
      <t xml:space="preserve">FACTURADO
</t>
    </r>
    <r>
      <rPr>
        <rFont val="Arial"/>
        <color theme="1"/>
      </rPr>
      <t xml:space="preserve">REGISTRADO RESPOND
FULLDAY LUNES 
6 PERSONAS </t>
    </r>
  </si>
  <si>
    <t>Lizeth Nataly Chinche Mendoza</t>
  </si>
  <si>
    <r>
      <rPr>
        <rFont val="Arial"/>
        <color rgb="FFFF0000"/>
      </rPr>
      <t xml:space="preserve">Facturado
</t>
    </r>
    <r>
      <rPr>
        <rFont val="Arial"/>
        <color theme="1"/>
      </rPr>
      <t>REGISTRADO RESPOND
FULLDAY LUNES 
2 ADULTOS Y 2 NIÑOS</t>
    </r>
  </si>
  <si>
    <t>Carla Yanine Callejas Quiroz</t>
  </si>
  <si>
    <t>registrado respond
facturado
FULLDAY LUNES 4 ADULTOS</t>
  </si>
  <si>
    <t>elizabeth Flores Caumol</t>
  </si>
  <si>
    <t>registrado respond
facturado
FULLDAY LUNES 2 ADULTOS Y 1 MENOR</t>
  </si>
  <si>
    <t>CRISTIAN AÑEZ HAYAKAWA</t>
  </si>
  <si>
    <t>REGISTRADO RESPOND
FACTURADO
FULLDAY LUNES 4 ADULTOS Y 1 NIÑO</t>
  </si>
  <si>
    <t>Diego José vidal camacho</t>
  </si>
  <si>
    <t>REGISTRADO RESPOND
FACTURADO
FULLDAY LUNES 2 ADULTOS Y 2 NIÑOS</t>
  </si>
  <si>
    <t>Fernando guthrie</t>
  </si>
  <si>
    <t>REGISTRADO RESPOND
FACTURADO
FULLDAY LUNES 3 ADULTOS</t>
  </si>
  <si>
    <t>Mirian Yucra Puma</t>
  </si>
  <si>
    <t>CORPORATIVO</t>
  </si>
  <si>
    <t>PELEA CON YONI, CLIENTE ME PIDIO A MI TODA LA INFORMACIÓN Y EL COBRO, QUEDAMOS EN QUE NO SE EMITIRA FACTURA Y SERA 50% MIO Y 50% YONI
TOTAL QUE SE COBRO 3420
COMISION 85,5BS</t>
  </si>
  <si>
    <t>Monica Segovia</t>
  </si>
  <si>
    <t>FULLDAY 3 PERSONAS, FECHA POR CONFIRMAR
cambio fecha de ingreso al 20 de agosto</t>
  </si>
  <si>
    <t>CARLOS OROZA</t>
  </si>
  <si>
    <t>JUAN CARLOS OROZA TELLEZ</t>
  </si>
  <si>
    <t>HOSPEDAJE 2D1N SUITE ejecutiva
2 ADULTOS 
D1 cena
D2 Desayuno almuerzo
PAGO EN EFECTIVO</t>
  </si>
  <si>
    <t>FULLDAY 1 ENTRADA ADICIONAL, LA CLIENTE CAMBIO FECHA DE INGRESO AL 20 DE AGOSTO</t>
  </si>
  <si>
    <t>Luis Castillo</t>
  </si>
  <si>
    <t>HOSPEDAJE 2D1N
2 PERSONAS 
SUITE LAGOON
SOLO DESAYUNO D2</t>
  </si>
  <si>
    <t>Elias zeballos flores</t>
  </si>
  <si>
    <t>Luis Fernando Arias Coria</t>
  </si>
  <si>
    <t>Vanesa Leon Calderón</t>
  </si>
  <si>
    <t>COMBO CUMPLEAÑERO
10 personas
- 1 torta de durazno
- 10 hamburguesas
- 2 gaseosas de 2lt
- Uso de ambientes</t>
  </si>
  <si>
    <t>Jonathan González balderrama</t>
  </si>
  <si>
    <t>HOSPEDAJE SUITE VIP
2D1N
ALIMENTACION INCLUIDA + AMBIENTES
D1 CENA
D2 DESAYUNO ALMUERZO</t>
  </si>
  <si>
    <t>Guedy mendez salvatierra</t>
  </si>
  <si>
    <t>Roberto Mendez</t>
  </si>
  <si>
    <t>Romer mendez claure</t>
  </si>
  <si>
    <t>HOSPEDAJE 2D1N
2 PERSONAS 
SUITE LAGOON
SOLO DESAYUNO D2
+ CENA Y DECORACION ROMANTICA EL D1 (Cena por confirmar)</t>
  </si>
  <si>
    <t>Antonio Ortiz Navarro</t>
  </si>
  <si>
    <t>Jaime Guzman</t>
  </si>
  <si>
    <t>Julio Cesar Guzman</t>
  </si>
  <si>
    <t>HOSPEDAJE 2D1N
2 PERSONAS 
SUITE EJECUTIVA
SOLO DESAYUNO D2</t>
  </si>
  <si>
    <t>Gabriela Sanguino Bruckner</t>
  </si>
  <si>
    <t xml:space="preserve">FULLDAY SABADO
 3adultos 2 niños
</t>
  </si>
  <si>
    <t>Marco Antonio chavarria</t>
  </si>
  <si>
    <t>Rodrigo Irahola Barrientos</t>
  </si>
  <si>
    <t>HOSPEDAJE TODO INCLUIDO 2D1N
D1 CENA
D2 DESAYUNO ALMUERZO</t>
  </si>
  <si>
    <t>Roberto Carlos Mendez Caba</t>
  </si>
  <si>
    <t>17 entradas fullday adulto</t>
  </si>
  <si>
    <t>1 entrada fullday adulto adicional</t>
  </si>
  <si>
    <t>1entrada aumento en recepción</t>
  </si>
  <si>
    <t>MANZANO</t>
  </si>
  <si>
    <t>Christian Oña Molina</t>
  </si>
  <si>
    <t>HOSPEDAJE TODO INCLUIDO 2D1N + EARLY CHECK IN 8AM
ALIMENTACION
D1 CENA - D2 DESAYUNO ALMUERZO
2 ADULTOS + 2 MENORES DE 3 Y 2 AÑOS
SUITE FAMILIAR  +  1 CAMA ADICIONAL INDIVIDUAL PARA LOS MENORES
TOTAL PAQUETE:1390BS
SE DEBE COBRAR EN RECEPCION EL 50% DE SALDO QUE SON 695BS
ADELANTO 695BS</t>
  </si>
  <si>
    <t>Kevin Rodolfo Paz Roca</t>
  </si>
  <si>
    <t>VELADA ROMANTICA 2D1N 2PERSONAS
Nombre: Kevin Rodolfo Paz Roca 
CI:8246816
Correo electrónico:kpazroca@gmail.com
Fono: 73630972</t>
  </si>
  <si>
    <t>Jaime Mauricio Quevedo Alconini</t>
  </si>
  <si>
    <t>Karent Lourdes Claros Canedo</t>
  </si>
  <si>
    <t>Jose Adolfo Campos Cabrera</t>
  </si>
  <si>
    <t>HD - CABAÑA 2H</t>
  </si>
  <si>
    <r>
      <rPr>
        <rFont val="Arial"/>
        <color theme="1"/>
      </rPr>
      <t xml:space="preserve">Hospedaje 3d2n 4 personas todo incluido CABAÑA RUSTICA 15-17 OCT
D1 CENA
D2 DESAYUNO ALMUERZO CENA
D3 DESAYUNO ALMUERZO
TOTAL PAQUETE: 3040BS
POR COBRAR EN RECEPCION: 1540 Bs
----------------------------------
Hospedaje 3d2n 4 personas todo incluido CABAÑA PREMIUM 17-19 OCT
D1 CENA
D2 DESAYUNO ALMUERZO CENA
D3 DESAYUNO ALMUERZO
TOTAL PAQUETE: 3200BS
POR COBRAR EN RECEPCION: 1700 Bs
</t>
    </r>
    <r>
      <rPr>
        <rFont val="Arial"/>
        <b/>
        <color theme="1"/>
      </rPr>
      <t xml:space="preserve">TOTAL A PAGAR: 6240 BS
</t>
    </r>
    <r>
      <rPr>
        <rFont val="Arial"/>
        <color rgb="FFFF0000"/>
      </rPr>
      <t>saldo cancela a final de mes</t>
    </r>
  </si>
  <si>
    <t>HOSPEDAJE 2D1N
2 PERSONAS 
SOLO DESAYUNO D2</t>
  </si>
  <si>
    <t>Alcira Portales Nuñez</t>
  </si>
  <si>
    <t>Camila Burgoa Portales</t>
  </si>
  <si>
    <t>2 ENTRADAS FULLDAY DIA SABADO</t>
  </si>
  <si>
    <t>SAIRE</t>
  </si>
  <si>
    <t>Ronald Saire Yujra</t>
  </si>
  <si>
    <t>4 ENTRADAS FULLDAY SABADO, 3 ADULTOS Y 1 NIÑO</t>
  </si>
  <si>
    <t>CABALLERO</t>
  </si>
  <si>
    <t>ANGEL CABALLERO</t>
  </si>
  <si>
    <t>Nicole
Mari</t>
  </si>
  <si>
    <t>HOSPEDAJE 2 DIAS 1 NOCHE TODO INCLUIDO 4 PERSONAS Y 1 NIÑO DE 2 AÑOS
D1 ALMUERZO CENA
D2 DESAYUNO</t>
  </si>
  <si>
    <t>SIN FECHA DE ENTREGA</t>
  </si>
  <si>
    <t>Rednet Srl.</t>
  </si>
  <si>
    <t>Luis Villagomez</t>
  </si>
  <si>
    <t>COMPRA MEMBRESIA FAMILIAR
VALIDO HASTA DIC. 2024 DESDE EL DIA DE COMPRA</t>
  </si>
  <si>
    <t>IVER YASMANY ERAZO RIVERO</t>
  </si>
  <si>
    <t>COMPRA MEMBRESIA FAMILIAR Y MEMBRESIA KID, TOTAL 4 PERSONAS Y UN NIÑO
VALIDO HASTA DIC. 2024 DESDE EL DIA DE COMPRA
MEMBRESIA FAMILIAR
Iver Yasmany Erazo Rivero - CI: 5879932 SC
Luciana peña rojas - C.i: 7784275 
Juliane amanda molina peña - C.i:14457452
Khennet jhael molina peña - C.i: 9615301
MEMBRESIA KID
Matias Erazo Peña - C.i: 16950754</t>
  </si>
  <si>
    <t xml:space="preserve">Adalid rejas lovera </t>
  </si>
  <si>
    <t>VELADA ROMANTICA</t>
  </si>
  <si>
    <t xml:space="preserve">VELADA ROMANTICA SUITE LAGOON
Cena romantica medallones al vino
Decoracion en suite
Desayuno dia 2 BUFFET
Trago de bienvenida
Vino
Chocolates
Rosas adicionales
</t>
  </si>
  <si>
    <t>Vintage Baeju S.R.L.</t>
  </si>
  <si>
    <t>PABLO</t>
  </si>
  <si>
    <t>2 MEMBRESIAS FAMILIARES
1 MEMBRESIA PERSONAL</t>
  </si>
  <si>
    <t>Laboratorios Cofar S.A.</t>
  </si>
  <si>
    <t>Frederick Phillips</t>
  </si>
  <si>
    <t>VELADA ROMANTICA SUITE VIP
- Cena en escenario principal
- Trago de bienvenida
- Chamapage
- Chocolates
- Decoracion en habitación
- Desayuno BuFFET
- Masaje al dia siguiente</t>
  </si>
  <si>
    <t>Jeaninne Burgoa</t>
  </si>
  <si>
    <t>ENTRADAS FULLDAY SABADO
6 ADULTOS Y 1 NIÑO</t>
  </si>
  <si>
    <t>HOSPEDAJE TODO INCLUIDO 2D1N + EARLY CHECK IN 8AM
ALIMENTACION
D1 CENA - D2 DESAYUNO ALMUERZO
2 ADULTOS + 2 MENORES DE 3 Y 2 AÑOS
SUITE FAMILIAR  +  1 CAMA ADICIONAL INDIVIDUAL PARA LOS MENORES
TOTAL PAQUETE:1390BS
---------
ADELANTO 695BS
saldo 695bs
adicionales desayuno y almuerzos en el dia 1</t>
  </si>
  <si>
    <t xml:space="preserve">Desayuno adicional </t>
  </si>
  <si>
    <t>Melisa Flor Via</t>
  </si>
  <si>
    <t>5 entradas fullday sabado</t>
  </si>
  <si>
    <t>CARLA ANDREA ABAN ZEBALLOS</t>
  </si>
  <si>
    <t>HOSPEDAJE 6 HORAS + 2 BUFFET
2 PERSONAS 
1 NIÑO DE 3 AÑOS</t>
  </si>
  <si>
    <t>José Arce</t>
  </si>
  <si>
    <t>3 ENTRADAS FULLDAY ADULTOS</t>
  </si>
  <si>
    <t>María Inés Mendez perdriel</t>
  </si>
  <si>
    <t>José Daniel Mendez perdriel</t>
  </si>
  <si>
    <t xml:space="preserve">
Nicole
Dana</t>
  </si>
  <si>
    <t>VELADA ROMANTICA PAQUETE 2
2 personas 2dias 1 noche
-suite vip
- trago de bienvenida
- vino
-chocolates
- decoracion en habitacion
- desayuno buffet
- cena por confirmar</t>
  </si>
  <si>
    <t>Hugo Chávez</t>
  </si>
  <si>
    <t>Manuel Gutiérrez Mendoza</t>
  </si>
  <si>
    <t xml:space="preserve">HOSPEDAJE TODO INCLUIDO DE 3D2N SUITE VIP
Nombre cliente que reserva: Manuel Gutiérrez Mendoza 
Celular: 77092317
Email: gutierrezmendozamanuel@gmail.com
Total Deposito/trasferencia: 1840bs
Fecha y hora de ingreso: 23/9/2023 13:00
........ 
Ambiente a reservar : suite vip
Tiempo de estadia : 3 días 2 noches </t>
  </si>
  <si>
    <t>Seberino vila flores</t>
  </si>
  <si>
    <t>ORLANDO NOGALES FERRUFINO
MARIA LUZ BARJA LLANOS
compra: Marina Soliz Valda</t>
  </si>
  <si>
    <t>VELADA ROMANTICA PAQUETE 2
2 personas 2dias 1 noche
-suite vip
- trago de bienvenida
- vino
-chocolates
- decoracion y cena a lado de la piscina si aun no se tiene el escario bajo las estrellas
- desayuno buffet
- cena LASAGNA</t>
  </si>
  <si>
    <t xml:space="preserve">3 ENTRADAS FULLDAY DOMINGO 24 
2 adultos sería 300bs 
1 niño 100bs </t>
  </si>
  <si>
    <t>Yair Gonzales Valverde</t>
  </si>
  <si>
    <t>HOSPEDAJE 2 D1N 3 PERSONAS SUITE FAMILIAR
D1 ALMUERZO CENA
D2 DESAYUNO ALMUERZO</t>
  </si>
  <si>
    <t>PANIAGUA</t>
  </si>
  <si>
    <t>karla Paniagua</t>
  </si>
  <si>
    <t>Nicole
Dana</t>
  </si>
  <si>
    <t>HOSPEDAJE 2 PERSONAS SUITE EJECUTIVA 3D2N
D1 Cena 
D2 Desayuno, Almuerzo y Cena 
D3 Desayuno y Almuerzo
..........................................
TOTAL PAQUETE  1680BS
LA CLIENTE ADELANTO 500BS
SE DEBE COBRAR EN RECEPCION 1180 BS
*AVISAR PARA FACTURAR PORFAVOR EL SALDO</t>
  </si>
  <si>
    <t>Jhonny Ortega</t>
  </si>
  <si>
    <t>Elmer Ronald Vargas Cartagena</t>
  </si>
  <si>
    <t>ENTRADAS FULLDAY 24 DE SEPTIEMBRE 4 ADULTOS</t>
  </si>
  <si>
    <t>RICHARD LORENZO MENDEZ COSSIO</t>
  </si>
  <si>
    <t>Paula Cecilia Hurtado Pedraza</t>
  </si>
  <si>
    <t>2 ENTRADAS INGRESO 1 ADULTO Y 1 MENOR</t>
  </si>
  <si>
    <t xml:space="preserve"> Karla Andrea Quiñones Zabala</t>
  </si>
  <si>
    <t>CABAÑA CAMPESTRE FAMILIAR PARA 5 PERSONAS 3DIAS Y 2 NOCHES 4440.    
ADELANTO 2220BS , DEBE 2220BS
 ✅Necesitaría que me brinde estos datos porfavor para CONFIRMAR LA INFORMACIÓN 💬 :
Nombre cliente que reserva: Karla Andrea Quiñones Zabala
Celular: 72191959
Email: karlaquinones84@gmail.com
Total Deposito/trasferencia: 2220 bs
Fecha y hora de ingreso:
Sabado 23 de septiembre
Ambiente a reservar:
Tiempo de estadia :
3 días y 2 noches
PARA FACTURA
Nombre para la factura: Karla Andrea Quiñones Zabala
NIT/CI: 4725075010</t>
  </si>
  <si>
    <t>Edil toledo osinaga</t>
  </si>
  <si>
    <t>SHEYLA KIARA TOLEDO MONTES</t>
  </si>
  <si>
    <t>FULLDAY 24 DE SEPTIEMBRE, 6 ADULTOS Y 1 MENOR</t>
  </si>
  <si>
    <t>Omar Laura</t>
  </si>
  <si>
    <t>Omar Laura Condori</t>
  </si>
  <si>
    <t>FULLDAY 24 DE SEPTIEMBRE, 4 ADULTOS</t>
  </si>
  <si>
    <t>PAGO FEXCO CBBA CUOTA 2 Y 3 VACACIONES A CREDITO
SUITE LAGOON 2 PERSONAS+1NIÑO 3D2N
SALDO PENDIENTE: 1846BS</t>
  </si>
  <si>
    <t xml:space="preserve">Melissa Gutiérrez </t>
  </si>
  <si>
    <t>2 entradas fullday 24 de septiembre</t>
  </si>
  <si>
    <t>Fabiana Andrade Paniagua</t>
  </si>
  <si>
    <t>3 entradas fullday 24 de septiembre</t>
  </si>
  <si>
    <t>Jose Luis Rodriguez</t>
  </si>
  <si>
    <t>HOSPEDAJE 2D1N 2 SUITES LAGOON DEL 23 AL 24 DE SEP
TODO INCLUIDO
D1 ALMUERZO CENA
D2 DESAYUNO ALMUERZO
ADELANTO 1120BS
SALDO A PAGAR 1120BS
TOTAL DEL PAQUETE 2240BS</t>
  </si>
  <si>
    <t>María Rosario Añez Vda de Mayser</t>
  </si>
  <si>
    <t>Ricardo Oyola Cuellar</t>
  </si>
  <si>
    <t>HOSPEDAJE TARIFA FEXPOCRUZ 2 PERSONAS SUITE LAGOON 2D1N
D1 CENA
D2 DESAYUNO ALMUERZO</t>
  </si>
  <si>
    <t>ROJAS</t>
  </si>
  <si>
    <t>Gary Rojas</t>
  </si>
  <si>
    <t>fullday 25 de septiembre
5 MAYORES
1 MENOR</t>
  </si>
  <si>
    <t>fullday 24 2 entradas adicionales</t>
  </si>
  <si>
    <t>Alejandro Fernández Melga</t>
  </si>
  <si>
    <t>Dania Conde Carbajal</t>
  </si>
  <si>
    <t>Carlos Parada Vaca</t>
  </si>
  <si>
    <t xml:space="preserve"> Carlos Parada Vaca</t>
  </si>
  <si>
    <t>4 MAYORES Y 1 MENOR FULLDAY</t>
  </si>
  <si>
    <t xml:space="preserve"> Alejandro Pugliesi Soliz</t>
  </si>
  <si>
    <t>4 ADULTOS FULLDAY</t>
  </si>
  <si>
    <t>Fatima saavedra</t>
  </si>
  <si>
    <t>Fatima saavedra luque</t>
  </si>
  <si>
    <t>2 ENTRADAS FULLDAY</t>
  </si>
  <si>
    <t>Ximena Gutiérrez Valle</t>
  </si>
  <si>
    <t>Ximena Gutiérrez</t>
  </si>
  <si>
    <t>FULLDAY 2 NIÑOS Y1 ADULTO</t>
  </si>
  <si>
    <t>Cristian Ovando Orellana</t>
  </si>
  <si>
    <t>FULLDAY 2 ADULTOS</t>
  </si>
  <si>
    <t>Pablo Ramos</t>
  </si>
  <si>
    <t>Oscar Ramos Candia</t>
  </si>
  <si>
    <t>FULLDAY 5 ADULTOS Y 1 MENOR</t>
  </si>
  <si>
    <t>Roxana Siles</t>
  </si>
  <si>
    <t xml:space="preserve"> Luis Fernando Siles Cerrogrande </t>
  </si>
  <si>
    <t>FULLDAY 3 ADULTOS</t>
  </si>
  <si>
    <t xml:space="preserve">Fredy  Arley Cardona </t>
  </si>
  <si>
    <t>HOSPEDAJE CABAÑA PREMIUM DOBLRE 4 PERSONAS
2D1N
D1 ALMUERZO CENA
D2 DESAYUNO ALMUERZO</t>
  </si>
  <si>
    <t>Jose gabriel montaño</t>
  </si>
  <si>
    <t>2 ENTRADAS FULLDAY 24 SEP</t>
  </si>
  <si>
    <t>Primo Flores</t>
  </si>
  <si>
    <t xml:space="preserve"> Claudia Eugenia Viveros Sanchez </t>
  </si>
  <si>
    <t>ENTRADAS FULLDAY 5 ADULTOS Y 3 MENORES</t>
  </si>
  <si>
    <t>Fernando Steven Aguilera</t>
  </si>
  <si>
    <t>Cintia Vargas sandoval</t>
  </si>
  <si>
    <t>3 ENTRADAS FULLDAY 24 SEP 450BS, CADA ENTRADA 150BS</t>
  </si>
  <si>
    <t>Pamela Gil</t>
  </si>
  <si>
    <t>7 ENTRADAS FULLDAY 24 SEP</t>
  </si>
  <si>
    <t>Soledad Porcel</t>
  </si>
  <si>
    <t>Noelia llanos porcel</t>
  </si>
  <si>
    <t>2 entradas fullday 25 sep</t>
  </si>
  <si>
    <t xml:space="preserve">HIDRAMAN </t>
  </si>
  <si>
    <t>Juliana perez</t>
  </si>
  <si>
    <t>entradas fullday 25 sep, 6 adultos y 2 menores</t>
  </si>
  <si>
    <t>Franck Cortez</t>
  </si>
  <si>
    <t>entradas fullday 25 sep,4 adultos y 1 menor</t>
  </si>
  <si>
    <t>Yorgely Velez Terrazas</t>
  </si>
  <si>
    <t>Evelin Arandia</t>
  </si>
  <si>
    <t>Fullday 25 sep 5 adultos y 1 niño</t>
  </si>
  <si>
    <t>Ruben HINOJOSA Rodríguez</t>
  </si>
  <si>
    <t>Nelly Hinojosa Rodríguez</t>
  </si>
  <si>
    <t xml:space="preserve">Jose Felix Palenque Nuñez </t>
  </si>
  <si>
    <t>FULLDAY 25 SEP, 3 ENTRADAS ADULTOS</t>
  </si>
  <si>
    <t xml:space="preserve">Wendy Valencia </t>
  </si>
  <si>
    <t>FULLDAY 25 1 ADULTOS Y 2 MENORES</t>
  </si>
  <si>
    <t>FULLDAY 25 , 2 ADULTOS Y 1 NIÑO ADICIONAL</t>
  </si>
  <si>
    <t>Sandra Añez</t>
  </si>
  <si>
    <t>FULLDAY 2 ADULTOS + 1 MENOR</t>
  </si>
  <si>
    <t>Alejandro Torrejón Guerrero</t>
  </si>
  <si>
    <t>FULLDAY 5 ADULTOS</t>
  </si>
  <si>
    <t xml:space="preserve">Rosario Roca Salvatierra </t>
  </si>
  <si>
    <t>FULLDAY 4 ADULTOS</t>
  </si>
  <si>
    <t>FULLDAY 1 ENTRADA ADICIONAL</t>
  </si>
  <si>
    <t xml:space="preserve">Charly Cruz </t>
  </si>
  <si>
    <t>FULLDAY 2 ADULTOS Y 1 MENOR</t>
  </si>
  <si>
    <t>Joselyn Delgadillo</t>
  </si>
  <si>
    <t>Veronica Villarroel</t>
  </si>
  <si>
    <t>FULLDAY 1 ADULTO Y 1 MENOR</t>
  </si>
  <si>
    <t xml:space="preserve">HOSPEDAJE EL 23 DE SEPTIEMBRE + 2 desayunos </t>
  </si>
  <si>
    <t>HOSPEDAJE ADICIONAL MENOR</t>
  </si>
  <si>
    <t>Claudia Terceros Tarraga</t>
  </si>
  <si>
    <t>SALDO SUITE LAGOON</t>
  </si>
  <si>
    <t>SALDO CABAÑA</t>
  </si>
  <si>
    <t xml:space="preserve">TANIA TERRAZAS ROJAS </t>
  </si>
  <si>
    <t xml:space="preserve">HOSPEDAJE PAGO AL CONTADO SUITE VIP EXPOCRUZ PROMO
D1 ALMUERZO CENA
D2 DESAYUNO ALMUERZO CENA
D3 DESAYUNO ALMUERZO
2 PERSONAS
</t>
  </si>
  <si>
    <t>Gabriela Chavez Molina</t>
  </si>
  <si>
    <t>INGRESO 4 PERSONAS SOLO PISCINAS SBADO 30 DE SEPTIEMBRE</t>
  </si>
  <si>
    <t>INGRESO SOLO PISCINA, 2 ENTRADAS ADICIONALES</t>
  </si>
  <si>
    <t>JUSTINIANO</t>
  </si>
  <si>
    <t>Seleny Justiniano</t>
  </si>
  <si>
    <t>HOSPEDAJE SOLO CON DESAYUNO 2 PERSONAS EN SUITE LAGOON 2D1N</t>
  </si>
  <si>
    <t>30bs saldo facturado deuda</t>
  </si>
  <si>
    <t>SIN FECHA DE INGRESO</t>
  </si>
  <si>
    <t>MARIEL VARGAS</t>
  </si>
  <si>
    <t>DANA - NICOLE</t>
  </si>
  <si>
    <t>PAQUETE EXPOCRUZ AL CONTADO
2 PERSONAS SUITE VIP
D1 CENA
D2 DESAYUNO ALMUERZO
SIN FECHA DE INGRESO, VALIDO HASTA EL 24 DE SEPTIEMBRE DE 2024, MENOS CARNAVALA O DEL 24 AL 2 DE ENERO 2024</t>
  </si>
  <si>
    <t>Ana María de Rivero</t>
  </si>
  <si>
    <t>ANA MARIA FISCHER</t>
  </si>
  <si>
    <t>MEMBRESIA
1 FAMILIAR
1 PERSONAL</t>
  </si>
  <si>
    <t>Fabiola Gutierrez</t>
  </si>
  <si>
    <t>MARI - NICOLE</t>
  </si>
  <si>
    <r>
      <rPr>
        <rFont val="Arial"/>
        <color theme="1"/>
      </rPr>
      <t xml:space="preserve">PAQUETE EXPOCRUZ AL CONTADO
2 PERSONAS SUITE VIP
D1 CENA
D2 DESAYUNO ALMUERZO
VALIDO HASTA EL 24 DE SEPTIEMBRE DE 2024, MENOS CARNAVALA O DEL 24 AL 2 DE ENERO 2024
</t>
    </r>
    <r>
      <rPr>
        <rFont val="Arial"/>
        <b/>
        <color theme="1"/>
      </rPr>
      <t xml:space="preserve">
SOLICITO REPROGRAMACION</t>
    </r>
  </si>
  <si>
    <t>Gabriel albano loma flores</t>
  </si>
  <si>
    <t>JASKARA JUSTINIANO</t>
  </si>
  <si>
    <t>MEMBRESIA
1 FAMILIAR
1 KID</t>
  </si>
  <si>
    <t>BEGOÑA E. RODRÍGUEZ LÓPEZ</t>
  </si>
  <si>
    <t xml:space="preserve"> DORA GUARIBANA Y ZACARIAS VASQUEZ 
SE REGISTRO COMO TATO</t>
  </si>
  <si>
    <t>2 ENTRADAS FULLDAY DOMINGO ADULTOS</t>
  </si>
  <si>
    <t>Vilma Angélica Escalera Encinas</t>
  </si>
  <si>
    <t>3 ENTRADAS FULLDAY 2 NIÑOS Y 1 ADULTO</t>
  </si>
  <si>
    <t xml:space="preserve">Laura Espinoza </t>
  </si>
  <si>
    <t>Mariel Espinoza</t>
  </si>
  <si>
    <t>PAQUETE VELADA ROMANTICA DE 930BS
DECORACION Y CENA CERCA LA PISCINA SI TODAVIA NO SE TIENE ESCENARIO BAJO LAS ESTRELLAS
2 personas 2dias 1 noche
-suite LAGOON
- trago de bienvenida
- vino
-chocolates
- desayuno buffet
- cena por definir</t>
  </si>
  <si>
    <t xml:space="preserve"> Luz Cinthya Terrazas Valdivia </t>
  </si>
  <si>
    <t>10 entradas fullday sabado</t>
  </si>
  <si>
    <t>Luis Avalos Villegas</t>
  </si>
  <si>
    <t>Yara Duanee Rosas Villagomez</t>
  </si>
  <si>
    <t>2 entradas fullday domingo</t>
  </si>
  <si>
    <t>CATALINA YUBANURE</t>
  </si>
  <si>
    <t>2 entradas adicionales 1 mayor y 1 menor</t>
  </si>
  <si>
    <t>Pablo Gerar Fuentes Mendoza</t>
  </si>
  <si>
    <t>Brian Henry Fuentes Jaimes</t>
  </si>
  <si>
    <t>HOSPEDAJE TARIFA FERIAL 3D2N
CABAÑA 2H PREMIUM+ 1 ADICIONAL MENOR (5 PERSONAS)
D1 CENA
D2 DESAYUNO ALMUERZO CENA
D3 DESAYUNO ALMUERZO
TOTAL 3500BS</t>
  </si>
  <si>
    <r>
      <rPr>
        <rFont val="Arial"/>
        <color theme="1"/>
      </rPr>
      <t xml:space="preserve">HOSPEDAJE TARIFA FERIAL 3D2N
SUITE VIP 2 PERSONAS 
D1 CENA
D2 DESAYUNO ALMUERZO CENA
D3 DESAYUNO ALMUERZO
TOTAL 1530BS
</t>
    </r>
    <r>
      <rPr>
        <rFont val="Arial"/>
        <b/>
        <color theme="1"/>
      </rPr>
      <t xml:space="preserve">PROGRAMADO DEL 24 A L 26 DE NOVIEMBRE </t>
    </r>
  </si>
  <si>
    <t xml:space="preserve">Daniel Alejandro Gironaz Pinto </t>
  </si>
  <si>
    <r>
      <rPr>
        <rFont val="Arial"/>
        <color theme="1"/>
      </rPr>
      <t xml:space="preserve">HOSPEDAJE TODO INCLUIDO 3DD2N
D1 ALMUERZO CENA
D2 DESAYUNO ALMUERZO CENA
D3 DESAYUNO ALMUERZO
</t>
    </r>
    <r>
      <rPr>
        <rFont val="Arial"/>
        <b/>
        <color theme="1"/>
      </rPr>
      <t xml:space="preserve">
PROGRAMADO DEL 24 A L 26 DE NOVIEMBRE </t>
    </r>
  </si>
  <si>
    <r>
      <rPr>
        <rFont val="Arial"/>
        <color theme="1"/>
      </rPr>
      <t xml:space="preserve">Hospedaje 3d2n 4 personas todo incluido CABAÑA RUSTICA 15-17 OCT
D1 CENA
D2 DESAYUNO ALMUERZO CENA
D3 DESAYUNO ALMUERZO
TOTAL PAQUETE: 3040BS
POR COBRAR EN RECEPCION: 1540 Bs
----------------------------------
Hospedaje 3d2n 4 personas todo incluido CABAÑA PREMIUM 17-19 OCT
D1 CENA
D2 DESAYUNO ALMUERZO CENA
D3 DESAYUNO ALMUERZO
TOTAL PAQUETE: 3200BS
POR COBRAR EN RECEPCION: 1700 Bs
</t>
    </r>
    <r>
      <rPr>
        <rFont val="Arial"/>
        <b/>
        <color theme="1"/>
      </rPr>
      <t xml:space="preserve">TOTAL A PAGAR: 6240 BS
</t>
    </r>
    <r>
      <rPr>
        <rFont val="Arial"/>
        <color rgb="FFFF0000"/>
      </rPr>
      <t xml:space="preserve">PAGO 1 3000 BS
</t>
    </r>
    <r>
      <rPr>
        <rFont val="Arial"/>
        <color theme="1"/>
      </rPr>
      <t>PAGO 2 3240 BS</t>
    </r>
  </si>
  <si>
    <t>Aguirre</t>
  </si>
  <si>
    <t>Limberg Aguirre Ovando</t>
  </si>
  <si>
    <t>HOSPEDAJE 2DIAS 1 NOCHE
SUITE EJECUTIVA 2 PERSONAS SOLO DESAYUNO DIA 2</t>
  </si>
  <si>
    <t xml:space="preserve">Carla Talavera </t>
  </si>
  <si>
    <t>2 ENTRADAS FULLDAY DOMINGO</t>
  </si>
  <si>
    <t>GENARO MURRIS HURTADO</t>
  </si>
  <si>
    <t>ROSSY VACA</t>
  </si>
  <si>
    <t>FULLDAY DOMINGO 6 ADULTOS Y 1 MENOR</t>
  </si>
  <si>
    <t xml:space="preserve">FULLDAY 1 ENTRADA ADICIONAL , NO PAGA MULTA POR REPROGRAMACION, YA QUE ES NUEVA COMPRA </t>
  </si>
  <si>
    <t>Fernando Velez</t>
  </si>
  <si>
    <t>Luis fernando velez</t>
  </si>
  <si>
    <t>HOSPEDAJE 2D1N SUITE LAGOON
2 PERSONAS
INCLUYE DESAYUNO DIA 2</t>
  </si>
  <si>
    <t>Natalia Maravi</t>
  </si>
  <si>
    <t>Gabriel Arteaga</t>
  </si>
  <si>
    <t xml:space="preserve">Gabriel Arteaga Espinoza </t>
  </si>
  <si>
    <t>4 ENTRADAS FULLDAY, 2 ADULTOS Y 2 MENORES</t>
  </si>
  <si>
    <t>Cynthia Susana Zurita Zárate</t>
  </si>
  <si>
    <t>4 entradas fullday domingo, 3 adultos y 1 menor</t>
  </si>
  <si>
    <t xml:space="preserve"> Fabiola Nina</t>
  </si>
  <si>
    <t xml:space="preserve"> Fabiola Nina Soto</t>
  </si>
  <si>
    <t>4 ENTRADAS ADULTOS</t>
  </si>
  <si>
    <t xml:space="preserve">Michael Ruben Soto Callapa </t>
  </si>
  <si>
    <t xml:space="preserve">LIZETH VERÓNICA BALDIVIEZO VAQUILA </t>
  </si>
  <si>
    <t>FULLDAY  3 adultos y 2 niños</t>
  </si>
  <si>
    <t xml:space="preserve">Yesica Ichaso gallardo </t>
  </si>
  <si>
    <t>Patricia Sánchez Solano</t>
  </si>
  <si>
    <t>DANIELA SALVATIERRA QUINTANA</t>
  </si>
  <si>
    <t>hospedaje dos dias y una noche
PAGO EN EFECTIVO RECEPCION , DESAYUNO DIA 2</t>
  </si>
  <si>
    <t>Víctor Mora</t>
  </si>
  <si>
    <t>3 ENTRADAS FULLDAY 2 ADULTOS Y 1 MENOR, SABADO</t>
  </si>
  <si>
    <t>ADRIANA VACA</t>
  </si>
  <si>
    <t>HOSPEDAJE SUITE FAMILIAR TODO INCLUIDO
2 ADULTOS Y 2 MENORES, 1 NIÑA Y 1 BEBE
D1 ALMUERZO CENA
D2 DESAYUNO ALMUERZO
700 COMPROBANTE
770 EN EFECTIVO RECEPCION</t>
  </si>
  <si>
    <t>Crhis Stefani Soria Aguilera</t>
  </si>
  <si>
    <t>PAQUETE CORPORATIVO</t>
  </si>
  <si>
    <t xml:space="preserve">PAQUETE CORPORATIVO DE 90BS PARA EL 27 DE OCTUBRE PARA 20 PERSONAS
PERSONAS CONFIRMADAS 19
PERSONASS POR CONFIRMAR 1
INCLUYE:
- PLATO SERVIDO KEPERI AL HORNO
- JUGO, GASEOSA O CERVEZA
- USO DE LAS PISCINAS E INSTALACIONES
HABILITAR EN RESTAURANTE UN MESA LARGA PARA EL GRUPO DE PERSONAS </t>
  </si>
  <si>
    <t>José Luis Villanueva</t>
  </si>
  <si>
    <t>4 ENTRADAS FULLDAY DOMINGO</t>
  </si>
  <si>
    <t>Willians Gonzales Cristodulo</t>
  </si>
  <si>
    <t>Jessenia Cristodulo Franco</t>
  </si>
  <si>
    <t>FULLDAY DOMINGO 8 MAYORES Y 2 MENORES</t>
  </si>
  <si>
    <t>Carlos Delfin Ameller</t>
  </si>
  <si>
    <t>FULLDAY 2 ENTRADAS DOMINGO</t>
  </si>
  <si>
    <t>José Manuel Escobar Rojas</t>
  </si>
  <si>
    <t xml:space="preserve">HOSPEDAJE SOLO CON DESAYUNO  DIA 2
EN SUITE VIP
2 PERSONAS Y 1 BEBE DE 1 AÑO, 
EL CLIENTE SOLICITA LA CUNA PARA NIÑOS Y REGISTRA QUE INGRESA COMIDA PARA SU BEBE: PAPILLA Y LECHE.
....................
TOTAL PAQUETE 620BS
ADELANTO 310BS
SE DEBE COBRAR AL INGRESO 310BS , AVISAR PARA FACTURAR PORFAVOR
</t>
  </si>
  <si>
    <t>SALDO PAQUETE FULLDAY CORPORATIVO</t>
  </si>
  <si>
    <t>CLAUDIO MANSILLA MARTINEZ</t>
  </si>
  <si>
    <t>VELADA ROMANTICA 2 PERSONAS EN SUITE VIP
DECORACION Y CENA CERCA LA PISCINA SI TODAVIA NO SE TIENE ESCENARIO BAJO LAS ESTRELLAS
2 personas 2dias 1 noche
-suite vip
- trago de bienvenida: piña colada sin alcohol
- reemplazar vino por jugo de temporada
-chocolates
- desayuno buffet
- en lugar de cena, será almuerzo, opciones por definir
- decoracion en almuerzo</t>
  </si>
  <si>
    <t>David Villarroel Soliz</t>
  </si>
  <si>
    <t>BETTY VILLAROEL SOLIZ</t>
  </si>
  <si>
    <t>ENTRADAS FULLDAY TODOS SANTOS 2 DE NOVIEMBRE
14 ADULTOS Y 4 MENORES</t>
  </si>
  <si>
    <t>1 ENTRADA ADICIONAL FULLDAY</t>
  </si>
  <si>
    <t>Gustavo Marca</t>
  </si>
  <si>
    <t>DANA -NICOLE</t>
  </si>
  <si>
    <t>3 ENTRADAS FULLDAY 2 ADULTOS Y 1 MENOR + 1 NIÑO DE 4 AÑOS</t>
  </si>
  <si>
    <t>edwin poma cruz</t>
  </si>
  <si>
    <t>TODAS</t>
  </si>
  <si>
    <t>34 ENTRADAS FULLDAY CORPORATIVO PARA EL DIA DOMINGO 5 DE NOVIEMBRE
INCLUYE:
PIQUE MACHO
JUGO GASEOSA O CERVEZA
USO DE AMBIENTES</t>
  </si>
  <si>
    <t>pagado en efectivo en recepcion a anyeli</t>
  </si>
  <si>
    <t>Diego Dussan Claros Bordon</t>
  </si>
  <si>
    <t xml:space="preserve">HOSPEDAJE TODO INCLUIDO 2 ADULTOS  + 1 NIÑO + 1 BEBE
D1 ALMUERZO (2 ADULTOS) CENA TODOS
D2 DESAYUNO ALMUERZO TODOS
</t>
  </si>
  <si>
    <t xml:space="preserve">Yessenia Rojas Calvimontes </t>
  </si>
  <si>
    <t xml:space="preserve">essenia Rojas Calvimontes </t>
  </si>
  <si>
    <t>ENTRADAS FULLDAY DOMINGO 12
6 ADULTOS Y 3 NIÑOS
* INGRESA TORTA PEQUEÑA PARA CUMPLEAÑOS DE SU HIJA</t>
  </si>
  <si>
    <t>Javier martinez</t>
  </si>
  <si>
    <t>HOSPEDAJE EN SUITE LAGOON + VOUCHER DE CONSUMO POR 60BS , INCLUYE DESAYUNO DIA 2</t>
  </si>
  <si>
    <t>Martha sisa garnica</t>
  </si>
  <si>
    <t>PAOLA NICOLE SANABRIA SARAVIA</t>
  </si>
  <si>
    <t>MARTHA SISA garnica</t>
  </si>
  <si>
    <t>Yaneth chavarria flores</t>
  </si>
  <si>
    <t>HOSPEDAJE TODO INCLUIDO
2 PERSONAS SUITE LAGOON
D1 CENA 
D2 DESAYUNO ALMUERZO</t>
  </si>
  <si>
    <t>Martha Cruz</t>
  </si>
  <si>
    <t>Margarita Coffield Cruz</t>
  </si>
  <si>
    <t>3 entradas adultos fullday</t>
  </si>
  <si>
    <t>CARLOS LIJERON</t>
  </si>
  <si>
    <t>1 entrada fullday</t>
  </si>
  <si>
    <t>JULIO IBAÑEZ</t>
  </si>
  <si>
    <t>HOSPEDAJE VELADA ROMANTICA PAQUETE 2
2 PERSONAS
- trago de bienvenida
- vino
-chocolates
- desayuno buffet
- Cena ROMANTICA, decoración junto a la piscina
OPCION 4</t>
  </si>
  <si>
    <t>José Terrazas</t>
  </si>
  <si>
    <t>Angélica María Soliz Terrazas</t>
  </si>
  <si>
    <t>1 ENTRADA ADULTO</t>
  </si>
  <si>
    <t>Angel Zurita</t>
  </si>
  <si>
    <t>2 entradas fullday adulto</t>
  </si>
  <si>
    <t xml:space="preserve">Ernesto Justiniano </t>
  </si>
  <si>
    <t xml:space="preserve">SARA CRISTINA VILLEGAS SANCHEZ </t>
  </si>
  <si>
    <t>6 entradas fullday</t>
  </si>
  <si>
    <t>MELVA SALVATIERRA</t>
  </si>
  <si>
    <t>3 ENTRADAS FULLDAY</t>
  </si>
  <si>
    <t>Roly Andres Molina Arteaga</t>
  </si>
  <si>
    <t>FULLDAY ESTUDIANTIL PARA 39 PERSONAS 
BUFFET CHURRASCO + JUGO + POSTRE
2 LIBERADOS PROFES
INGRESAN FOTOGRAFOS</t>
  </si>
  <si>
    <t xml:space="preserve">Patricia Eguez </t>
  </si>
  <si>
    <t>ENTRADAS FULLDAY SABADO 6 ADULTOS +1 MENOR</t>
  </si>
  <si>
    <t>Edgar Colque</t>
  </si>
  <si>
    <t xml:space="preserve">Angélica Colque Hassenteufel </t>
  </si>
  <si>
    <t>2 ENTRADAS FULLDAY ADULTO DOMINGO</t>
  </si>
  <si>
    <t xml:space="preserve"> José Osman Sansuste Tapia </t>
  </si>
  <si>
    <t>3 entradas , 2 adultos y 1 menor</t>
  </si>
  <si>
    <t>EPIFANIA ZAMBRANA GUZMAN</t>
  </si>
  <si>
    <t>VERONICA APARICIO PAZ</t>
  </si>
  <si>
    <t>12 entradas Adultos y 1 menor de 8 años para Fullday</t>
  </si>
  <si>
    <t xml:space="preserve">Freddy serrano Grimaldos </t>
  </si>
  <si>
    <t>2 entradas adultos sabado</t>
  </si>
  <si>
    <t>pago en recepcion</t>
  </si>
  <si>
    <t>FABIOLA VALENZUELA</t>
  </si>
  <si>
    <t>2 ENTRADAS MENOR</t>
  </si>
  <si>
    <t>HERLAN JALDIN TEJERINA</t>
  </si>
  <si>
    <t>fuallday 1 persona</t>
  </si>
  <si>
    <t>claudia padilla</t>
  </si>
  <si>
    <t>Fullday para mañana 8 Adultos y 3 menores</t>
  </si>
  <si>
    <t>Bergman Lino</t>
  </si>
  <si>
    <t>Zulma Karminia Aguilera Caballero</t>
  </si>
  <si>
    <t>Fullday para mañana 6 mayores y 2 menores</t>
  </si>
  <si>
    <t xml:space="preserve">Miguel Angel Candia Taboada </t>
  </si>
  <si>
    <t>Rojaflor luzirene Requena Doria Medina</t>
  </si>
  <si>
    <t>HOSPEDAJE BLACK NOVEMBER
2 ADULTOS  +  1 NIÑO ESTADIA DE 4 DIAS Y 3 NOCHES
D1 CENA
D2 Y D3 DESAYUNO ALMUERZO CENA
D4 DESAYUNO ALMUERZO</t>
  </si>
  <si>
    <t>MARY INES RUIZ</t>
  </si>
  <si>
    <t>REYNALDO CESPEDES</t>
  </si>
  <si>
    <t>HOSPEDAJE BLACK NOVEMBER FECHA SIN DEFINIR VIGENCIA 6 MESES, EXCEPTO CARNAVALES 2024 Y DEL 24 AL 2 DE ENERO
2 ADULTOS  SUITE EJECUTIVA
D1 CENA
D2 DESAYUNO ALMUERZO</t>
  </si>
  <si>
    <t>NAVA</t>
  </si>
  <si>
    <t>Danitza Lia Mamani Martínez</t>
  </si>
  <si>
    <t>SANTY  - NICOLE</t>
  </si>
  <si>
    <t>HOSPEDAJE BLACK NOVEMBER FECHA SIN DEFINIR VIGENCIA 6 MESES, EXCEPTO CARNAVALES 2024 Y DEL 24 AL 2 DE ENERO
2 ADULTOS
 suite lagoon 2 personas, 3d2n
d1 cena
d2 desayuno almuerzo cena
d3 desayuno almuerzo</t>
  </si>
  <si>
    <t xml:space="preserve">Federico lopez Duran </t>
  </si>
  <si>
    <t>ROMARIO CUELLAR</t>
  </si>
  <si>
    <t>HOSPEDAJE TODO INCLUIDO BLACK NOVEMEBER
D1 CENA
D2 DESAYUNO ALMUERZO
2 PERSONAS, VERIFICAR QUE EL JACUZZI FUNCIONE BIEN POR FAVOR , CON AGUA CALIENTE.</t>
  </si>
  <si>
    <t>Nubraska Camacaro</t>
  </si>
  <si>
    <t>VELADA ROMANTICA 2 PERSONAS EN SUITE VIP
2 personas 2dias 1 noche
-suite vip
- trago de bienvenida
- Vino
- Chocolates
- Desayuno buffet
- Cena romantica en la suite
- Decoracion al ingreso de la suite 
TOTAL PAQUETE 930 BS</t>
  </si>
  <si>
    <t>Maria Faúndez</t>
  </si>
  <si>
    <t>PAQUETE FULLDAY CORPORATIVO 
OPCION DE 95BS 
33 PERSONAS PARA EL 2 DE DICIEMBRE
TOTAL PAQUETE 3135 BS</t>
  </si>
  <si>
    <t>Sarah Galindo</t>
  </si>
  <si>
    <t>Alberto Camacho Achá</t>
  </si>
  <si>
    <t>HOSPEDAJE TODO INCLUIDO 4 PERSONAS
D1 ALMUERZO CENA
D2,D3 DESAYUNO ALMUERZO CENA
D4 DESAYUNO ALMUERZO</t>
  </si>
  <si>
    <t>HOSPEDAJE TODO INCLUIDO 2 PERSONAS
D1 ALMUERZO CENA
D2 DESAYUNO ALMUERZO</t>
  </si>
  <si>
    <t>Brandon Eduardo Touchard Ruck</t>
  </si>
  <si>
    <t>Brenda Touchard</t>
  </si>
  <si>
    <t>"VELADA ROMANTICA 2 PERSONAS EN SUITE LAGOON
2 personas 2dias 1 noche
- lagoon
- trago de bienvenida
- Vino
- Chocolates
- Desayuno buffet
- Cena romantica a lado de la piscina
- Decoracion junto con la cena</t>
  </si>
  <si>
    <t>Carmen Tatiana Flores Quiroz</t>
  </si>
  <si>
    <t>NATALY FLORES</t>
  </si>
  <si>
    <t>FULLDAY CORPORATIVO  21 ADULTOS + FULLDAY NIÑOS PARA 4 NIÑOS , COBRAR EL SALDO EN RECEPCION  DE  1765BS
TOTAL PAQUETE 3300BS</t>
  </si>
  <si>
    <t>ANDRES LARA</t>
  </si>
  <si>
    <t>1 ENTRADA FULLDAY</t>
  </si>
  <si>
    <t xml:space="preserve">Maricela Chipunavi Solano </t>
  </si>
  <si>
    <t>3 ENTRADAS FULLDAY SABADO</t>
  </si>
  <si>
    <t>YOLANDA JANCO CUEVAS</t>
  </si>
  <si>
    <t>Isabel Castro</t>
  </si>
  <si>
    <t>SANTY - NICOLE</t>
  </si>
  <si>
    <t>INGRESO COLEGIO TRANSPORTISTA A
10 BUFFET 1400BS
10 COMBOS DE 85BS 850BS
TOTAL 2250BS PAGADO EN EFECTIVO  A ANYELI</t>
  </si>
  <si>
    <t xml:space="preserve">SALDO FULLDAY CORPORATIVO </t>
  </si>
  <si>
    <t>DAVID JEAN PIER JIMENEZ MONTAÑO</t>
  </si>
  <si>
    <t>HOSPEDAJE TODO INCLUIDO AÑO NUEVO
D1 CENA
D2 DESAYUNO ALMUERZO CENA
D3 DESAYUNO ALMUERZO
COMPRO ENTRADAS FIESTA SECTOR ORO, ENTREGAR ENTRADAS PREVALORADAS PORFAVOR EL DIA DE SU INGRESO
mesa 17 a</t>
  </si>
  <si>
    <t>EL CLIENTE CANCELO LA MITAD, SE DEBE COBRAR OTROS 310BS AL INGRESO</t>
  </si>
  <si>
    <t>PARTE EN EFECTIVO Y PARTE CON QR</t>
  </si>
  <si>
    <t>Fundación Koinonia</t>
  </si>
  <si>
    <t>Erika Mendoza</t>
  </si>
  <si>
    <t xml:space="preserve">FULLDAY CORPORATIVO 
PAQUETE DE 140BS
- Almuerzo BUFFET DE CHURRASCO
- Jugo
- Postre
- Merienda empanada con su jugo en lugar de cerveza
- Uso de las instalaciones piscinas, saunas, y demas ambientes
- Uso de jardines y fuente para sesion de fotos </t>
  </si>
  <si>
    <t>BOLIVIAN CARGO LOGISTICS SRL</t>
  </si>
  <si>
    <t>HOSPEDAJE 4 PERSONAS TODO INCLUIDO CABAÑA MASTER
D1 ALMUERZO CENA
S2 DESAYUNO ALMUERZO
TOTAL 2940BS
DEBE SALDO DE 1470BS, A CANCELAR EN RECEPCION , AVISAR PARA FACTURAR PORFAVOR</t>
  </si>
  <si>
    <t>2 entradas fullday adultos sabado</t>
  </si>
  <si>
    <t>1 ENTRADA MAS</t>
  </si>
  <si>
    <t>Ivanna Parra</t>
  </si>
  <si>
    <t>5 ENTRADAS PARA ADULTOS</t>
  </si>
  <si>
    <t>1 ENTRADA ADICIONAL EXTRA, total 22 personas</t>
  </si>
  <si>
    <t xml:space="preserve">Beatriz Dominguez Gonzales </t>
  </si>
  <si>
    <t>Full Day para mañana 3 adultos y 1 menor</t>
  </si>
  <si>
    <t xml:space="preserve">Martha Cortez Gonzales </t>
  </si>
  <si>
    <t>SANDRA CAREAGA CORTES</t>
  </si>
  <si>
    <t>HOSPEDAJE TODO INCLUIDO
4 PERSONAS
2D1N
d1 almuerzo cena
d2 desayuno almuerzo
cliente debe 1040bs , cobrar en recepcion , avisar para facturar el saldo porfavor</t>
  </si>
  <si>
    <t>Ana Gabriela Montaño</t>
  </si>
  <si>
    <t>Jonathan Camacho</t>
  </si>
  <si>
    <t>HOSPEDAJE CON DESAYUNO
FECHA ABIERTA DICIEMBRE ENERO 2024
2 PERSONAS</t>
  </si>
  <si>
    <t xml:space="preserve">Primitiva calizaya </t>
  </si>
  <si>
    <t>Iglesia Bethe</t>
  </si>
  <si>
    <t xml:space="preserve">FULLDAY CORPORATIVO 
PAQUETE DE 110BS
- Pique macho Personal
- Cocacola personal
- Uso de las instalaciones piscinas, saunas, y demas ambientes
- Uso de jardines y fuente para sesion de fotos </t>
  </si>
  <si>
    <t>Karent Lizeth Miranda Gonzales</t>
  </si>
  <si>
    <t>Francisco  Miranda Loaiza</t>
  </si>
  <si>
    <t xml:space="preserve">hospedaje con desayuno
2d1n </t>
  </si>
  <si>
    <t>MILTON QUISPE</t>
  </si>
  <si>
    <t>COL.  JAIME ESCALANTE</t>
  </si>
  <si>
    <t>FULLDAY ESTUDIANTIL 20 PERSONAS
PAQUETE DE 120BS
TOTAL PAQUETE ES DE 2400BS, 60BS COMISION PAOLA Y 60BS YO</t>
  </si>
  <si>
    <t xml:space="preserve">FULLDAY CORPORATIVO TOTAL 33 PERSONAS
PAQUETE DE 110BS
- Pique macho Personal
- Cocacola personal
- Uso de las instalaciones piscinas, saunas, y demas ambientes
- Uso de jardines y fuente para sesion de fotos </t>
  </si>
  <si>
    <t>LINDY ALBA</t>
  </si>
  <si>
    <t>2 entradas fullday</t>
  </si>
  <si>
    <t xml:space="preserve">Eliana Rojas Montero </t>
  </si>
  <si>
    <t>FULLDAY 5 mayores 2 menores</t>
  </si>
  <si>
    <t>Moises galarza hurtado</t>
  </si>
  <si>
    <t>VELADA ROMANTICA PAQUETE 2
CENA OPCION 5
SUITE VIP</t>
  </si>
  <si>
    <t>Dora Abalos Mamani</t>
  </si>
  <si>
    <t>Lucia Caba Arancibia</t>
  </si>
  <si>
    <t>MARI - DANA- NICK</t>
  </si>
  <si>
    <t>FULLDAY 3 PERSONAS</t>
  </si>
  <si>
    <t>irene sayuri higa yoshimoto</t>
  </si>
  <si>
    <t>VELADA ROMANTICA PAQUETE 1
SUITE LAGOON
cena cinco decoracion en suite y cena</t>
  </si>
  <si>
    <t>Luis Fernando Cortez Milán</t>
  </si>
  <si>
    <t>HOSPEDAJE SIMPLE SUITE EJECUTIVA FAMILIAR
DESAYUNO DIA 2
total paquete 490, 245 BS POR QR Y 245 EN RECEPCION</t>
  </si>
  <si>
    <t>Franklin Mercado</t>
  </si>
  <si>
    <t>Franklin. Mercado Montero</t>
  </si>
  <si>
    <t>FULLDAY 3 ADULTOS Y 2 MENORES</t>
  </si>
  <si>
    <t>ROBIN STELMACH</t>
  </si>
  <si>
    <t>fullday 6 adultos y 2 niños</t>
  </si>
  <si>
    <t>KELLY LIMON</t>
  </si>
  <si>
    <t xml:space="preserve"> Socrates Mariaca</t>
  </si>
  <si>
    <t>PAQUETE VELADA ROMANTICA 3
2 PERSONAS
SUITE EJECUTIVA
OPCION 5 Y 6 CENA ROMANTICA
LADO DE LA PISCINA</t>
  </si>
  <si>
    <t>Silvia Torrez</t>
  </si>
  <si>
    <t xml:space="preserve"> Mauricio Fernandez de Cordova</t>
  </si>
  <si>
    <t>HOSPEDAJE AÑO NUEVO
D1 CENA
S2 DESAYUNO ALMUERZO CENA
D3 DESAYUNO ALMUERZZO</t>
  </si>
  <si>
    <t>Alexandra Rivera</t>
  </si>
  <si>
    <t>2 ENTRADAS FULLDAY SABADO</t>
  </si>
  <si>
    <t>Suarez</t>
  </si>
  <si>
    <t>Giovanny Fernando Suárez aguirre</t>
  </si>
  <si>
    <t>HOSPEDAJE TODO INCLUIDO
D1 ALMUERZO CENA
D2 DESAYUNO ALMUERZO CENA
D3 DESAYUNO ALMUERZO</t>
  </si>
  <si>
    <t>Marcelo Ferrufino Fernández</t>
  </si>
  <si>
    <t>HOSPEDAJE AÑO NUEVO 3 ADULTOS + 1 MENOR + 1 BEBE
D1 CENA
D2 DESAYUNO ALMUERZO CENA
D3 DESAYUNO ALMUERZZO
pago 1 4290 a ximena
pago 2 113 a ximena
pago 3 637  
CLIENTE CANCELO 3523BS DEBE 637BS A PAGAR EN RECEPCION
TOTAL PAQUETE 4160BS</t>
  </si>
  <si>
    <t>Salazar</t>
  </si>
  <si>
    <t>Adrian Salazar Fuentes</t>
  </si>
  <si>
    <t>INGRESO 2 ADULTOS Y 1 MENOR</t>
  </si>
  <si>
    <t xml:space="preserve">Teresa Saldias </t>
  </si>
  <si>
    <t>Alejandro Loma Saldias</t>
  </si>
  <si>
    <t>HOSPEDAJE SOLO CON DESAYUNO DIA 2</t>
  </si>
  <si>
    <t>Boris Jhonny Saumedia Garcia</t>
  </si>
  <si>
    <t>3 entradas fullday 2 adultos y 1 menor</t>
  </si>
  <si>
    <t xml:space="preserve">NEYSA OVANDO AGUILAR </t>
  </si>
  <si>
    <t>6 entradas adultos y 2 menores fullday 25 de diciembre</t>
  </si>
  <si>
    <t>Juan Carlos flores zardan .</t>
  </si>
  <si>
    <t>5 ENTRADAS ADULTOS FULLDAY 25 DE DICIEMBRE</t>
  </si>
  <si>
    <t>María Guzmán</t>
  </si>
  <si>
    <t>HOSPEDAJE SIMPLE CON DESAYUNO DIA 2
FECHA SIN DEFINIR</t>
  </si>
  <si>
    <t>FLAVIA AVILA</t>
  </si>
  <si>
    <t>3 FULLDAY ADULTOS 25 DE DICIMEBRE</t>
  </si>
  <si>
    <t>Yessica Gutiérrez</t>
  </si>
  <si>
    <t>Maida Yessica Gutiérrez</t>
  </si>
  <si>
    <t xml:space="preserve">5 entradas fullday </t>
  </si>
  <si>
    <t>Carlos Enrique Candia</t>
  </si>
  <si>
    <t>2 ENTRADAS ADULTOS SOLO BALNEARIO</t>
  </si>
  <si>
    <t>QUIMITEC Asfaltos</t>
  </si>
  <si>
    <t xml:space="preserve">Rodrigo Zenteno Jiménez </t>
  </si>
  <si>
    <t xml:space="preserve">HOSPEDAJE SIMPLE CON DESAYUNO DIA 2
</t>
  </si>
  <si>
    <t>Carla Portugal</t>
  </si>
  <si>
    <t>Teresa Portugal</t>
  </si>
  <si>
    <t>3 ENTRADAS SOLO PISCINA</t>
  </si>
  <si>
    <t>Pablo Quispe</t>
  </si>
  <si>
    <t>Ruth Paola Pedraza Flores</t>
  </si>
  <si>
    <t>SUITE DOBLE 2 ADULTOS Y 1 MENOR
TOTAL PAQUETE 3230
ADELANTO 1615BS
D1 CENA
D2 DESAYUNO ALMUERZO CENA
D3 DESAYUNO ALMUERZO
MESA: 10
SECCION: ORO</t>
  </si>
  <si>
    <t>Claudia Nuñez Loayza</t>
  </si>
  <si>
    <t xml:space="preserve"> Javier Osvaldo Mejia Peña</t>
  </si>
  <si>
    <t>TOTAL PAQUETE 2350BS
HOSPEDAJE 2 ADULTOS + 1 ADICIONAL MENOR + 1 MENOR DE 4 AÑOS
D1 ALMUERZO CENA
D2 DESAYUNO ALMUERZO CENA
D3 DESAYUNO ALMUERZO</t>
  </si>
  <si>
    <t>Jaldin Guilberth</t>
  </si>
  <si>
    <t>Silvina Yesica Ledezma Iriarte</t>
  </si>
  <si>
    <t>TODOS</t>
  </si>
  <si>
    <t>SIUTE VIP SOLO CON DESAYUNO DIA 2
TOTAL PAQUETE 610BS
ADELANTO 305BS</t>
  </si>
  <si>
    <t>Darcy Nogales Villarroel</t>
  </si>
  <si>
    <t>2 entradas fullday 1 de enero 1 adulto y 1 menor</t>
  </si>
  <si>
    <t xml:space="preserve">SALDO HOSPEDAJE 
2 adultos + 1 menor </t>
  </si>
  <si>
    <t xml:space="preserve">John Carlos Mercado Vaca </t>
  </si>
  <si>
    <t>2 entradas fullday primero de enero</t>
  </si>
  <si>
    <t>Miguel angel candia taboada</t>
  </si>
  <si>
    <t>HOSPEDAJE TODO INCLUIDO 2 ADULTOS Y 2 MENORES
D1 ALMUERZO CENA
D2 DESAYUNO ALMUERZO CENA
D3 DESAYUNO ALMUERZO</t>
  </si>
  <si>
    <t>ORELLANA</t>
  </si>
  <si>
    <t>Gonzalo Pascual Orellana Ovando</t>
  </si>
  <si>
    <t>HOSPEDAJE TODO INCLUIDO
D1 ALMUERZO CENA
D2 DESAYUNO ALMUERZO CENA
D3 DESAYUNO ALMUERZO
2 ADULTOS  + 1 MENOR +1 BEBE DE 2 AÑOS</t>
  </si>
  <si>
    <t xml:space="preserve"> DAVID CONDORI NAGAYAMA</t>
  </si>
  <si>
    <t>FULLDAY 3 PERSONAS 1RO DE ENERO</t>
  </si>
  <si>
    <t>Emilly De Oliveira Sousa</t>
  </si>
  <si>
    <t>2 ENTRADAS FULLDAY PARA EL 31 DE DICIEMBRE
SOLICITO REPROGRAMACION, LOCA ESTUPIDA QUE NO SE LE COBRARA REPROGRAMACION</t>
  </si>
  <si>
    <t>VELADA ROMANTICA SALDO PAGO CON TARJETA</t>
  </si>
  <si>
    <t>GONZALO BORDA</t>
  </si>
  <si>
    <t>RODRIGO BORDA</t>
  </si>
  <si>
    <t>MEMBRESIA FAMILIAR PARA 4 PERSONAS, AÑO 2023
VALIDO HASTA DICIEMBRE 2024, CON RESTRICCIONES EN FECHAS</t>
  </si>
  <si>
    <t xml:space="preserve"> Andrew Santander Artunduaga</t>
  </si>
  <si>
    <t>5 ENTRADAS FULLDAY FERIADO</t>
  </si>
  <si>
    <t>Marcos Rios</t>
  </si>
  <si>
    <t>Yoselin Castro</t>
  </si>
  <si>
    <t>3 ENTRADAS FULLDAY 
SOLICITO REPROGRAMACION</t>
  </si>
  <si>
    <t>LIRD</t>
  </si>
  <si>
    <t>NANCY LIRD</t>
  </si>
  <si>
    <t>HOSPEDAJE TODO INCLUIDO 8 PERSONAS 3D2N
D1 ALMUERZO CENA
D2 DESAYUNO ALMUERZO CENA
D3 DESAYUNO ALMUERZO</t>
  </si>
  <si>
    <t>CLIENTE ENVIO COMPROBANTE AL CORREO , POR ESO NO LO NOTE</t>
  </si>
  <si>
    <t xml:space="preserve"> Eldy Justiniano</t>
  </si>
  <si>
    <t>2 entradas fullday sabado
SOLICITO REPROGRAMCION</t>
  </si>
  <si>
    <t>Alfredo Barbery</t>
  </si>
  <si>
    <t>Celia Gutiérrez</t>
  </si>
  <si>
    <t>FULLDAY SABADO 3 ENTRADAS
SOLICITO REPROGRAMACION</t>
  </si>
  <si>
    <t>LUIS VEGA</t>
  </si>
  <si>
    <t>PAOLA VEGA</t>
  </si>
  <si>
    <t>FULLDAY SABADO 8 ENTRADAS</t>
  </si>
  <si>
    <t>FREDDY SARZURI</t>
  </si>
  <si>
    <t>FREDDY SARZURI CASTRO</t>
  </si>
  <si>
    <t>HOSPEDAJE TODO INCLUIDO 6 PERSONAS C3H
D1 ALMUERZO CENA
D2 DESAYUNO ALMUERZO CENA
D3 DESAYUNO ALMUERZO
TOTAL PAQUETE:5280bs</t>
  </si>
  <si>
    <t>Calle</t>
  </si>
  <si>
    <t>Andrea Calle Mamani</t>
  </si>
  <si>
    <t>HOSPEDAJE TODO INCLUIDO 2D1N
SUITE LAGOON
D1 ALMUERZO CENA
D2 DESAYUNO ALMUERZO
TOTAL PAQUETE 1100BS</t>
  </si>
  <si>
    <t>Eva Mamani</t>
  </si>
  <si>
    <t>fullday 1 entrada lunes</t>
  </si>
  <si>
    <t>Jesus Aquino</t>
  </si>
  <si>
    <t>Karen Suarez</t>
  </si>
  <si>
    <t>fullday 2 personas lunes</t>
  </si>
  <si>
    <t>Asghar valibeygi</t>
  </si>
  <si>
    <t>PAULA RODRIGUEZ</t>
  </si>
  <si>
    <t>HOSPEDAJE TODO INCLUIDO 4 ADULTOS  + 1 MENOR
D1 ALMUERZO CENA
D2 DESAYUNO ALMUERZO CENA
D3 DESAYUNO ALMIERZO</t>
  </si>
  <si>
    <t>transporte de carga nacional e internacional delosur srl</t>
  </si>
  <si>
    <t xml:space="preserve">Fanny Lorena Hurtado Cabrera </t>
  </si>
  <si>
    <t>fullday fecha libre 3 adultos</t>
  </si>
  <si>
    <t xml:space="preserve"> Norah Terrazas</t>
  </si>
  <si>
    <t>Omar Cadima</t>
  </si>
  <si>
    <t>Fullday FECHA LIBRE  2 adultos y 2 niños</t>
  </si>
  <si>
    <t xml:space="preserve">Favio Velasco </t>
  </si>
  <si>
    <t xml:space="preserve">Daniel Heredia Bravo </t>
  </si>
  <si>
    <t>Fullday FECHA LIBRE 2 adultos</t>
  </si>
  <si>
    <t xml:space="preserve">Adriana Reyes </t>
  </si>
  <si>
    <t>Luis Miguel Calizaya Colque</t>
  </si>
  <si>
    <t>M-S-Nic</t>
  </si>
  <si>
    <t>fullday libre 2 adultos y 1 menor</t>
  </si>
  <si>
    <t xml:space="preserve">Evelyn Alcocer Rodríguez </t>
  </si>
  <si>
    <t xml:space="preserve"> Jhoel Cardozo</t>
  </si>
  <si>
    <t>Fullday 4 adultos y 1 menor</t>
  </si>
  <si>
    <t xml:space="preserve">Marcia Almanza </t>
  </si>
  <si>
    <t>Fullday 2 adultos y 1 menor</t>
  </si>
  <si>
    <t>Vanessa Rubio</t>
  </si>
  <si>
    <t>fullday 2 personas</t>
  </si>
  <si>
    <t>Erick Delgadillo Rodriguez</t>
  </si>
  <si>
    <t>D-S-Nic</t>
  </si>
  <si>
    <t>FULLDAY 2 ADULTOS Y 2 MENORES</t>
  </si>
  <si>
    <t xml:space="preserve">Yoselin vital hurtado </t>
  </si>
  <si>
    <t>Jesús Fernández gudiño</t>
  </si>
  <si>
    <t>FULLDAY 2 ADULTOS Y 2 MENORES
NO QUIERE FACTURA</t>
  </si>
  <si>
    <t xml:space="preserve">Cristian Sahonero Muñoz </t>
  </si>
  <si>
    <t xml:space="preserve">Cristian Sahonero </t>
  </si>
  <si>
    <t>Javier Schweid</t>
  </si>
  <si>
    <t>vianka Botello Frias</t>
  </si>
  <si>
    <t>FULLDAY 4 ADULTOS Y 1 NIÑO SOLO INGRESO</t>
  </si>
  <si>
    <t>Valeria Gutiérrez Estivariz</t>
  </si>
  <si>
    <t>Marioly Alejandra Perez Borges</t>
  </si>
  <si>
    <t>FULLDAY 4 ADULTOS Y 1 MENOR</t>
  </si>
  <si>
    <t>Victoria Uriona</t>
  </si>
  <si>
    <t>FULLDAY FECHA LIBRE SIN DEFINIR 2 ADULTOS</t>
  </si>
  <si>
    <t>FERNANDO BARJA</t>
  </si>
  <si>
    <t>Fernando Barja</t>
  </si>
  <si>
    <t>fullday fecha libre 2 adultos</t>
  </si>
  <si>
    <t>Happyface SRL</t>
  </si>
  <si>
    <t xml:space="preserve">Haannlie ulloa </t>
  </si>
  <si>
    <t>fullday fecha libre 8 adultos</t>
  </si>
  <si>
    <t>Jhonatan Zenteno</t>
  </si>
  <si>
    <t>fullday feriado 1 adulto</t>
  </si>
  <si>
    <t>Ingrid molina peña</t>
  </si>
  <si>
    <t>FULLDAY FERIADO 2 ADULTOS +1 MENOR</t>
  </si>
  <si>
    <t xml:space="preserve">Maritza Paniagua </t>
  </si>
  <si>
    <t>FULLDAY FERIADO 4 ADULTOS Y MENOR</t>
  </si>
  <si>
    <t xml:space="preserve">María Angélica Vázquez </t>
  </si>
  <si>
    <t>Rodrigo Gil</t>
  </si>
  <si>
    <t>hospedaje solo con desayuno 3 adultos , suite familiar</t>
  </si>
  <si>
    <t xml:space="preserve">Nikol Stefanie Del Rio </t>
  </si>
  <si>
    <r>
      <rPr>
        <rFont val="Arial"/>
        <b/>
        <color rgb="FFFF0000"/>
      </rPr>
      <t xml:space="preserve">debe saldo de 240bs, se debe factura
</t>
    </r>
    <r>
      <rPr>
        <rFont val="Arial"/>
        <b/>
        <color rgb="FF000000"/>
      </rPr>
      <t>PAGO SALDO CON TARJETA EN EL HOTEL EL 24/2</t>
    </r>
  </si>
  <si>
    <t>Hospedaje solo con desayuno 2 personas , suite ejecutiva
250BS POR TRANSFERENCIA 
240BS CON TARJETA</t>
  </si>
  <si>
    <t>Douglas Pacheco Román</t>
  </si>
  <si>
    <t>Fullday , 5 adultos, 2 de tercera edad y 2 niños de meno de 4 años</t>
  </si>
  <si>
    <t>José Luis Añez Salvatierra</t>
  </si>
  <si>
    <t>Alexander Quiroz Lopéz</t>
  </si>
  <si>
    <t>FULLDAY 3 ADULTOS Y 1 MENOR</t>
  </si>
  <si>
    <t>Raúl Ocampo</t>
  </si>
  <si>
    <t>Silvia Uriona</t>
  </si>
  <si>
    <t>BALNEARIO 3 ADULTOS</t>
  </si>
  <si>
    <t>Lus bedoya</t>
  </si>
  <si>
    <t>Sandy gutierrez jimenez</t>
  </si>
  <si>
    <t>BALNEARIO 2 ADULTOS</t>
  </si>
  <si>
    <t xml:space="preserve">Conchari </t>
  </si>
  <si>
    <t xml:space="preserve">Ruben Conchari </t>
  </si>
  <si>
    <t xml:space="preserve">HOSPEDAJE SOLO CON DESAYUNO
D2 DESAYUNO
HARA USO DE TODOS LOS AMBIENTES DISPONIBLES EN LA FECHA
</t>
  </si>
  <si>
    <t>Robert Argote Wayer</t>
  </si>
  <si>
    <t>M-D-N</t>
  </si>
  <si>
    <t>PAQUETE VELADA ROMANTICA 2 INCLUYE:
- TRAGO DE BIENVENIDA
- CENA ROMANTICA EN HABITACION
-DESAYUNO DIA 2
- DECORACION ROMANTICA EN HABITACION
-CHOCOLATES
- VINO
REQUERIMIENTO ESPECIAL CENA ROMANTICA:
OPCIÓN TRES PARA LAS 2 PERSONAS
Nicole Sanabria at 22/02/2024 09:57
"PAQUETE: VELADA ROMANTICA 2
AMBIENTE: SUTE VIP 2 PERSONAS
TIEMPO DE ESTADIA: 2D 1N
ALIMENTACION:
D1 CENA ROMANTICA Y DECORACION DENTRO DE LA HABITACION
D2 DESAYUNO ALMUERZO
DISTRIBUCION:
1 CAMA GRANDE
AMBIENTES:
CLIENTE HARA USO DE TODOS LOS AMBIENTES DISPONIBLES EN LA FECHA, INCLUIDO CINE , COORDINAR FUNCIONES DISPONIBLES PORFAVOR A SU INGRESO.</t>
  </si>
  <si>
    <t>Ariel Ortuño Tomas</t>
  </si>
  <si>
    <t>Santiago zabala</t>
  </si>
  <si>
    <t>Suleima Pinto Cruz</t>
  </si>
  <si>
    <t>Carola Capobianco Antelo</t>
  </si>
  <si>
    <t>VELADA ROMANTICA PAQUETE 3
- Hospedaje 2d1n
- decoracion romantica
- cena romantica
- trago de bienvenida
- vino
-desayuno dia 2
- acceso a todos los ambientes</t>
  </si>
  <si>
    <t xml:space="preserve">Josue Daniel Aranibar García </t>
  </si>
  <si>
    <t>FLORES</t>
  </si>
  <si>
    <t>SERGIO FLORES</t>
  </si>
  <si>
    <t>JUAN ALBERTO OSINAGA</t>
  </si>
  <si>
    <t>HOSPEDAJE SIMPLE SOLO CON DESAYUNO DIA 2, PAGO EN EL HOTEL</t>
  </si>
  <si>
    <t>Dalma Veizaga</t>
  </si>
  <si>
    <t xml:space="preserve">Vladimir Martinez </t>
  </si>
  <si>
    <t>FULLDAY DOMINGO 3 DE MARZO
4 ADULTOS
2 NIÑOS
2 MENORES DE MENOS DE 4 AÑOS</t>
  </si>
  <si>
    <t xml:space="preserve">Grover Alberto Pedraza tapia </t>
  </si>
  <si>
    <t>Asunta Barbery Alvarez</t>
  </si>
  <si>
    <t>FULLDAY DOMINGO 3 DE MARZO
6 ADULTOS Y 1 PERSONA ADULTA MAYOR</t>
  </si>
  <si>
    <t>Daniela milenka ferreira Holguin</t>
  </si>
  <si>
    <t xml:space="preserve">hospedaje simple + desayuno </t>
  </si>
  <si>
    <t>3 entradas adicionales fullday domingo 3 de marzo</t>
  </si>
  <si>
    <t xml:space="preserve">Lissette Navia </t>
  </si>
  <si>
    <t>FULLDAY 3 ENTRADAS ADULTOS</t>
  </si>
  <si>
    <t>ESTEFANY PEDRAZA</t>
  </si>
  <si>
    <t xml:space="preserve">isabella sanchez </t>
  </si>
  <si>
    <t>HOSPEDAJE SIMPLE 
SOLO CON DESAYUNO DIA 2, PAGO EN EL HOTEL</t>
  </si>
  <si>
    <t xml:space="preserve">Franklin Pacheco </t>
  </si>
  <si>
    <t>"HOSPEDAJE PROMO DIA DE LA MUJER - TODO INCLUIDO 2 ADULTOS + 1 MENOR 2D1N INCLUYE EN LA PROMOCION AMPLIACION EN EL CHECK OUT, SEGUN DISPONIBILIDAD
ALIMENTACIÓN:
D1 CENA
D2 DESAYUNO ALMUERZO
DSITRIBUCIÓN:
1 CAMA GRANDE + 1 INDIVIDUAL
AMBIENTES:
CLIENTE HARA USO DE TODOS LOS AMBIENTES DISPONIBLES EN LA FECHA, INCLUIDO CINE, FAVOR FACILITAR CARTELERA</t>
  </si>
  <si>
    <t>Bibi Carolin Pedraza Ortiz</t>
  </si>
  <si>
    <t xml:space="preserve">Arlin Pedraza Ortiz </t>
  </si>
  <si>
    <t>FULLDAY DIA DE LA MUJER , 4 MUJERES Y 1 NIÑO VARON</t>
  </si>
  <si>
    <t>Luis Carlos Mercado Cuellar</t>
  </si>
  <si>
    <t>FULLDAY DIA DE LA MUJER INCLUYE BUFFET
3 MUJERES
2 VARONES
1 NIÑA</t>
  </si>
  <si>
    <t>Humberto Hinojosa Rodríguez</t>
  </si>
  <si>
    <t>FULLDAY DIA DE LA MUJER 
3 MUJERES
3 VARONES</t>
  </si>
  <si>
    <t xml:space="preserve">Criseida Romayty Hinojosa Cabezas </t>
  </si>
  <si>
    <t>FULLDAY DIA DE LA MUJER
1 MUJER Y 1 VARON</t>
  </si>
  <si>
    <t>Clara Montenegro</t>
  </si>
  <si>
    <t xml:space="preserve">Clara Montenegro Castro </t>
  </si>
  <si>
    <t>BALNEARIO 2 MUJERES</t>
  </si>
  <si>
    <t>PROMEDICAL S.A.</t>
  </si>
  <si>
    <t>Ninoska Noé Siles</t>
  </si>
  <si>
    <t xml:space="preserve">HOSPEDAJE CORPORATIVO 
2D1N
Cabaña de 3 habitaciones + 1 cama individual extra
Cabaña de 2 habitaciones 
Suite Ejecutiva
ALL IN 4 COMIDAS
</t>
  </si>
  <si>
    <t>SALDO PAGO EN FECTIVO HOTEL</t>
  </si>
  <si>
    <t>Bibi Pedraza</t>
  </si>
  <si>
    <t>FULLDAY DIA DE LA MJUER ENTRADAS EXTRA
1 HOMBRE Y 1 MUJER Y 1 NIÑA</t>
  </si>
  <si>
    <t xml:space="preserve">Guido Gonzales </t>
  </si>
  <si>
    <t xml:space="preserve"> Remis ovale landivar </t>
  </si>
  <si>
    <t>3 mujeres
2 hombres
fullday dia de la mujer</t>
  </si>
  <si>
    <t xml:space="preserve">SALON DE EVENTO + MONTAJE U + SANDWINCH DE PAVITA CON TE O CAFE </t>
  </si>
  <si>
    <t>Arlin Pedraza Ortiz</t>
  </si>
  <si>
    <t>1 entrada extra para mujer fullday</t>
  </si>
  <si>
    <t>RAUL CAMACHO</t>
  </si>
  <si>
    <t>Raúl E. Camacho Rojas</t>
  </si>
  <si>
    <t>FULLDAY DIA DE LA MUJER 
1 HOMBRE +1 UJER + 1 NIÑA</t>
  </si>
  <si>
    <t xml:space="preserve">Carla patricia suarez </t>
  </si>
  <si>
    <t>BALNEARIO DIA DE LA MUJER 
3 MUJERES + VALE DE CONSUMO</t>
  </si>
  <si>
    <t>NOELIA TORREZ</t>
  </si>
  <si>
    <t>hospedaje una persona
d2 desayuno almuerzo
uso de todos los ambientes</t>
  </si>
  <si>
    <t>Ana karina pecho vargas</t>
  </si>
  <si>
    <t>FULLDAY ENTRE SEMANA</t>
  </si>
  <si>
    <t>FULLDAY PLATO SERVIDO 2X1 , 2 PERSONAS A 170BS</t>
  </si>
  <si>
    <t xml:space="preserve">Fabio suarez cuellar </t>
  </si>
  <si>
    <t>SOLO BALNEARIOS 2 ENTRADAS ADULTOS</t>
  </si>
  <si>
    <t>Strack Monica Andrea Elizabeth</t>
  </si>
  <si>
    <t>FULLDAY ENTRE SEMANA PLATO SERVIDO
3 PERSONAS
PLATO A ELECCION</t>
  </si>
  <si>
    <t>Ana Patricia Sejas Rivero</t>
  </si>
  <si>
    <t>FULLDAY DIA DEL PADRE 
140BS POR PERSONA
2 PERSONAS</t>
  </si>
  <si>
    <t>Maria del Carmen Alcocer Flores</t>
  </si>
  <si>
    <t>HOSPEDAJE TODO INLCUIDO 2 ADULTOS Y 2 MENORES
D1 CENA
D2  DESAYUNO ALMUERZO</t>
  </si>
  <si>
    <t>Liz Melina Rodríguez Sejas</t>
  </si>
  <si>
    <t>FULLDAY 2X1 ENTRE SEMANA 
1 PROMO ADULTO
1 PROMO NIÑOS
PARA EL 19 DE MARZO</t>
  </si>
  <si>
    <t xml:space="preserve"> Johnny Burgos</t>
  </si>
  <si>
    <t>Laura Pardo</t>
  </si>
  <si>
    <t xml:space="preserve">HOSPEDAJE SIMPLE SOLO CON DESAYUNO DIA 2
2 PERSONAS
</t>
  </si>
  <si>
    <t>Belen Shaira Cabrera Flores</t>
  </si>
  <si>
    <t>FULLDAY 2X1 FIN DE SEMANA
2 ADULTOS</t>
  </si>
  <si>
    <t>FULLDAY 2X1 FIN DE SEMANA, 2 DA ENTRADA
2 ADULTOS</t>
  </si>
  <si>
    <t>Cespedes</t>
  </si>
  <si>
    <t>Ines Pantoja</t>
  </si>
  <si>
    <t>FULLDAY DIA DEL PADRE
9 ADULTOS Y 1 MENOR</t>
  </si>
  <si>
    <t>FULLDAY DAY SABADO PLATO SERVIDO
1 PROMO 2X1 170</t>
  </si>
  <si>
    <t>marynes Portugal Pantoja</t>
  </si>
  <si>
    <t xml:space="preserve">Evaldo paz pantoja </t>
  </si>
  <si>
    <t xml:space="preserve">FULLDAY DIA DEL PADRE
9 adultos 1 niño día del padre </t>
  </si>
  <si>
    <t>Eidy Bejarano</t>
  </si>
  <si>
    <t>Eidy Bejarano Hurtado</t>
  </si>
  <si>
    <t>FULLDAY 2 ADULTOS Y 1 NIÑO DIA DEL PADRE</t>
  </si>
  <si>
    <t>RAMIREZ</t>
  </si>
  <si>
    <t xml:space="preserve">GABRIEL MAURICIO RAMÍREZ </t>
  </si>
  <si>
    <t xml:space="preserve">FULLDAY DIA DEL PADRE 
2 ADULTOS
</t>
  </si>
  <si>
    <t xml:space="preserve"> Jose Carlos Luna Mendez</t>
  </si>
  <si>
    <t>fullday dia del padre 1 entrad
NOTA: SIN COMISION SANTY , CON PROBLEMAS, VENDIO DEL CORPORATIVO SIN AUTORIZACOIN</t>
  </si>
  <si>
    <t>Paula Padilla</t>
  </si>
  <si>
    <t>Victor Hugo Luna Paz</t>
  </si>
  <si>
    <t>Gutierrez</t>
  </si>
  <si>
    <t xml:space="preserve">Claudia Gutiérrez </t>
  </si>
  <si>
    <t>FULLDAY 2X1 PLATO SERVIDO
INGRESO EL 27 DE MARZO A LAS 10:30</t>
  </si>
  <si>
    <t>FULLDAY 19 DE MARZO UNA ENTRADA ADULTO ADICIONAL</t>
  </si>
  <si>
    <t>Kitty Siye Añez</t>
  </si>
  <si>
    <t>FULLDAY 2X1 PALTO SERVIDO</t>
  </si>
  <si>
    <t>Diego bastos</t>
  </si>
  <si>
    <t>FULLDAY 2X1 PARA EL 24 DE MARZO, 4 ENTRADAS PARA 8 ADULTOS Y 1 MENOR DE 4 AÑOS , INGRESO LIBRE.</t>
  </si>
  <si>
    <t xml:space="preserve">Claudia Lorena Limón Ochoa </t>
  </si>
  <si>
    <t>FULLDAY 2X1 DIA DOMINGO 24 DE MARZO, 2 ADULTOS</t>
  </si>
  <si>
    <t>FULLDAY ENTRADA INDIVIDUAL 1 PERSONA, 24 DE MARZO</t>
  </si>
  <si>
    <t xml:space="preserve"> José Carlos helmig Fernández </t>
  </si>
  <si>
    <t>Pardo</t>
  </si>
  <si>
    <t>Mónica pardo</t>
  </si>
  <si>
    <t>HOSPEDAJE TODO INCLUIDO 5 PERSONAS EN CABAÑA 3H
D1 ALMUERZO CENA
D2 DESAYUNO ALMUERZO
Fecha y hora de ingreso: 12 de abril 11:00 am.
Ambiente:cabaña master triple para 5 personas
Tiempo de estadia:2 días y 1 noche
TOTAL PAQUETE 2910</t>
  </si>
  <si>
    <t>Deisy sandoval valdez</t>
  </si>
  <si>
    <t>FULLDAY 29 DE MARZO
SEMANA SANTA</t>
  </si>
  <si>
    <t xml:space="preserve">Denar Hugo Quiroga Peña </t>
  </si>
  <si>
    <t>FULLDAY DIA 30 DE MARZO, 7 ADULTOS</t>
  </si>
  <si>
    <t>María Nela Vargas</t>
  </si>
  <si>
    <t>Alvaro Mendez</t>
  </si>
  <si>
    <t xml:space="preserve">FULLDAY 2X1 ENTRESEMANA PLATO SERVIDO
6 PROMOS ADULTOS ,12 ADULTOS Y 1 PROMO NIÑOS, 2 NIÑOS
SOLICITO TORTA ADICIONAL DE 200BS </t>
  </si>
  <si>
    <t>Erika yohana ramos peña</t>
  </si>
  <si>
    <t xml:space="preserve">Celia Vedia </t>
  </si>
  <si>
    <t>HOSPEDAJE TODO INCLUIDO 2 PERSONAS 2D1N
D1 CENA 
D2 DESAYUNO ALMUERZO</t>
  </si>
  <si>
    <t xml:space="preserve">Jesús Llanos </t>
  </si>
  <si>
    <t xml:space="preserve">Raissa Téllez Melgar </t>
  </si>
  <si>
    <t>HOSPEDAJE TODO INCLUIDO 4 PERSONAS 2D1N
D1 CENA 
D2 DESAYUNO ALMUERZO</t>
  </si>
  <si>
    <t>Mauricio Mendoza</t>
  </si>
  <si>
    <t>Paola Cabrera</t>
  </si>
  <si>
    <t>fullday 29 de MARZO
SEMANA SANTA
4 adultos y 3 niños</t>
  </si>
  <si>
    <t>FULLDAY ENTRE SEMANA PLATO SERVIDO</t>
  </si>
  <si>
    <t>CARLA HIZA</t>
  </si>
  <si>
    <t xml:space="preserve">Carla Fernanda Hiza </t>
  </si>
  <si>
    <t>FULLDAY SEMANA SANTA 2 ADULTOS + BUFFET</t>
  </si>
  <si>
    <t>Andrés Pérez</t>
  </si>
  <si>
    <t>Gustavo Molina Canedo</t>
  </si>
  <si>
    <t xml:space="preserve">MANJAR DE ORO SRL </t>
  </si>
  <si>
    <t>Nardy Vargas Viveros</t>
  </si>
  <si>
    <t xml:space="preserve">HOSPEDAJE TODO INCLUIDO 2D1N
2 PERSONAS
D1 CENA 
D2 DESAYUNO ALMUERZO
1 CAMA KING
CLIENTE HARA USO DE TODOS LOS AMBIENTES DISPONIBLES EN LA FECHA
ACLARACIONES. RESERVA DE PARTE DE MAJAR DE ORO PARA NARDY VARGAS, INGRESA CON VOUCHER DE REGALO </t>
  </si>
  <si>
    <t>Margarita Montaño</t>
  </si>
  <si>
    <t>Ángela Giraldes Montaño</t>
  </si>
  <si>
    <t>Grenia Cardona</t>
  </si>
  <si>
    <t xml:space="preserve">José Luis Cardona </t>
  </si>
  <si>
    <t>FULLDAY SEMANA SANTA 3 ADULTOS</t>
  </si>
  <si>
    <t>Gustavo Rosas</t>
  </si>
  <si>
    <t>HOSPEDAJE SIMPLE + DESAYUNO DIA 2 
2 PERSONAS</t>
  </si>
  <si>
    <t xml:space="preserve"> Denar Hugo Quiroga Peña </t>
  </si>
  <si>
    <t>1 ENTRADA ADICIONAL</t>
  </si>
  <si>
    <t>Jenifer Tordoya</t>
  </si>
  <si>
    <t>David Avalos Severiche</t>
  </si>
  <si>
    <t>1 ENTRADA FULLDAY SEMANA SANTA</t>
  </si>
  <si>
    <t xml:space="preserve">Miguel Colque Vargas </t>
  </si>
  <si>
    <t>2 enttadas fullday</t>
  </si>
  <si>
    <t>Vanina carla catari piloy</t>
  </si>
  <si>
    <t>4 adultos fullday</t>
  </si>
  <si>
    <t>adicional menor 2d1n</t>
  </si>
  <si>
    <t>Agropecuaria catalá s.r.l</t>
  </si>
  <si>
    <t>Leoncio justiniano padilla</t>
  </si>
  <si>
    <t>HOSPEDAJE TODO INCLUIDO 2D1N 2 PERSONAS SUITE EJECUTIVA</t>
  </si>
  <si>
    <t xml:space="preserve">Daniel Vargas Mendoza </t>
  </si>
  <si>
    <t>HOSPEDAJE SIMPLE 2D1N 2 PERSONAS
D2 DESAYUNO</t>
  </si>
  <si>
    <t>Bladimir Andia Melgar</t>
  </si>
  <si>
    <t>1 entrada promo 2x1, 2 adultos
OBSERVADO SANTIAGO, DATOS INCOMPLETOS</t>
  </si>
  <si>
    <t>Rosario Rojas Alba</t>
  </si>
  <si>
    <t>3 ADULTOS ENTRADAS SABADO
OBSERVADO SANTAIGO DATOS EN DESORDEN</t>
  </si>
  <si>
    <t xml:space="preserve">Maria Anelixe Carrasco Flores </t>
  </si>
  <si>
    <t>4 promociones 2x1 adultos para 8 adultos 780bs
1 promocion 2x1 niños para 2 niños total 100bs
total 880bs</t>
  </si>
  <si>
    <t xml:space="preserve">SALDO PAGO EN TRANSFERENCIA </t>
  </si>
  <si>
    <t>Clara Lis Condori Castro</t>
  </si>
  <si>
    <t>FULLDAY DOMINGO 2X1
1 promoción 2x1 adultos 
1 promoción 2x1 niños</t>
  </si>
  <si>
    <t>Micaela jean carla nova martinez</t>
  </si>
  <si>
    <t>HOSPEDAJE TODO INCLUIDO
3 PERSONAS
2D1N
ALIMENTACION D1 CENA D2 DESAYUNO ALMUERZO</t>
  </si>
  <si>
    <t>Noelia Duchen Chávez</t>
  </si>
  <si>
    <t>fullday 2x1 , 2 adultos</t>
  </si>
  <si>
    <t>robin Zambrana</t>
  </si>
  <si>
    <t>FULLDAY 2X1
2 ADULTOS +1 MENOR</t>
  </si>
  <si>
    <t>EDDY VELIZ TOTORA</t>
  </si>
  <si>
    <t>FULLDAY 2X1
2 ADULTOS +1¿2 MENORES</t>
  </si>
  <si>
    <t xml:space="preserve"> AIDEE RAMÍREZ </t>
  </si>
  <si>
    <t>FULLDAY 2X1
2 ADULTOS</t>
  </si>
  <si>
    <t>Marcelo caballero</t>
  </si>
  <si>
    <t xml:space="preserve">Dayn Saavedra </t>
  </si>
  <si>
    <t>FULLDAY ENTRESEMANA PLATO SERVIDO 2X1
2 ADULTOS</t>
  </si>
  <si>
    <t xml:space="preserve"> anghy Calderón </t>
  </si>
  <si>
    <t>Emilio Alemán Suvelza</t>
  </si>
  <si>
    <t>Norma aleman subelza</t>
  </si>
  <si>
    <t>CABAÑA 2H 4 PERSONAS +  1 MENOR DE MENOS DE 4 AÑOS
TODO INCLUIDO 2D1N
ALIMENTACION:
D1 CENA
D2 DESAYUNO ALMUERZO
ACOMODACION:
1 CAMA KING + 2 CAMAS INDIVIDUALES
AMBIENTES:
CLIENTE HARA USO DE TODOS LOS AMBIENTES INCLUIDO CINE, FACILITAR CARTELERA PORFAVOR</t>
  </si>
  <si>
    <t>saldo hospedaje</t>
  </si>
  <si>
    <t>Pereira</t>
  </si>
  <si>
    <t xml:space="preserve">Juan Felipe Muñuny Pereira </t>
  </si>
  <si>
    <t>HOSPEDAJE SIMPLE + DESAYUNO Y ALMUERZO DIA 2
2 PERSONAS
2D1N
ALIMENTACION
D2 DESAYUNO ALMUERZO
ACOMODACION
1 CAMA MATRIMONIAL
AMBIENTES:
CLIENTE HARA USO DE TODOS LOS AMBIENTES DISPONIBLES</t>
  </si>
  <si>
    <t>Eleuteria Sumoya hinojosa</t>
  </si>
  <si>
    <t>SUITE FAMILIAR 3 PERSONAS
TODO INCLUIDO 2D1N
ALIMENTACION:
D1 CENA
D2 DESAYUNO ALMUERZO
ACOMODACION:
1 CAMA KING + 1 CAMA INDIVIDUAL
AMBIENTES:
CLIENTE HARA USO DE TODOS LOS AMBIENTES INCLUIDO CINE, FACILITAR CARTELERA PORFAVOR"</t>
  </si>
  <si>
    <t>ELIBERTO MAMANI CALANI</t>
  </si>
  <si>
    <t>INGRESO 7 PERSONAS HOSPEDAJE POR TRANSFERENCIA 
1 ENTRADA ADICIONAL EN EL HOTEL</t>
  </si>
  <si>
    <t>SALDO HOSPEDAJE</t>
  </si>
  <si>
    <t>MIRANDA</t>
  </si>
  <si>
    <t xml:space="preserve">Pablo Antonio Miranda Escalante </t>
  </si>
  <si>
    <t>4 ENTRADAS BALNEARIO</t>
  </si>
  <si>
    <r>
      <rPr>
        <rFont val="Arial"/>
        <color theme="1"/>
      </rPr>
      <t xml:space="preserve">SIN FECHA DE INGRESO
</t>
    </r>
    <r>
      <rPr>
        <rFont val="Arial"/>
        <b/>
        <color theme="1"/>
        <sz val="12.0"/>
      </rPr>
      <t>INGRESO 1Y2 DE FERBERO DE 2025</t>
    </r>
  </si>
  <si>
    <t>Enrique Ramirez Mansilla</t>
  </si>
  <si>
    <t>MIJAIL ÁLVARO VERDUGUEZ FLORES</t>
  </si>
  <si>
    <t>HOSPEDAJE TODO INCLUIDO TARIFA PREFERIAL FEXCO 2024
2 PERSONAS
SIN FECHA DE INGRESO
2D1N 
D1 CENA
D2 DESAYUNO ALMUERZO
VALIDO HASTA ABRIL 2025</t>
  </si>
  <si>
    <t>Zenteno</t>
  </si>
  <si>
    <t>Genova Zenteno Chalar</t>
  </si>
  <si>
    <t>FULLDAY 2 ADULTOS Y 1 NIÑO</t>
  </si>
  <si>
    <t>Boris Saumedia</t>
  </si>
  <si>
    <t>Saumedia</t>
  </si>
  <si>
    <t>FULLDAY 2 ADULTO PLATO SERVIDO</t>
  </si>
  <si>
    <t xml:space="preserve"> AMALIA JIMENEZ MAMANI</t>
  </si>
  <si>
    <t>Rodrigo Zegarra</t>
  </si>
  <si>
    <t>Carlinda Sánchez De Loria Duran</t>
  </si>
  <si>
    <t>FULLDAY 2X1 , 4 ADULTOS PLATO SERVIDO</t>
  </si>
  <si>
    <t>OPERADORA CARIBEÑA SRL</t>
  </si>
  <si>
    <t>PAMELA SILES - CINE CENTER</t>
  </si>
  <si>
    <t>PAQUETE FULLDAY CORPORATIVO
49 PERSONAS
COMBO 2 , KEPERI O CHACHO + CERVEZA
USO DE SALON PANORAMICO VESTIDO
2 MERIENDAS 
CAFETERIA PERMANENTE</t>
  </si>
  <si>
    <t>VETERQUIMICA BOLIVIANA SRL</t>
  </si>
  <si>
    <t>ANGIE SANCHEZ</t>
  </si>
  <si>
    <t xml:space="preserve">PAQUETE FULLDAY CORPORATIVO
60 PERSONAS
COMBO 2 ,  CHACHO + CERVEZA
+ CERVEZA ADICIONAL </t>
  </si>
  <si>
    <t xml:space="preserve">JHON ANDERSON POLANCO PEREZ </t>
  </si>
  <si>
    <t>1 entrada fullday 2x1 , 2 personas</t>
  </si>
  <si>
    <t xml:space="preserve">Maria Lorena Gutierrrez </t>
  </si>
  <si>
    <t xml:space="preserve">Arturo Ribera Toledo </t>
  </si>
  <si>
    <t>FULLDAY 2X1 6 ADULTOS Y 2 MENORES</t>
  </si>
  <si>
    <t xml:space="preserve">Esdenka Quiroz </t>
  </si>
  <si>
    <t>LUIS MIGUEL RUIZ MENDOZA</t>
  </si>
  <si>
    <t xml:space="preserve">Full day 7 adultos 1 niño </t>
  </si>
  <si>
    <t xml:space="preserve">Ariel Henrry Torrico </t>
  </si>
  <si>
    <t>Fullday 3 adultos 1 niño fullday</t>
  </si>
  <si>
    <t>TEFFY COPATITE</t>
  </si>
  <si>
    <t>fullday 1 persona adulto</t>
  </si>
  <si>
    <t xml:space="preserve">JOSÉ ALBERTO VACA PÉREZ </t>
  </si>
  <si>
    <t>YOSELIN  VACA</t>
  </si>
  <si>
    <t xml:space="preserve"> 2 promociones 2x1 fullday</t>
  </si>
  <si>
    <t>MARIELA TOLEDO DURÁN</t>
  </si>
  <si>
    <t>fullday 6 adultos 2 niños</t>
  </si>
  <si>
    <t xml:space="preserve">Gabriel Vidal Guzmán </t>
  </si>
  <si>
    <t>FULLDAY 2X1, 2 PERSONAS</t>
  </si>
  <si>
    <t>Aida Prado</t>
  </si>
  <si>
    <t>RICARDO VACA</t>
  </si>
  <si>
    <t>FULLDAY 2X1, 2 PERSONAS + 1 MENOR</t>
  </si>
  <si>
    <t>Mercado</t>
  </si>
  <si>
    <t>emily danna mercado candia</t>
  </si>
  <si>
    <t>FULLDAY 2X1</t>
  </si>
  <si>
    <t>Coca</t>
  </si>
  <si>
    <t>Israel Coca</t>
  </si>
  <si>
    <t>Yolanda Lima Chore</t>
  </si>
  <si>
    <t>Juana Lima Chore</t>
  </si>
  <si>
    <t>FULLDAY 2X1
6 adultos 
4 niños fullday</t>
  </si>
  <si>
    <t>paquete corporativo saldo</t>
  </si>
  <si>
    <t>MARTISHEV 
POLIKARP</t>
  </si>
  <si>
    <t>HOSPEDAJE TODO INCLUIDO PRECIO AL CONTADO VACACIONES A CREDITO
SUITE LAGOON 3D2N 2 PAX
ALIMENTACION:
D1 ALMUERZO CENA
D2 DESAYUNO ALMUERZO CENA
D3 DESAYUNO ALMUERZO
ACOMODACION; 1 CAMA MATRIMONIAL
USO DE TODOS LOS AMBIENTES DEL HOTEL, USARA CINE PORFAVOR FACILITAR CARTELERA DE PELICULAS</t>
  </si>
  <si>
    <t xml:space="preserve">Felix Daniel Melgar Suarez </t>
  </si>
  <si>
    <t>FULLDAY PLATO SERVIDO ENTRE SEMANA</t>
  </si>
  <si>
    <t>PAQUETE CORPOrativo saldo</t>
  </si>
  <si>
    <t>CASTRO</t>
  </si>
  <si>
    <t xml:space="preserve">Naomi Quiroga Sandoval </t>
  </si>
  <si>
    <t>TERRAMIA</t>
  </si>
  <si>
    <t>REPROGRMACION 
SIN COMISION</t>
  </si>
  <si>
    <t>Pedro Villarroel Perez</t>
  </si>
  <si>
    <t>Robson Dias Santana</t>
  </si>
  <si>
    <t>HOSPEDAJE CON DESAYUNO DIA 2</t>
  </si>
  <si>
    <t>Quispe</t>
  </si>
  <si>
    <t xml:space="preserve">Ericka Quispe Muñoz </t>
  </si>
  <si>
    <t>fullday sabado , 1 adulto y 1 menor</t>
  </si>
  <si>
    <t>anyelo ivanoe amaya ajuacho</t>
  </si>
  <si>
    <t>heve corrales</t>
  </si>
  <si>
    <t>FULLDAY 2 ADULTOS PARA EL 2 DE JUNIO,  99B S CADA ENTRADA</t>
  </si>
  <si>
    <t xml:space="preserve">Paz Méndez </t>
  </si>
  <si>
    <t>FULLDAY 2X1 SABADO PLATO SERVIDO, 6 PERSONAS, 3 COMBOS, 1 PAGO POR TRANSFERENCIA Y 2 EN RECEPCION</t>
  </si>
  <si>
    <t>Alvaro Coimbra</t>
  </si>
  <si>
    <t xml:space="preserve">Yoselin davalos Carrasco </t>
  </si>
  <si>
    <t>FULLDAY 2X1, omingo dos por uno bufet, 2 adultos 1 niño</t>
  </si>
  <si>
    <t>Tatiana Osorio</t>
  </si>
  <si>
    <t>Tatiana Fresia Osorio</t>
  </si>
  <si>
    <t>FULLDAY 2X1, 3 ADULTOS</t>
  </si>
  <si>
    <t xml:space="preserve">Judith Soliz Cabrera </t>
  </si>
  <si>
    <t>FULLDAY 2X1, 2 ADULTOS</t>
  </si>
  <si>
    <t>Guarachi</t>
  </si>
  <si>
    <t>José Daniel Guarachi Calle</t>
  </si>
  <si>
    <t>FULL DAY 2X1 , 2 ADULTOS</t>
  </si>
  <si>
    <t>Paredes</t>
  </si>
  <si>
    <t xml:space="preserve">Milton paredes Ovando </t>
  </si>
  <si>
    <t>PAQUETE VELADA ROMANTICA , DURACION DE 6 HORAS</t>
  </si>
  <si>
    <t>Ronal Escobar</t>
  </si>
  <si>
    <t xml:space="preserve">Ronal Escobar </t>
  </si>
  <si>
    <t>HOSPEDAJE PROMO 20% OFF CABAÑA 2H PREMIUM
4 ADULTOS + 3 NIÑOS + 1 MENOR DE 3 AÑOS
ACOMODACIÒN: CADA HABITACION CON 2 CAMAS INDIVIDUALES CADA UNA
ALIMENTACION:
D1 CENA
D2 DESAYUNO ALMUERZO
AMBIENTES: CLIENTE HARA USO DE TODOS LOS AMBIENTES DEL HOTEL INCLUIDO CINE FACILITAR CARTELERA
REQUERIMIENTO ESPECIALL: CLIENTE SSOLICITO USAR SALON KARAORE PARA LAS 4 ADULTOS , FAVOR ARMAR DICHO SALON PARA LAS 9PM DE LA NOCHE LO USARA POR 2 HORAS APROX. TAMBIEN HARA CONSUMO EN BAR DE RON , PREEVER STOCK
CLIENTE CODO ,S E HIZO CAMBIAR DE CABAÑA , PENDEJO</t>
  </si>
  <si>
    <t>Nicole Montaño</t>
  </si>
  <si>
    <t>1 entrada fullday 2x1 con buffet</t>
  </si>
  <si>
    <t xml:space="preserve">José Ronald Villarroel Hinojosa </t>
  </si>
  <si>
    <t>CLAUDIA MENDEZ</t>
  </si>
  <si>
    <t>fullday 2x1, 3 adultos 1 niño fullday + 1 adulto adicional</t>
  </si>
  <si>
    <t>Edward Lora Arauz</t>
  </si>
  <si>
    <t>Yulia Zalles</t>
  </si>
  <si>
    <t>Ximena Martinez</t>
  </si>
  <si>
    <t>FULLDAY ENTRESEMANA PLATO SERVIDO</t>
  </si>
  <si>
    <t>Adan Rocha siles</t>
  </si>
  <si>
    <t xml:space="preserve">HOSPEDAJE TODO INCLUIDO 2 D1N, 2 PERSONAS
D1CENA
D2 DESAYUNO ALMUERZO
ACOMODACION: 1 CAMA MATRIMONIAL
AMBIENTES: CLIENTE HARA USO DE TODOS LOS AMBIENTES DEL HOTEL INCLUIDO CINE FACILITAR CARTELERA
</t>
  </si>
  <si>
    <t>Fabiola Cortez</t>
  </si>
  <si>
    <t>HOSPEDAJE TODO INCLUIDO DOS DÍAS UNA NOCHE
SUITE FAMILIAR, DOS ADULTOS Y UN MENOR +1 niño menor de 4 años
ACOMODACIÓN: UNA CAMA KING Y UNA CAMA INDIVIDUAL
SUITE DOBLE DOS ADULTOS Y DOS MENORES
ACOMODACIÓN: DOS CAMAS KING
USO DE AMBIENTES: CLIENTE HARÁ USO DE TODOS LOS AMBIENTES DISPONIBLES A LA FECHA INCLUIDO EL CINE FAVOR FACILITAR CARTELERA
REQUERIMIENTO ADICIONAL: CLIENTE PAGARÁ 50 BOLIVIANOS ADICIONALES POR DESCORCHE PARA INGRESAR TORTA PEQUEÑA POR CUMPLEAÑOS DE SU HIJA. PAGO EN EFECTIVO EN RECEPCIÓN. POR EL DESCOCHE EMITIR UN RECIBO A FAVOR DE RECEPCIÓN.</t>
  </si>
  <si>
    <t>Daniel Uriona Trujillo</t>
  </si>
  <si>
    <t>FULLDAY 2X1 SABADO
2 ADULTOS + PLATO SRVIDO</t>
  </si>
  <si>
    <t>Ruth Vania Vallejos Ortuño</t>
  </si>
  <si>
    <t>José Manuel Burgos Gutierrez</t>
  </si>
  <si>
    <t xml:space="preserve">FULLDAY 2X1 DOMINGO </t>
  </si>
  <si>
    <t>Luis Gabriel La Rosa Arévalo</t>
  </si>
  <si>
    <t>FULLDAY 2X1 MARTES
4 ADULTOS + PLATO SRVIDO</t>
  </si>
  <si>
    <t>Ferdin Montiel</t>
  </si>
  <si>
    <t xml:space="preserve">marbel ximena torrez Lopez </t>
  </si>
  <si>
    <t xml:space="preserve">FULLDAY 2X1 MARTES
4 ADULTOS </t>
  </si>
  <si>
    <t xml:space="preserve">Claudia Chavarria </t>
  </si>
  <si>
    <t xml:space="preserve">Jorge Becerra Blanco </t>
  </si>
  <si>
    <t>hospedaje simple mas desayuno dia 2 2 personas</t>
  </si>
  <si>
    <t>bejarano</t>
  </si>
  <si>
    <t>Andre Bejarano Vaca</t>
  </si>
  <si>
    <t>fullday 2x1 2 personas con buffet</t>
  </si>
  <si>
    <t>CVA S.R.L</t>
  </si>
  <si>
    <t>MIGUEL ANGEL CUEVAS*</t>
  </si>
  <si>
    <t>SOLO INGRESO</t>
  </si>
  <si>
    <t xml:space="preserve">VELADA ROMANTICA 2D1N PARA 2 PERSONAS
HABITACIÓN: SUITE vip
ACOMDACION: CAMA MATRMONIAL
CENA: EN HABITACION
INCLUYE: 
- CENA ROMANTICA
- TRAGO DE BIENVENIDA
- VINO
- CHOCOLATES
- DECORACION EN HABITACION
- DESAYUNO BUFFET
REQ ADICIONAL: CLIENTE CANCELO ADICIONAL 35BS PARA QUE INGRESE ARTISTA ACUSTICO CON GUITARRA DURANTE EL HORARIO DE LA CENA 
</t>
  </si>
  <si>
    <t xml:space="preserve">Elizabeth Vasquez Medina </t>
  </si>
  <si>
    <t>2 ENTRADAS 2X1 FULLDAY FERIADO</t>
  </si>
  <si>
    <t>KHRYS FRIAS RUIZ</t>
  </si>
  <si>
    <t xml:space="preserve">1 ENTRADA FERIADO FULLDAY </t>
  </si>
  <si>
    <t>López Videla</t>
  </si>
  <si>
    <t>Leonardo burgos</t>
  </si>
  <si>
    <t xml:space="preserve">FULLDAY PLATO SERVIDO, 4 adultos , 3 niños fullday </t>
  </si>
  <si>
    <t xml:space="preserve">Nancy Párraga </t>
  </si>
  <si>
    <t>FULLDAYPLATO SERVIDO,  4 promociones Fullday, para 8 personas</t>
  </si>
  <si>
    <t>Irusta</t>
  </si>
  <si>
    <t>Jhon Erick Irusta Rivera</t>
  </si>
  <si>
    <t>FULLDAY FERIADO , 2 ADULTOS Y 1 MENOR</t>
  </si>
  <si>
    <t>Pablo justiniano</t>
  </si>
  <si>
    <t xml:space="preserve">Melissa Elba Alcocer Semizo </t>
  </si>
  <si>
    <t xml:space="preserve">1 ENTRADA DOMINGO FULLDAY </t>
  </si>
  <si>
    <t>ANGEL GUAMAN</t>
  </si>
  <si>
    <t xml:space="preserve"> Luis Franco</t>
  </si>
  <si>
    <t>1 ENTRADA FULLDAY 2X1 PLATO SERVIDO, 2 Adultos y 1 menor</t>
  </si>
  <si>
    <t>PAMELA MACEDONIO</t>
  </si>
  <si>
    <t>pamela macedonio</t>
  </si>
  <si>
    <t>FULLDAY FERIADO 2X1 1 ENTRADA ADULTOS Y 1 ENTRADA NIÑOS</t>
  </si>
  <si>
    <t>Carla Lorena Franco Zabala</t>
  </si>
  <si>
    <t>Marioly Eguez</t>
  </si>
  <si>
    <t>Maria Andrea Vargas Eguez</t>
  </si>
  <si>
    <t>FULLDAY FERIADO, 4 ENTRADAS, 8 ADULTOS</t>
  </si>
  <si>
    <t xml:space="preserve">Aylin Nagoya Imura Pacheco </t>
  </si>
  <si>
    <t>Yolanda Montecinos Hurtado</t>
  </si>
  <si>
    <t>fullday feriado 3 entradas adultos</t>
  </si>
  <si>
    <t>Roberto Douglas Johns Baldiviezo</t>
  </si>
  <si>
    <t>fullday 5 adutlos y 1 niño</t>
  </si>
  <si>
    <t>diana gutierrez</t>
  </si>
  <si>
    <t>Nayely Mendez Sciaroni</t>
  </si>
  <si>
    <t>FULLDAY 2X1 DIA DOMINGO + TORTA DE CUMPLEAÑOS PARA 10 PERSONAS CON FRASE"Envejece conmigo ¡Feliz cumple"  
6 ADULTOS 
TORTA 150BS
2 PERSONAS EXTRAS</t>
  </si>
  <si>
    <t xml:space="preserve">Henry Arnez Torrico </t>
  </si>
  <si>
    <t>Jaime Ramírez</t>
  </si>
  <si>
    <t>Clarita Hurtado Aguilera</t>
  </si>
  <si>
    <t>Gina Lorena Flores Baigorria</t>
  </si>
  <si>
    <t>1 ENTRADAS 2 ADULTOS</t>
  </si>
  <si>
    <t xml:space="preserve">paulo Castro </t>
  </si>
  <si>
    <t xml:space="preserve"> Wendy Michelle Vázquez Leon </t>
  </si>
  <si>
    <t>Diana Shasha Alvarado Becerra</t>
  </si>
  <si>
    <t xml:space="preserve">Diana Alvarado </t>
  </si>
  <si>
    <t xml:space="preserve">1 ENTRADA , FALTBA COBRAR 2 BS EN RECEPCION </t>
  </si>
  <si>
    <t xml:space="preserve">KEMPER HUAYHUA ZABALETA </t>
  </si>
  <si>
    <t>2 ENTRADAS, 4 ADULTOS</t>
  </si>
  <si>
    <t>Victor Espada</t>
  </si>
  <si>
    <t>Ana Maria Vidaurre</t>
  </si>
  <si>
    <t>:2 adultos fullday y 2 niños fullday</t>
  </si>
  <si>
    <t>CASTILLO</t>
  </si>
  <si>
    <t>MAURICIO CASTILLO LÓPEZ</t>
  </si>
  <si>
    <t>4 adultos 3 niños fullday</t>
  </si>
  <si>
    <t xml:space="preserve">Jesús Mejia Vargas </t>
  </si>
  <si>
    <t>Alex Canaza</t>
  </si>
  <si>
    <t>FULLDAY 5 ADULTS</t>
  </si>
  <si>
    <t xml:space="preserve">Ariel Choquebarra Caballero </t>
  </si>
  <si>
    <t>FULLDAY 6 ADULTOS</t>
  </si>
  <si>
    <t xml:space="preserve">Villegas </t>
  </si>
  <si>
    <t xml:space="preserve">Marcelo Rodrigo </t>
  </si>
  <si>
    <t>2 ADULTOS Y 1 NIÑO FULLDAY</t>
  </si>
  <si>
    <t>Pady Mamani</t>
  </si>
  <si>
    <t>Pady Mamani Ortega</t>
  </si>
  <si>
    <t>DOS NIÑOS Y 1 ADULTOS FULLDAY</t>
  </si>
  <si>
    <t>Santiago Vallejo</t>
  </si>
  <si>
    <t>4 ADULTOS Y 2 NIÑOS FULLDAY</t>
  </si>
  <si>
    <t>Jusleny Rios Laura</t>
  </si>
  <si>
    <t>FULLDAY PLATO SERVIDO 4 PERSONAS</t>
  </si>
  <si>
    <t>Wendy leen Gonzáles el hage</t>
  </si>
  <si>
    <t xml:space="preserve">Oscar Gonzáles </t>
  </si>
  <si>
    <t>FULLDAY PLATO SERVIDO 2 PERSONAS</t>
  </si>
  <si>
    <t>Nelson Ferrufino</t>
  </si>
  <si>
    <t>FULLDAY PLATO SERVIDO 6 PERSONAS</t>
  </si>
  <si>
    <t>ruddy bautista ayaviri</t>
  </si>
  <si>
    <t>FULLDAY 4 PERSONAS BUFFET</t>
  </si>
  <si>
    <t>Ana María rojas</t>
  </si>
  <si>
    <t>blanca morante</t>
  </si>
  <si>
    <t>8 adultos 2 niños fullday PLATO SERVIDO</t>
  </si>
  <si>
    <t>Juan Carlos Mercado</t>
  </si>
  <si>
    <t xml:space="preserve">Darwin Cuéllar </t>
  </si>
  <si>
    <t>fullday con buffet</t>
  </si>
  <si>
    <t>Moises Bautista 
Jeanneth Flores</t>
  </si>
  <si>
    <t xml:space="preserve">Moises Bautista </t>
  </si>
  <si>
    <t>FULLDAY ESTUDIANTIL COMBO DE 85BS, para 37 estudiantes</t>
  </si>
  <si>
    <t>Georghine alba arevillca Lapaca</t>
  </si>
  <si>
    <t xml:space="preserve">Loyda magnolia arevillca Lapaca
Daniel chonono cuellar
</t>
  </si>
  <si>
    <t>HOSPEDAJE SUITE LAGOON
2 PERSONAS
ALIMENTACION
D2 DESAYUNO ALMUERZO
CUENTAN CON VOUVHER POR REGALO DE BODAS</t>
  </si>
  <si>
    <t>Mary Betty Pereyra</t>
  </si>
  <si>
    <t>FABIOLA VACA SAAVEDRA</t>
  </si>
  <si>
    <t>VELADA ROMANTICA
SUITE VIP 2D1N
2 PERSONAS
ACOMDACION: CAMA MATRMONIAL
CENA: EN HABITACION
INCLUYE: 
- CENA ROMANTICA
- TRAGO DE BIENVENIDA
- VINO
- CHOCOLATES
- DECORACION EN HABITACION
- DESAYUNO BUFFET
ALIMENTACION ADICIONAL:
D2 ALMUERZO 
REQ ADICIONAL: CLIENTE CANCELO PARA LATE CHECK OUT 18;00 P.M., ADICIONAL PAGARA ESE MISMO DIA SERVICIO A HABITACION DEL DESAYUNO.</t>
  </si>
  <si>
    <t>Juan Carlos mamani</t>
  </si>
  <si>
    <t>HOSPEDAJE DAY USE SUITE VIP SIN ALIMENTACION</t>
  </si>
  <si>
    <t>Ricardo Vaca Caballero</t>
  </si>
  <si>
    <t>HOSPEDAJE TODO INCLUIDO 2 PERSONAS</t>
  </si>
  <si>
    <t xml:space="preserve">Cinthia Roque Zarate </t>
  </si>
  <si>
    <t>JULIAN FERNANDO VILLARROEL VARGAS</t>
  </si>
  <si>
    <t>fullday 2x1</t>
  </si>
  <si>
    <t>Erik Arturo Vedia Salinas</t>
  </si>
  <si>
    <t xml:space="preserve"> Ericka Valeria Munguia Zamuriano </t>
  </si>
  <si>
    <t xml:space="preserve">Full day sábado 6 Julio 2 adultos 2 niños </t>
  </si>
  <si>
    <t>MONICA PADILLA MOREIRA</t>
  </si>
  <si>
    <t>FULLDAY 7 ADULTOS Y 1 NIÑO ENTRE SEMANA</t>
  </si>
  <si>
    <t>U. E Carmelo Saucedo Rivero</t>
  </si>
  <si>
    <t>Rudeidi Vaca Hurtado</t>
  </si>
  <si>
    <t>FULLDAY ESTUDIANTIL 19 PERSONA DE COMBOS DE 85BS</t>
  </si>
  <si>
    <t>Enot Saavedra</t>
  </si>
  <si>
    <t>FULLDAY ENTRESEMANA 8 ADULTOS</t>
  </si>
  <si>
    <t>Carolina Bravo</t>
  </si>
  <si>
    <t>HOSPEDAJE UNA PERSONA CON DESAYUNO Y ALMUERZO DIA 2</t>
  </si>
  <si>
    <t>HOSPEDAJE SIMPLE MA S DESAYNO</t>
  </si>
  <si>
    <t xml:space="preserve">Bianca flores </t>
  </si>
  <si>
    <t>FULLDAY ENTRESEMANA 4 ADULTOS Y 2 NIÑOS</t>
  </si>
  <si>
    <t xml:space="preserve">CALIZAYA </t>
  </si>
  <si>
    <t>Giovani Yerko Mendoza valdez</t>
  </si>
  <si>
    <t xml:space="preserve">HOSPEDAJE TODO INCLUIDO PROMO LA PAZ
2 PERSONAS 3DIAS Y 2NOCHES
D1 CENA
D2 DESAYUNO ALMUERZO CENA
D3 DESAYUNO
</t>
  </si>
  <si>
    <t>Gomez Jaén y Asoc S.R.L</t>
  </si>
  <si>
    <t>Lucero Grace Gómez Gutiérrez</t>
  </si>
  <si>
    <t>HOSPEDAJE 4D3N 5 PERSONAS SOLO DESYAUNO</t>
  </si>
  <si>
    <t>MIGUEL ANGEL CUEVAS</t>
  </si>
  <si>
    <t>Jorge Córdova Serrudo</t>
  </si>
  <si>
    <t>HOSPEDAJE CON DESAYUON 2 ADULTOS Y 2 NIÑOS</t>
  </si>
  <si>
    <t xml:space="preserve">Claros </t>
  </si>
  <si>
    <t xml:space="preserve">Marielena Claros Alanis </t>
  </si>
  <si>
    <t>HOSPEDAJE TODO INCLUIDO 3D2N
1 PERSONA
D1 CENA
D2 DESAYUNO ALMUERZO CENA
D3 DESAYUNO
CLIENTE HARA USO DE TODOS LOS AMBIENTES DISPONIBLES EN LA FECHA + CINE</t>
  </si>
  <si>
    <t>GONZALO SILES ZAMBRANA</t>
  </si>
  <si>
    <t>HOSPEDAJE TODO INLCUIDO Y VELADA ROMANTICA 3D2N
2 PERSONAS
dia 1 cena romantica
dia 2 desayunobuffet almuerzo cena
dia 3 desayuno almuerzo
ACOMODACION:
1 cama matrimonial
AMBIENTES:
Cliente haro uso de todos los ambientes en la fecha</t>
  </si>
  <si>
    <t>Daniel chonono cuellar</t>
  </si>
  <si>
    <t>SALDO DIFERENCIA PAQUETE Y REPROGRAMACION</t>
  </si>
  <si>
    <t xml:space="preserve">Emilia Marcano  </t>
  </si>
  <si>
    <t>HOSPEDAJE TODO INCLUIDO
2 PERSONAS´
ALIMENTACION
D1 CENA
D2 DESYAUNO ALMUERZO
AMBIENTES: CLIENTE HARA USO DE TODOS LOS AMBIENTES , TAMBIEN FACILITAR PORFAVOR CARTELERA CINE
1 CAMA KING</t>
  </si>
  <si>
    <t xml:space="preserve">NATALIA CASTRO </t>
  </si>
  <si>
    <t>FULLDAY ENTRESEMAN UN ADULTO Y 1 NIÑO</t>
  </si>
  <si>
    <t xml:space="preserve">Harold Nava Cortez </t>
  </si>
  <si>
    <t>FULLDAY DOMINGO 8 PERSONAS</t>
  </si>
  <si>
    <t>Roberto carlos coronado velasquez</t>
  </si>
  <si>
    <t>HOSPEDAJE ESCAPE FAMILIA 
4 PERSONAS CABAÑA 104
SOLO DESAYUUNO DIA 2</t>
  </si>
  <si>
    <t>fernando arauz</t>
  </si>
  <si>
    <t>FULLDAY SABADO 6 ADULTOS Y 2 NIÑOS</t>
  </si>
  <si>
    <t xml:space="preserve">COOPLAN R.L. </t>
  </si>
  <si>
    <t xml:space="preserve">Andrea chanevi </t>
  </si>
  <si>
    <t>WILLY GUTIERREZ</t>
  </si>
  <si>
    <t>HOSPEDAJE ESCAPE FAMILIA 
4 PERSONAS CABAÑA 
SOLO DESAYUNO DIA 2</t>
  </si>
  <si>
    <t>1 ENTRADA ADULTO Y 1 ENTRADA NIÑO</t>
  </si>
  <si>
    <t>Ramón Dario Chávez</t>
  </si>
  <si>
    <t>Ciro Hurtado Rodriguez</t>
  </si>
  <si>
    <t>ENTRADA FULLDAY 2 ADULTOS Y 1 NIÑO</t>
  </si>
  <si>
    <t>Rene Galindo</t>
  </si>
  <si>
    <t>Carola Melgarejo</t>
  </si>
  <si>
    <t>FULLDAY 2 PERSONAS ENTRE SEMANA</t>
  </si>
  <si>
    <t>Yshrin Rolfi Romero Rodriguez</t>
  </si>
  <si>
    <t>VELADA ROMANTICA 2 PERSONAS
HABITACIÓN: SUITE VIP
ACOMDACION: CAMA MATRMONIAL
CENA: EN HABITACION
INCLUYE: 
- CENA ROMANTICA
- TRAGO DE BIENVENIDA
- VINO
- CHOCOLATES
- DECORACION EN HABITACION
- DESAYUNO BUFFET</t>
  </si>
  <si>
    <t>Stephanie Rios Guerra</t>
  </si>
  <si>
    <t>FULLDAY SABADO 3 ADULTOS</t>
  </si>
  <si>
    <t xml:space="preserve">José Miguel Saucedo Herrera </t>
  </si>
  <si>
    <t>Oscar Martínez</t>
  </si>
  <si>
    <t xml:space="preserve">Yvar Carrasco </t>
  </si>
  <si>
    <t>FULLDAY ENTRESEMANA 3 ADULTOS Y 1 NIÑ</t>
  </si>
  <si>
    <t>Angela Cahuaya</t>
  </si>
  <si>
    <t>FULLDAY ENTRESEMANA 2 ADULTOS</t>
  </si>
  <si>
    <t>Yaneth Gutiérrez</t>
  </si>
  <si>
    <t>SOLO PISCINA 2 ADULTOS Y 6 NIÑOS</t>
  </si>
  <si>
    <t>Alejandra Arce</t>
  </si>
  <si>
    <t>FULLDAY 7 ADULTOS Y 1 MENOR</t>
  </si>
  <si>
    <t>Sociedad salesiana</t>
  </si>
  <si>
    <t xml:space="preserve">  Javier Leon . escuela muyurina</t>
  </si>
  <si>
    <t>FULLDAY ESTUDIANTIL 440 PERSONAS CON POLLO AL HORNO Y JUGO +  PEQUEÑA LUGAR PARA MISA 100BS , PRECIO ENTRADA 55BS APROBADO POR GERENCIA</t>
  </si>
  <si>
    <t>Osmar Quispe</t>
  </si>
  <si>
    <t>YESSICA BLANCO ZAMBRANA</t>
  </si>
  <si>
    <t>fullday viernes + plato servido , para 3 adultos y 1 menor</t>
  </si>
  <si>
    <t>Janneth Guzmán</t>
  </si>
  <si>
    <t xml:space="preserve">Micaela Cruz Guzmán </t>
  </si>
  <si>
    <t>fullday summer on 2 adultos</t>
  </si>
  <si>
    <t>COPIJSUD</t>
  </si>
  <si>
    <t>CECILIA COCA VARGAS</t>
  </si>
  <si>
    <t>fullday para 28 personas</t>
  </si>
  <si>
    <t xml:space="preserve">Alba Mercado </t>
  </si>
  <si>
    <t>fullday 4 adultos y 1 menor</t>
  </si>
  <si>
    <t>Lilian Coronado</t>
  </si>
  <si>
    <t>FULLDAY DOMINGO 3 ADULTOS Y 1 NIÑO</t>
  </si>
  <si>
    <t>Alex Lopez Adan</t>
  </si>
  <si>
    <t>FULLDAY MARTES 2 PERSONAS</t>
  </si>
  <si>
    <t>Canaza</t>
  </si>
  <si>
    <t>JOSE LUIS VELASQUEZ</t>
  </si>
  <si>
    <t>María Rosa Gualeve Añez</t>
  </si>
  <si>
    <t>Alejandro Liañez Najaya</t>
  </si>
  <si>
    <t xml:space="preserve">FULLDAY SOLO INGRESO 4 PERSONA </t>
  </si>
  <si>
    <t>Selva Ruiz Tejerina</t>
  </si>
  <si>
    <t xml:space="preserve">Camila Cruz Ruiz </t>
  </si>
  <si>
    <t>FULLDAY SABADO 2 ADULTOS Y 2 PIQUES MACHOS</t>
  </si>
  <si>
    <t>Jorge Roman</t>
  </si>
  <si>
    <t xml:space="preserve">David Valencia López </t>
  </si>
  <si>
    <t>FULLLDAY SABADO 2 PERSONAS</t>
  </si>
  <si>
    <t>Laura oliva</t>
  </si>
  <si>
    <t>SOLO INGRESO DOS ADUULTOS Y 1 NIÑO</t>
  </si>
  <si>
    <t>Carla Ivana Rojas Morales</t>
  </si>
  <si>
    <t>fullday 5 adultos y 1 niño, sabado</t>
  </si>
  <si>
    <t>Karen Caballero</t>
  </si>
  <si>
    <t xml:space="preserve"> Full day 4 adultos 2 niño sabado</t>
  </si>
  <si>
    <t>BORIS SAUMEDIA</t>
  </si>
  <si>
    <t>fullday domingo 2 adulyos</t>
  </si>
  <si>
    <t xml:space="preserve">Daniel Saavedra rojas </t>
  </si>
  <si>
    <t>fulldaydomingo 3 adultos</t>
  </si>
  <si>
    <t>Ruth Torrejon Acosta</t>
  </si>
  <si>
    <t xml:space="preserve">Mariana Campero Cejas </t>
  </si>
  <si>
    <t>fullday domingo 4 adultos y 2 niiños</t>
  </si>
  <si>
    <t>David Velasco</t>
  </si>
  <si>
    <t xml:space="preserve">Gabriela Velasco </t>
  </si>
  <si>
    <t xml:space="preserve">fullday domingo 8 adultos 1 niño </t>
  </si>
  <si>
    <t>Marco antonio  velasco  simoncelly</t>
  </si>
  <si>
    <t>fullday 2 adultos y 1 niño</t>
  </si>
  <si>
    <t xml:space="preserve">Alexandra casupas </t>
  </si>
  <si>
    <t>solo piscina 2 adultos y 2 niños</t>
  </si>
  <si>
    <t>Pablo Soto</t>
  </si>
  <si>
    <t>Carla Alba</t>
  </si>
  <si>
    <t>day use 2 personas domingo de 12 a 18:0</t>
  </si>
  <si>
    <t>Carlos Rengel</t>
  </si>
  <si>
    <t>HOSPEDAE SIPLE 2 PERSONAS  + DESAYUNO</t>
  </si>
  <si>
    <t>GOLDY TORREZ AVILA</t>
  </si>
  <si>
    <t>HOSPEDAJE TODO INCLUIDO 2D1N 2 ADULTOS  + 1 NIÑO + 1 BEBE</t>
  </si>
  <si>
    <t>Joel Enrique Tapia Jaimes</t>
  </si>
  <si>
    <t>DAY USE DIA DOMINGO</t>
  </si>
  <si>
    <t>Juana jancko miranda</t>
  </si>
  <si>
    <t>solo piscina 4 adultos y 4 niños</t>
  </si>
  <si>
    <t>Mauricio Mercado Quevedo</t>
  </si>
  <si>
    <t>3 adultos 1 niño fullday domingo</t>
  </si>
  <si>
    <t>ariel Vargas mariscal</t>
  </si>
  <si>
    <t>2 adultos 3 niños fullday domingo</t>
  </si>
  <si>
    <t>Franz Puri</t>
  </si>
  <si>
    <t>Franz Puri Aguilar</t>
  </si>
  <si>
    <t>Fullday 2 adultos 2 niños</t>
  </si>
  <si>
    <t>Keny Anthony Villanueva Carita</t>
  </si>
  <si>
    <t>solo piscina 2 adultos</t>
  </si>
  <si>
    <t>Gabriela Flores</t>
  </si>
  <si>
    <t xml:space="preserve">solo piscina 2 adultos </t>
  </si>
  <si>
    <t>solo piscina 2 adultos + 2 NIÑOS</t>
  </si>
  <si>
    <t>JUNIOR ORELLANA</t>
  </si>
  <si>
    <t>1 entrada adicional fullday adulto</t>
  </si>
  <si>
    <t>Carlos Antelo</t>
  </si>
  <si>
    <t xml:space="preserve"> Paola Suárez</t>
  </si>
  <si>
    <t>fullday feriado 6 de agosto
13 adultos y 1 niño</t>
  </si>
  <si>
    <t>LABORATORIOS COFAR S.A.</t>
  </si>
  <si>
    <t>OMAR BARJA</t>
  </si>
  <si>
    <t>HOSPEDAJE TODO INCLUIDO 2D1N 4 PERSONAS TODO INCLUIDO</t>
  </si>
  <si>
    <t>FABIOLA RUIZ VARGAS</t>
  </si>
  <si>
    <t>FABIOLA RUIZ</t>
  </si>
  <si>
    <t>FULLDAY DOMINGO 2 ADULTOS Y 1 MENOR</t>
  </si>
  <si>
    <t>Miguel Saldaña</t>
  </si>
  <si>
    <t>FULLDAY FERIADO 2 ADULTOS Y 1 MENOR</t>
  </si>
  <si>
    <t xml:space="preserve">Sindy Brigitte Romero Padilla </t>
  </si>
  <si>
    <t>NAYELY CHIPANA HERBAS</t>
  </si>
  <si>
    <t xml:space="preserve">FULLDAY FERIADO FULL DAY 4 ADULTOS
</t>
  </si>
  <si>
    <t>Oscar Vargas</t>
  </si>
  <si>
    <t>FULLDAY ENTRESEMANA 4 ADULTOS</t>
  </si>
  <si>
    <t>VALENCIA</t>
  </si>
  <si>
    <t>SHEKINA</t>
  </si>
  <si>
    <t>fullday 7 adultos feriado patrio 6 de agosto</t>
  </si>
  <si>
    <t> COPIJSUD</t>
  </si>
  <si>
    <t>JOVENES COPIJSUD</t>
  </si>
  <si>
    <t xml:space="preserve">FULLDAY ESTUDIANTIL CON ORDEN DE SERVICIO
</t>
  </si>
  <si>
    <t>SIN NOMBRE</t>
  </si>
  <si>
    <t>FULLDAY ESTUDIANTIL COPIJSUD JOVENE saldo</t>
  </si>
  <si>
    <t>Adelaida Menacho</t>
  </si>
  <si>
    <t>FULLDAY FERIADO 3 ADULTOS Y 3 NIÑOS</t>
  </si>
  <si>
    <t xml:space="preserve">Bryan Enrique Peredo Alvares </t>
  </si>
  <si>
    <t>full day 6 de agosto 1 adulto</t>
  </si>
  <si>
    <t xml:space="preserve">Brandon Jeffrey Viruez </t>
  </si>
  <si>
    <t>HOSPEDAJE PAREJA 
D2 DESAYUNO ALMUERZO</t>
  </si>
  <si>
    <t>bergman Zapata gil</t>
  </si>
  <si>
    <t>FULLDAY FERIADO 2 ADULTOS</t>
  </si>
  <si>
    <t xml:space="preserve">Alejandro Antúnez </t>
  </si>
  <si>
    <t xml:space="preserve">Natalia Almanza </t>
  </si>
  <si>
    <t>FULLDAY 2 ADULTOS + 10 BS CONSUMO</t>
  </si>
  <si>
    <t>Eliana Parada rios</t>
  </si>
  <si>
    <t xml:space="preserve">erwin rojas martinez </t>
  </si>
  <si>
    <t>María Nela Milosevich Moreno</t>
  </si>
  <si>
    <t>FULLDAY SIN FECHA AUN
Total 1 mayor 105bs
2 niños 150bs</t>
  </si>
  <si>
    <t>Juan Carlos Molina Hervas</t>
  </si>
  <si>
    <t>VELADA ROMANTICA
ACOMODACION: CAMA MATRMONIAL
CENA: EN ESCENARIO BAJO LAS ESTRELLAS
INCLUYE: 
- CENA ROMANTICA
- TRAGO DE BIENVENIDA
- VINO
- CHOCOLATES
- DECORACION EN HABITACION
- DESAYUNO BUFFET</t>
  </si>
  <si>
    <t>DAVID VARGAS</t>
  </si>
  <si>
    <t>SUITE LAGOON 3D2N 2PERSONAS
D1 ALMUERZO CENA
D2 DESAYUNO ALMUERZO CENA
D3 NADA - CHECK OUT 4AM
Cliente llega a medio dia de hoy 8 de agosto.
Debe saldo de 869bs , cobrar al ingresar porfavor</t>
  </si>
  <si>
    <t>Paul Villarroel Camargo</t>
  </si>
  <si>
    <t>ESCAPE PAREJA FIN DE SEMANA SUITE LAGOON
TOTAL PAQUETE 549BS
PAGO 274.5 BS
DEBE 274,50 BS
ALIMENTACION:
D2 DESAYUNO
ACOMODACION:
1 CAMA MATRIMONIAL
AMBIENTES: CLIENTE HARA USO DE TODOS LOS AMBIENTES DISPONIBLES EN LA FECHA</t>
  </si>
  <si>
    <t>Torrico</t>
  </si>
  <si>
    <t>Christian Torrico</t>
  </si>
  <si>
    <t>VELADA ROMANTICA PAQUETE GOLD SUITE LAGOON
ACOMODACION: CAMA MATRMONIAL
CENA: EN ESCENARIO BAJO LAS ESTRELLAS
Entrada: Ensalada
Capreer
•Plato principal: Biffe
angosto a la mantequilla +
rissoto clásico +
croquetas de yuca +
ensalada de la casa
Postre: Mousse de Maracuta
INCLUYE: 
- CENA ROMANTICA
- TRAGO DE BIENVENIDA
- VINO
- CHOCOLATES
- DECORACION EN HABITACION
- DESAYUNO BUFFET</t>
  </si>
  <si>
    <t xml:space="preserve">Joel viruez Ortiz </t>
  </si>
  <si>
    <t>DAY USE MAS ALIMENTACION</t>
  </si>
  <si>
    <t xml:space="preserve">Sebastián Paz Pérez </t>
  </si>
  <si>
    <t>HOSPEDAJE DAY USE PARA EL 18 DE AGOSTO
2 PERSONAS
SUITE LAGOON
+ BUFFET DIA DOMINGO
CLIENTE HARA USO DE TODOS LOS AMBIENTES DISPONIBLES EN FECHA, FACILITAR CARTELERA DEL CINE PORFAVOR</t>
  </si>
  <si>
    <t>Iris Mariel Montaño Cortez</t>
  </si>
  <si>
    <t>FULLDAY 2 ADULTOS ENTRE SEMANA</t>
  </si>
  <si>
    <t xml:space="preserve"> Lizeth Zimmerman </t>
  </si>
  <si>
    <t>:2 adultos 1 niño fullday ENTRESEMANA</t>
  </si>
  <si>
    <t xml:space="preserve">SIN FECHA </t>
  </si>
  <si>
    <t>karla Rodriguez</t>
  </si>
  <si>
    <t>Paul Alexis Rivero y Nicol Claros - sin registrar RESPOND</t>
  </si>
  <si>
    <t xml:space="preserve">FULLDAY ENTRESSEMANA 2 ADULTOS. SIN FECHA, SE EMITIO VOUCHER DE REGALO </t>
  </si>
  <si>
    <t>Dilma Ruiz Arias</t>
  </si>
  <si>
    <t>BALNEARIO SOLO INGRESO 8 ADULTOS</t>
  </si>
  <si>
    <t>Ramiro Lopez</t>
  </si>
  <si>
    <t xml:space="preserve"> Full Day 5 adultos y 2 niños</t>
  </si>
  <si>
    <t>NATALIA ORTIZ PATIÑO</t>
  </si>
  <si>
    <t>FULLDAY SABADO 2 ADULTOS Y 2 NIÑOS</t>
  </si>
  <si>
    <t xml:space="preserve">kenia Orellana </t>
  </si>
  <si>
    <t>SOLO BALNEARIO 2 ADULTOS</t>
  </si>
  <si>
    <t>Martin Palma</t>
  </si>
  <si>
    <t>Gabriela Romero</t>
  </si>
  <si>
    <t xml:space="preserve"> daniela varon Vargas </t>
  </si>
  <si>
    <t>HOSPEEDAJE TODO INLCUIDO SUITE FAMILIAR 3 PERSONAS
2 ADULTOS Y 1 NIÑA , 2 DIAS Y 1 NOCHE
ACOMODACION:
1 CAMA KING
1 CAMA INDIVIDUAL
ALIMENTACION:
D1 CENA
D2 DESAYUNO ALMUERZO
AMBIENTES:
CLIENTE HARA USO DE TODOS LOS AMBIENTES DISPONIBLES EN LA FECHA
REQUERIMIENTO ADICIONAL:
CLIENTE HARA USO DE CINE A LAS 8PM , FAVOR FACILITAR CARTELERA DEL CINE. Y PELICULAS DISPONIBLES</t>
  </si>
  <si>
    <t>SALDO HOSPEDAJE SOLO CON DESAYUNO</t>
  </si>
  <si>
    <t xml:space="preserve">Altamirano </t>
  </si>
  <si>
    <t xml:space="preserve">Stephanie Altamirano </t>
  </si>
  <si>
    <t>FLLDAY DOMINGO 3 ADULTOS</t>
  </si>
  <si>
    <t xml:space="preserve">Melisa Rodriguez </t>
  </si>
  <si>
    <t xml:space="preserve">Rafael Claros </t>
  </si>
  <si>
    <t>FULLDAY DOMINGO 2 ADULTOS</t>
  </si>
  <si>
    <t xml:space="preserve">David roberto Salvador Serrudo </t>
  </si>
  <si>
    <t xml:space="preserve">Adda Luz Murillo </t>
  </si>
  <si>
    <t>FULLDAY DOMINGO 3 ADULTOS</t>
  </si>
  <si>
    <t>RENE CHOQUE AYAL</t>
  </si>
  <si>
    <t>FULLDAY DOMINGFO 10 ADULTOS Y 1 NIÑO</t>
  </si>
  <si>
    <t>Ronald Roman</t>
  </si>
  <si>
    <t>2 FULLDAY PLATO SERVIDO ENTRESEMANA</t>
  </si>
  <si>
    <t>Erwin pardo ríos</t>
  </si>
  <si>
    <t>gisela cuellar</t>
  </si>
  <si>
    <t>René Silva</t>
  </si>
  <si>
    <t>Oscar Jorge Rojas</t>
  </si>
  <si>
    <t>Alison Mansilla Urquiza</t>
  </si>
  <si>
    <t>FULLDAY 18 ADULTOS</t>
  </si>
  <si>
    <t xml:space="preserve">JUAN DAVID RODRIGUEZ </t>
  </si>
  <si>
    <t>FULLDAY 8 ADULTOS</t>
  </si>
  <si>
    <t>Soledad Ávila</t>
  </si>
  <si>
    <t xml:space="preserve">Jhon Maycols Pozo Vallejos </t>
  </si>
  <si>
    <t>ESCAPE PAREJA ENTRESEMANA SUTE VIP
TOTAL PAQUETE 579BS
ALIMENTACION:
D2 DESAYUNO
ACOMODACION:
1 CAMA MATRIMONIAL
AMBIENTES: CLIENTE HARA USO DE TODOS LOS AMBIENTES DISPONIBLES EN LA FECHA</t>
  </si>
  <si>
    <t>AGRONAT S.A.</t>
  </si>
  <si>
    <t xml:space="preserve">VICTORIANO NAVA IPORRE </t>
  </si>
  <si>
    <t>INGRESO TOTAL DE 20 PERSONAS SOLO BALNEARIO</t>
  </si>
  <si>
    <t>ONG CEPRODE</t>
  </si>
  <si>
    <t>ARNALDO MONTERO</t>
  </si>
  <si>
    <t>HOSPEDAJE ESCAPE PAREJA 
2 PERSONAS SUITE LAGOON
ALIMENTACION:
D2 DESAYUNO
ACOMODACION:
1 CAMA KING
AMBIENTES:
CLIENTE HARA USO DE TODOS LOS AMBIENTES DISPONIBLES EN LA FECHA</t>
  </si>
  <si>
    <t>Roxana Mariscal Villca</t>
  </si>
  <si>
    <t>Pamela Morales</t>
  </si>
  <si>
    <t>Sarzuri Jorita Carlos Fernando</t>
  </si>
  <si>
    <t xml:space="preserve">Brigida Morales </t>
  </si>
  <si>
    <t xml:space="preserve"> Alejandra Herrera</t>
  </si>
  <si>
    <t xml:space="preserve">Fabiola Herrera Zeballos </t>
  </si>
  <si>
    <t>FUULLDAY DIA DOMINGO PARA 17 ADULTOS Y 2 NIÑOS</t>
  </si>
  <si>
    <t xml:space="preserve">LUIS HERNAN SUÁREZ VALDEZ </t>
  </si>
  <si>
    <t xml:space="preserve"> Luz Mariana Mojica Palacios</t>
  </si>
  <si>
    <t>DANIEL CORTEZ</t>
  </si>
  <si>
    <t>"VELADA ROMANTICA PAQUETE GOLD SUITE LAGOON
ACOMODACION: CAMA MATRMONIAL
CENA: EN ESCENARIO BAJO LAS ESTRELLAS
INCLUYE: 
- CENA ROMANTICA
- TRAGO DE BIENVENIDA
- VINO
- CHOCOLATES
- DECORACION EN HABITACION
- DESAYUNO BUFFET"</t>
  </si>
  <si>
    <t>ROGER COCA VARGAS</t>
  </si>
  <si>
    <t>HOSPEEDAJE TODO INCLCUIDO SUITE LAGOON 2 PERSONAS
2 DIAS Y 1 NOCHE
ACOMODACION:
1 CAMA KING
ALIMENTACION:
D1 CENA
D2 DESAYUNO ALMUERZO
AMBIENTES:
CLIENTE HARA USO DE TODOS LOS AMBIENTES DISPONIBLES EN LA FECHA
REQUERIMIENTO ADICIONAL:
NINGUNO</t>
  </si>
  <si>
    <t>RIBERT</t>
  </si>
  <si>
    <t>DAVID RIBERT</t>
  </si>
  <si>
    <t>FULLDAY 2 ADULTOS DIA DOMINGO</t>
  </si>
  <si>
    <t xml:space="preserve">Johanna Avalos </t>
  </si>
  <si>
    <t>FULLDAY 3 ENTRADAS DOMINGO</t>
  </si>
  <si>
    <t xml:space="preserve">Arnold Alexander Hurtado Chanez </t>
  </si>
  <si>
    <t>fullday 2 adultos dia viernes</t>
  </si>
  <si>
    <t xml:space="preserve"> Yassir Achocalla Ferrufino </t>
  </si>
  <si>
    <t>PAQUETE DAY USE 2 PERSONAS + BUFFET
ACOMODACION: 1 CAMA MATRIMONIAL:
D1: ALMUERZO BUFFET
AMBIENTE: CLIENTE USARA PISCINAS, SAUNAS, JACUZZIS Y CINE, FACILITAR CARTELERA A SU INGRESO PORFAVOR</t>
  </si>
  <si>
    <t>GABRIEL</t>
  </si>
  <si>
    <t xml:space="preserve"> Vladimir Dennis Díaz Cuellar </t>
  </si>
  <si>
    <t>FULLDAY SABADO 6 PERSONAS</t>
  </si>
  <si>
    <t xml:space="preserve">Germán Gutiérrez </t>
  </si>
  <si>
    <t xml:space="preserve"> Cilda Gutiérrez </t>
  </si>
  <si>
    <t>FULLDAY 5 ENTRADAS DOMINGO Y UN NIÑO</t>
  </si>
  <si>
    <t xml:space="preserve"> YHOJAN LIDER SEJAS QUEVEDO</t>
  </si>
  <si>
    <t>FULLDAY DOMINGO 2 PERSONAS</t>
  </si>
  <si>
    <t>GERARDO HUARACHI LIMA</t>
  </si>
  <si>
    <t>FULLDAY CORPORATIVO GERARDO HUARACHI
BUFFET KEPERI Y POLLO A LA PARRILLA + VASO DE JUGO
TOTAL 60 PERSONAS
PARA EL 7 DE SEPTIEMBRE
DEBE SALDO DE 4000BS</t>
  </si>
  <si>
    <t>REPROGRAMACION</t>
  </si>
  <si>
    <t>MULTA REPROGRAMACION</t>
  </si>
  <si>
    <t>Yonathan Fortunato Caballero Santa Cruz</t>
  </si>
  <si>
    <t xml:space="preserve">Yonathan Caballero </t>
  </si>
  <si>
    <t>HOSPEDAJE CON DESAYUNO 2 PERSONAS
2DIAS 1 NOCHE
ALIMENTACION;
D2 DESAYUNO
AMBIENTES: CLIENTE HARA USO DE PISICNAS, SAUNAS, JACUZZIS Y DEMAS AREAS
REQU ADICIONAL:
FAVOR DEJAR LLAVES EN PORTERIA CLIENTE LLEGA A LAS 2AM DEL 31 DE AGOSTO, PORFAVOR PREVEER QUE PUEDAN GUARLO A SU SUITE</t>
  </si>
  <si>
    <t>Franz Salazar</t>
  </si>
  <si>
    <t xml:space="preserve">Kimberly Romero </t>
  </si>
  <si>
    <t>HOSPEDAJE ESCAPE PAREJA + ALMUERZO BUFFET 2D1N
ALIMENTACIÓN :
D1 BUFFET
D2 DESYUNO
ACOMODACIÓN :
CAMA MATRIMONIAL
AMBIENTES :
CLIENTES HARAN USO DE SAUNAS, PISCINAS, CINE, Y DEMAS AMBIENTES</t>
  </si>
  <si>
    <t>LEIVA</t>
  </si>
  <si>
    <t>Roberto Leiva loza</t>
  </si>
  <si>
    <t>HOSPEDAJE TODO INCLUIDO 3DIAS Y 2 NOCHES
2 PERSONAS
ACOMODACION:
CAMA MATRIMONIAL
ALIMENTACION
D1 CENA
D2 DESAYUNO ALMUERZO CENA
D3 NADA CLIENTE SE RETIRA A LAS 5AM A 6AM
AMBIENTES
PISCINA, SAUNAS,JACUZZIS Y DEMAS AMBIENTES
REQUERIMIENTO ADICIONAL
CLIENTE SE RETIRA 6AM DEL DIA DE SALIDA, DEJARA LAS LLAVES EN PORTERIA ASEGURARSE DE COBRAR TODA LA CUENTA UN DIA ANTES</t>
  </si>
  <si>
    <t xml:space="preserve">Marco Antonio Manuel Daza </t>
  </si>
  <si>
    <t>HOSPEDAJE SOLO ESCAPE PAREJA
2 DIAS Y 1NOCHE
ALIMENTACION:
D2 DESAYUNO
ACOMODACION:
1 CAMA MATRIMONIAL
AMBIENTES:
CLIENTE HARA USO DE TODOS LOS AMBIENTES DISPONIBLES</t>
  </si>
  <si>
    <t>Ray Clavel</t>
  </si>
  <si>
    <t>HOSPEDAJE TODO INCLUIDO 2 DIAS Y  1 NOCHE
ALIMENTACIÓN
D1 cena
D2 desayuno almuerzo
ACOMODACIÓN
Cama matrimonial
AMBIENTES
Cliente hará uso de todos las ambientes disponibles en la fecha</t>
  </si>
  <si>
    <t>ENTRADA ADICIONAL</t>
  </si>
  <si>
    <t>PORTLINESHIPPING SRL</t>
  </si>
  <si>
    <t>Luis Alfredo Irpa</t>
  </si>
  <si>
    <t>VELADA ROMANTICA GOLD 930BS "PEDIDA DE MANO"
2 PERSONAS 2 DIAS 1NOCHE
PAQUETE GOLD SUITE LAGOON
ACOMODACION: CAMA MATRMONIAL
CENA: EN HABITACION JUNTO CON LA DECORACION
INCLUYE:
- CENA ROMANTICA
- TRAGO DE BIENVENIDA
- VINO
- CHOCOLATES
- DECORACION EN HABITACION
- DESAYUNO BUFFET""
ACOMODACIÓN
Cama matrimonial
ALIMENTACIÓN
D1 cena romántica por confimar
REQUERIMIENTO ADICIONAL:
INGRESARA DECORADORA PARA ARMADO DE PALABRAS CON LUCES LED, PORFAVOR FACILITAR EL TEMA DE EXTENSORES DE ELECTRICIDAD Y COLABORARLE CON LO QUE REQUIERA, YA QUE EL CLIENTE HARA UNA PEDIDA DE MANO EL MISMO DIA.</t>
  </si>
  <si>
    <t xml:space="preserve">NICOL TORRICO DE CARTAGENA </t>
  </si>
  <si>
    <t>HOSPEDAJE PRECIO FERIAL EXPOCRUZ 2024 AL CONTADO
2DIAS 1 NOCHE
2 PERSONAS
ALIMENTACIÓN
D1 CENA
D2 DESAYUNO ALMUERZO 
ACOMODACION
1 CAMA MATRMONIAL 
AMBIENTES
CLIENTE HARA USO DE TODOS LOS AMBIENTES DISPONIBLES EN LA FECHA</t>
  </si>
  <si>
    <t>REGINA ARGOTE</t>
  </si>
  <si>
    <t>NARDY ARGOTE PAEZ</t>
  </si>
  <si>
    <t xml:space="preserve">HOSPEDAJE TODO INCLUIDO 3D2N
4 PERSONAS
ALIMENTACION
D1 CENA
D2 DESAYUNO ALMUERZO CENA
D3 DESAYUNO ALMUERZO
ACOMODACION
CAMA MATRIMONIAL + 2 CAMAS INDIVIDUALES
AMBIENTES
PISCINAS, SAUNAS, JACUZZIS, Y TODAS LAS AREAS DISPONIBLES EN LA FECHA
</t>
  </si>
  <si>
    <t>Eduardo Serna Gonzalez</t>
  </si>
  <si>
    <t>DAGNER ARENALES</t>
  </si>
  <si>
    <t>7D6N</t>
  </si>
  <si>
    <t xml:space="preserve">HOSPEDAJE TODO INCLUIDO  7DIAS 6 NOCHES
2 PERSONAS
ALIMENTACION
D1 CENA
D2,D3,D4,D5,D6 DESAYUNO ALMUERZO CENA
D7 DESAYUNO ALMUERZO
ACOMODACION
CAMA MATRIMONIAL
AMBIENTES
PISCINAS, SAUNAS, JACUZZIS, Y TODAS LAS AREAS DISPONIBLES EN LA FECHA
</t>
  </si>
  <si>
    <t>Adilson Laime Condori</t>
  </si>
  <si>
    <t>FULLDAY 2 ADULTOS + BUFFET</t>
  </si>
  <si>
    <t>Kelly Sadahi Torrez Blacutt</t>
  </si>
  <si>
    <t>FULLDAY LUNES 2 ADULTOS + PLATOS SERVIDO</t>
  </si>
  <si>
    <t>Franz Rojas Moya</t>
  </si>
  <si>
    <t>FULLDAY 2 ADULTOS Y 1 NIÑO + BUFFET</t>
  </si>
  <si>
    <t>JOSE PEDRAZA</t>
  </si>
  <si>
    <t>ARACELY CLAROS FERNANDEZ</t>
  </si>
  <si>
    <t>SALDO VELADA
ARACELY CLAROS FERNANDEZ SALDO VELADA ROMANTICA, CLIENTE INGRESO EL 16 DE OCTUBRE, RECEPCION RECIEN ME ENVIO EL COMPROBANTE EL 2 DE NOVIEMBRE.</t>
  </si>
  <si>
    <t>mariela toledo duran</t>
  </si>
  <si>
    <t>ronald apaza</t>
  </si>
  <si>
    <t>SOLO BALNEARIO 6 ADULTOS Y 2 NIÑO</t>
  </si>
  <si>
    <t xml:space="preserve">Cesar Montaño </t>
  </si>
  <si>
    <t>FULLDAY 4 ADULTOS Y 1 NIÑO</t>
  </si>
  <si>
    <t>Alejandro Rojas Montero</t>
  </si>
  <si>
    <t>SALDO HOSPEDAJE
4218280000008555</t>
  </si>
  <si>
    <t xml:space="preserve">Jhennifer Lizzet Torrez Mamani </t>
  </si>
  <si>
    <t>"HOSPEDAJE TODO INCLUIDO
2DIAS 1 NOCHE
1 PERSONA
ALIMENTACIÓN
D1 CENA
D2 DESAYUNO ALMUERZO 
ACOMODACION
1 CAMA MATRMONIAL 
AMBIENTES
CLIENTE HARA USO DE TODOS LOS AMBIENTES DISPONIBLES EN LA FECHA"</t>
  </si>
  <si>
    <t>María Elena Gonzales</t>
  </si>
  <si>
    <t>FULLDAY 2 ADULTO LUNES</t>
  </si>
  <si>
    <t>UPGRADE Y CAMBIO DE PAQUETE A HOSPEDAJE SUITE EJECUTIVA TODO INLCUIDO</t>
  </si>
  <si>
    <t>roberto moscoso tuma</t>
  </si>
  <si>
    <t>KARLA SOTOMAYOR</t>
  </si>
  <si>
    <t>fullday miercoels 8 adutlos y 1niño</t>
  </si>
  <si>
    <t>Victor Hugo El Hage Viruez</t>
  </si>
  <si>
    <t xml:space="preserve"> U.E Andres Ibañez- Puerto Pailas Promocion JENCI</t>
  </si>
  <si>
    <t>FULLDAY ESTUDIANTIL VIERNES 8 DE NOVIEMBRE, 52 personas y 3 liberados y 1 niña (SOLO DEBE PAGAR 60 BS)</t>
  </si>
  <si>
    <t xml:space="preserve">Sharon IVA </t>
  </si>
  <si>
    <t>Michael Fernando Panozo montalvo</t>
  </si>
  <si>
    <t>2 ESTUDIANTES DE UNIVERSIDAD CONVENIO</t>
  </si>
  <si>
    <t>Luís Fernando Marinkovic Covarrubias</t>
  </si>
  <si>
    <t xml:space="preserve"> Taffny Cherlling França </t>
  </si>
  <si>
    <t>"VELADA ROMANTICA GOLD 930BS 
2 PERSONAS 2 DIAS 1NOCHE
PAQUETE GOLD SUITE LAGOON
ACOMODACION: CAMA MATRMONIAL
CENA: EN ESCENARIO BAJO LAS ESTRELLAS (Caso lluvia en habitacion)
INCLUYE:
- CENA ROMANTICA
- TRAGO DE BIENVENIDA
- VINO
- CHOCOLATES
- DECORACION EN ESCENARIO BAJO LAS ESTRELLAS
- DESAYUNO BUFFET
ACOMODACIÓN
Cama matrimonial OJO QUIERE HABITACION SI O SI CON FRIGOBAR , REVISAR QUE TODO ESTE OK
ALIMENTACIÓN
D1 cena romántica 
Entrada: Tomates Caprise
Plato fuerte: Filete Miñon en reduccion con vino
Postre: Mouse de Frutilla
REQUERIMIENTO ADICIONAL:
FIRGOBAR DEBE ESTAR EN EXCELENTES CONDICIONES Y CON SUGERENCIAS DEL HOTEL PARA CONSUMO.</t>
  </si>
  <si>
    <t>Casimiro Cuba Colque</t>
  </si>
  <si>
    <t>Daniela Yara Salazar Claros 
D Y N CREACIONES - COLEGIO JOSEFA</t>
  </si>
  <si>
    <t>FULLDAY ESTUDIANTIL 22 PERSONAS, 2 FOTOGRAFOS Y 1 LIBERADO</t>
  </si>
  <si>
    <t>Jose Felix Palenque Nuñez</t>
  </si>
  <si>
    <t>Mauricio Daniel Patzi Alvarado</t>
  </si>
  <si>
    <t>Nicole - Jose</t>
  </si>
  <si>
    <t>1 entrada fullday +  buffet</t>
  </si>
  <si>
    <t xml:space="preserve">Nadia Eliza Ribera Limpias </t>
  </si>
  <si>
    <t>Nadia Eliza Ribera Limpias - COLEGIO OKINAWA</t>
  </si>
  <si>
    <t>FULLDAY ESTUDIANTIL BUFFET TIPICO PARA 25 ESTUDIANTES Y 1 LIBERADO</t>
  </si>
  <si>
    <t>JOSE GABRIEL TORDOYA GARCIA</t>
  </si>
  <si>
    <t>saldo hospedaje
4787860000000938</t>
  </si>
  <si>
    <t>SISI CASAZOLA PEDRAZA</t>
  </si>
  <si>
    <t>FULLDAY 1 ENTRADA SIN FACTURA INGGRESO EL 1RO DE NOVIEMBRE</t>
  </si>
  <si>
    <t>Mariana Moreno González</t>
  </si>
  <si>
    <t>FULLDAY MARTES 2 ADULTOS Y 1NIÑO PLATO SERVIDO</t>
  </si>
  <si>
    <t>Ademar Sejas</t>
  </si>
  <si>
    <t>FULDLAY 2 ADULTOS</t>
  </si>
  <si>
    <t>alejandro chispas campo</t>
  </si>
  <si>
    <t xml:space="preserve"> Ingrid jimenez montaño</t>
  </si>
  <si>
    <t>1 FULLDAY  NIÑO</t>
  </si>
  <si>
    <t>Jorge Eduardo cuellar Vasquez</t>
  </si>
  <si>
    <t>Maria Isabel Barba Mojica</t>
  </si>
  <si>
    <t>1 FULLDAY ADULTO</t>
  </si>
  <si>
    <t>Henry Banegas</t>
  </si>
  <si>
    <t>nelly terrazas pelaez</t>
  </si>
  <si>
    <t>4 FULLDAY ADULTOS</t>
  </si>
  <si>
    <t xml:space="preserve"> karen Villarroel</t>
  </si>
  <si>
    <t>2 adultos solo balneario</t>
  </si>
  <si>
    <t>Bill Baigorria</t>
  </si>
  <si>
    <t>Moises Taborga</t>
  </si>
  <si>
    <t>2 fullday adultos</t>
  </si>
  <si>
    <t>Veronica Rosales Zambrana</t>
  </si>
  <si>
    <t xml:space="preserve">HOSPEDAJE TODO INLCUIDO 2D1N 2 PERSONAS
ACOMODACION: CAMA MATRIMONIAL
ALIMENTACION:
D1 CENA
D2 DESYAUNO ALMUERZO
AMBIENTES: CLIENTE HARA USO DE TODOS LOS AMBIENTES DISPONIBLES EN FECHA, FACILITAR CARTELERA CINE
............
PAGO 1: 455BS
DEUDA: 454BS , CANCELA A SU INGRESO, ENVIAR RECIBO PORFAVOR
TOTAL PAQUETE 909BS
</t>
  </si>
  <si>
    <t>Miguel Angel Rojas</t>
  </si>
  <si>
    <t>FULLDAY 3 ADULTOS  + 1 NIÑO CON BUFFET</t>
  </si>
  <si>
    <t>DAY USE 6 HORAS DE ESTADIA DE 2PM A 8PM</t>
  </si>
  <si>
    <t>Silvia Talamas Mendoza</t>
  </si>
  <si>
    <t>FULLDAY 13 ADULTOS Y 3 NIÑOS</t>
  </si>
  <si>
    <t>Oliver Bazán</t>
  </si>
  <si>
    <t xml:space="preserve"> Andrés Chambilla Tarqui</t>
  </si>
  <si>
    <t>Ana Karenina Fernández Mercado</t>
  </si>
  <si>
    <t xml:space="preserve">1 adulto fullday
2 niños fullday
1 adulto mayor fullday
1 buffet </t>
  </si>
  <si>
    <t>saith yhilder Ochoa irala</t>
  </si>
  <si>
    <t>FULLDAY ENTRESEMANA 2 ADULTOS +PLATO SERVIDO</t>
  </si>
  <si>
    <t>Guillermo Cespedes Lazarte</t>
  </si>
  <si>
    <t>Ronald Nieme Ribera</t>
  </si>
  <si>
    <t>4 ENTRADAS ADULTOS FULLDAY</t>
  </si>
  <si>
    <t>Roger Morales Arias</t>
  </si>
  <si>
    <t>2 ADULTOS Y 1 MENOR FULLDAY</t>
  </si>
  <si>
    <t>ivan paco</t>
  </si>
  <si>
    <t>2 ADULTOS FULLDAY</t>
  </si>
  <si>
    <t>andres barriga galean</t>
  </si>
  <si>
    <t>Paola Alejandra Ricalde Velasco</t>
  </si>
  <si>
    <t>FULLDAY 3 ADULTOS Y 2NIÑOS</t>
  </si>
  <si>
    <t xml:space="preserve"> CECILIA MARZLUF</t>
  </si>
  <si>
    <t xml:space="preserve"> Nathaly Mariel Zambrana Marzluf</t>
  </si>
  <si>
    <t>Tomás Abril Sumba</t>
  </si>
  <si>
    <t>FULLDAY 5 ADULTOS Y 2 NIÑOS</t>
  </si>
  <si>
    <t>Alejandra Paz Roca</t>
  </si>
  <si>
    <t>fernando alba</t>
  </si>
  <si>
    <t xml:space="preserve"> José fernando alba gamez</t>
  </si>
  <si>
    <t xml:space="preserve">Mario Balcázar </t>
  </si>
  <si>
    <t>FULLDAY 3 ADULTOS , 1 NNIÑO, 1 ADULTO MAYOR</t>
  </si>
  <si>
    <t xml:space="preserve">Martha balcazar martinez </t>
  </si>
  <si>
    <t>LAURA PAOLA COLQUEHUANCA AMOS</t>
  </si>
  <si>
    <t>Eduardo Becerraa pesoa</t>
  </si>
  <si>
    <t>ABEL PADILLA</t>
  </si>
  <si>
    <t>fullday miercoels 2 adultos y 1 niño</t>
  </si>
  <si>
    <t>Stefani cristal moron cabrera</t>
  </si>
  <si>
    <t>RECUPERACION CHAT, 2 ENTRADAS FULLDAY PLATO SERVIDO</t>
  </si>
  <si>
    <t xml:space="preserve">Sebastian Calle </t>
  </si>
  <si>
    <t>Sebastian Andree Calle Alvarez</t>
  </si>
  <si>
    <t>FULLDAY 2 ENTRADAS ADULTOS</t>
  </si>
  <si>
    <t xml:space="preserve">MARIA LISETH ROSADO CUSAIRE </t>
  </si>
  <si>
    <t>COLEGIO U.E. RIO SECO</t>
  </si>
  <si>
    <t>COLEGIO 14 ALMUNOS FULLDAY REGULAR , MAS UN FOTOGRAFO</t>
  </si>
  <si>
    <t xml:space="preserve">Marilin Saavedra Quiroz </t>
  </si>
  <si>
    <t>Colegio Mateo kuljis ilic.</t>
  </si>
  <si>
    <t>COLEGIO PAQUETE DE 85BS 90 ESTUDIANTES</t>
  </si>
  <si>
    <t>Zulma Delgadillo</t>
  </si>
  <si>
    <t>AUMENTO PARA UPGRADE A CABAÑA PREMIUM</t>
  </si>
  <si>
    <t>Hilton mendizabal</t>
  </si>
  <si>
    <t>DAY USE SUITE VIP PARA EL 12 DE NOVIEMBRE</t>
  </si>
  <si>
    <t>MARTHA GARNICA LAZARO</t>
  </si>
  <si>
    <t>COLEGIO SAN ISIDRO GRUPO 1 Y 2 ADELANTO</t>
  </si>
  <si>
    <t>FULLDAY COLEGIO SAN ISIDRO
SABADO 16 DE NOVIEMBRE 
PROMO 1
- 62 alumnos, paquete de 80bs 
- Total  4960bs 
- 50%: 2480 bs
- 3 liberados
........ 
PROMOS 2 MARTES 19 DE NOVIEMBRE 
- 94 alumnos, paquete de 80bs
- Total: 7520bs
- 50%: 3760 bs
- 4 liberados</t>
  </si>
  <si>
    <t xml:space="preserve"> Efrain Osinaga Nina</t>
  </si>
  <si>
    <t>fullday jeuves una persona + plato servido</t>
  </si>
  <si>
    <t xml:space="preserve"> Miguel Ángel Leaños Arauz</t>
  </si>
  <si>
    <t>fullday jueves 2 personas + plato servido</t>
  </si>
  <si>
    <t>Maicol Cesari</t>
  </si>
  <si>
    <t>fullday viernes 3 adultos y 2 menores</t>
  </si>
  <si>
    <t>Eduardo Guzmán</t>
  </si>
  <si>
    <t>Neisa Rojas Castillo</t>
  </si>
  <si>
    <t>fullday 4 adultos + 1niño</t>
  </si>
  <si>
    <t>Siles</t>
  </si>
  <si>
    <t>Minerva Siles</t>
  </si>
  <si>
    <t xml:space="preserve">HOSPEDAJE 3 PERSONAS TODO INCLUIDO 
ACOMODACION: CAMA MATRIMONIAL +  1 CAMA INDIVIDUAL
ALIMENTACION:
D1 CENA
D2 DESYAUNO ALMUERZO
AMBIENTES: CLIENTE HARA USO DE TODOS LOS AMBIENTES DISPONIBLES EN FECHA, FACILITAR CARTELERA CINE
............
PAGO 1:1428, 50 BS
DEUDA:0BS 
TOTAL PAQUETE 1159BS
A FAVOR DEL CLIENTE: 269,50 BS EN VOCUHER DE CONSUMO
</t>
  </si>
  <si>
    <t>José Choque</t>
  </si>
  <si>
    <t>COLEGIO JOSE MARIANO</t>
  </si>
  <si>
    <t>N -S-J</t>
  </si>
  <si>
    <t>fullday estudiantil 62 personas + 3 liberados, con orden de servicio</t>
  </si>
  <si>
    <t>FULLDAY ESTUDIANTIL SALDO</t>
  </si>
  <si>
    <t>COLEGIO SAN ISIDRO GRUPO SALDO</t>
  </si>
  <si>
    <t xml:space="preserve">FULLDAY ESTUDIANTIL SALDO
6 almuerzos de 55bs = 330
8 adicionales de 80bs = 640
</t>
  </si>
  <si>
    <t>diego alexis blanco pinto</t>
  </si>
  <si>
    <t>VELADA ROMANTICA 1 850BS
2 PERSONAS 2 DIAS 1NOChE
PAQUETE 1 SUITE EJECUTIVA ACOMODACION: CAMA MATRMONIAL
CENA: EN ESCENARIO BAJO LAS ESTRELLAS (Caso lluvia en habitacion)
INCLUYE:
- CENA ROMANTICA
- TRAGO DE BIENVENIDA
- VINO
- DECORACION EN ESCENARIO BAJO LAS ESTRELLAS
- DESAYUNO BUFFET
ACOMODACIÓN
Cama matrimonial , REVISAR QUE TODO ESTE OK
ALIMENTACIÓN
D1 cena romántica
Entrada: ensalada waldo
Plato fuerte: Filete Miñon
Postre: tres leches
REQUERIMIENTO ADICIONAL:
EN EXCELENTES CONDICIONES Y CON SUGERENCIAS DEL HOTEL PARA CONSUMO."
Y USO DE INSTALACIONES EN LOS DIAS HOSPEDADOS</t>
  </si>
  <si>
    <t xml:space="preserve">Alex Flores Castro </t>
  </si>
  <si>
    <t>2 entradas fullday sabado</t>
  </si>
  <si>
    <t>Fernanda Elena Aróstegui Nogales</t>
  </si>
  <si>
    <t>2 ENTRADAS DOMINGO</t>
  </si>
  <si>
    <t>John Rojas</t>
  </si>
  <si>
    <t>Carlos Alberto Jiménez</t>
  </si>
  <si>
    <t>1 ENTRADA SOLO BALNEARIO</t>
  </si>
  <si>
    <t>Eliana Flores Peis</t>
  </si>
  <si>
    <t>ENTRADAS FULLDAY 8 ADULTOS Y 3 NIÑOS</t>
  </si>
  <si>
    <t>Nardy Aquino palma</t>
  </si>
  <si>
    <t xml:space="preserve">HOSPEDAJE TODO INLCUIDO 3D2N - 2  PERSONAS EN SUITE VIP
ACOMODACION: CAMA MATRIMONIAL
ALIMENTACION:
D1 CENA
D2 DESAYUNO ALMUERZO CENA
D3 DESAYUNO ALMUERZO
AMBIENTES: CLIENTE HARA USO DE TODOS LOS AMBIENTES DISPONIBLES EN FECHA, FACILITAR CARTELERA CINE
............
PAGO 1600BS
DEUDA:319BS
TOTAL PAQUETE 1919BS
</t>
  </si>
  <si>
    <t xml:space="preserve"> Lissette Navia Amaya</t>
  </si>
  <si>
    <t>FULLDAY 5 PERSONAS</t>
  </si>
  <si>
    <t>Jessica Madeleine Villarroel Urquiza</t>
  </si>
  <si>
    <t>FULLDAY 3 ENTRADAS</t>
  </si>
  <si>
    <t>Dailgo SRL</t>
  </si>
  <si>
    <t xml:space="preserve">Yocelin Gomez Ardaya </t>
  </si>
  <si>
    <t>FULLDAY DOMINGO 7 MAYORES, 1 ADULTO MAYOR Y 3 NIÑOS</t>
  </si>
  <si>
    <t>Silvia Patricia Gutierrez Gonzales</t>
  </si>
  <si>
    <t>Arline Rodriguez</t>
  </si>
  <si>
    <t>Arline Rodriguez Justiniano</t>
  </si>
  <si>
    <t>Rosa Irene Hinojosa Capobianco</t>
  </si>
  <si>
    <t>FULLDAY 10 ENTRADAS Y 1NIÑO</t>
  </si>
  <si>
    <t>Verónica Cuéllar</t>
  </si>
  <si>
    <t>FULLDAY 3 ADULTOS Y 1NIÑO</t>
  </si>
  <si>
    <t>Ronald Zabala</t>
  </si>
  <si>
    <t>Lily Zabala</t>
  </si>
  <si>
    <t>FULLDAY 11 ADULTOS</t>
  </si>
  <si>
    <t>Oscar Olmos</t>
  </si>
  <si>
    <t xml:space="preserve">Armando Olmos Medina </t>
  </si>
  <si>
    <t>FULLDAY 4 ADULTOS Y 3 NIÑOS</t>
  </si>
  <si>
    <t xml:space="preserve">Karine Oliveira </t>
  </si>
  <si>
    <t>FULLDAY 2 ADULOS Y 1NIÑO</t>
  </si>
  <si>
    <t>wilton bustamante bedoya</t>
  </si>
  <si>
    <t>Nelly Hinojosa</t>
  </si>
  <si>
    <t>Samuel Mina Hinojosa</t>
  </si>
  <si>
    <t>FULLDAY 1 ADULTO</t>
  </si>
  <si>
    <t>saldo velada romantica 4218280000006904</t>
  </si>
  <si>
    <t>saldo colegio</t>
  </si>
  <si>
    <t>OMAR WILLS</t>
  </si>
  <si>
    <t>PACHECO CINTHIA</t>
  </si>
  <si>
    <t>HOSPEDAJE CON DESAYUNO</t>
  </si>
  <si>
    <t>Silvia Saavedra</t>
  </si>
  <si>
    <t>1 entrada plato servido</t>
  </si>
  <si>
    <t xml:space="preserve"> Brian Peralta</t>
  </si>
  <si>
    <t>hospedaje con desyuno</t>
  </si>
  <si>
    <t xml:space="preserve">observado la orden </t>
  </si>
  <si>
    <t>ingreso fotografos</t>
  </si>
  <si>
    <t>Jhonny Alberto Potosí Flores</t>
  </si>
  <si>
    <t>Nicol Isabel Medina Ulloa</t>
  </si>
  <si>
    <t>FULLDAY 5 ADULTOS Y 1 NIÑO  +  PLATO SERVIDO</t>
  </si>
  <si>
    <t>ANDERS BOLIVIA LTDA</t>
  </si>
  <si>
    <t>Gabriela  Torrez</t>
  </si>
  <si>
    <t>FULLDAY CORPORATIVO COMBO CHURRASCO MAS CERVEZA O COCACOLA Y SALON, TOTAL 25 PERSONAS, CON ORDEN DE SERVICIO</t>
  </si>
  <si>
    <t>Carmen Yalile Negrete Villarroel</t>
  </si>
  <si>
    <t>Carmen Yalile Negrete Villarroel  DOCENTES U.E. José Mariano Serrano 1</t>
  </si>
  <si>
    <t>FULLDAY CORPORATIVO DOCENTES 15 PERSONAS, CON ORDEN DE SERVICIO BUFFET TIPICO</t>
  </si>
  <si>
    <t>FULLDAY CORPORATIVO DOCENTES 15 PERSONAS AUMENTO 4 MENORES</t>
  </si>
  <si>
    <t>Humberto Zurita</t>
  </si>
  <si>
    <t>FULLDAY  3 ADULTOS Y 1 NIÑO</t>
  </si>
  <si>
    <t>Yoyi Fabiola Tapia Gonzáles</t>
  </si>
  <si>
    <t>Yoissy Miranda</t>
  </si>
  <si>
    <t>2 FULLDAY PLATO SERVIDO</t>
  </si>
  <si>
    <t>Rodrigo Zabala Velarde</t>
  </si>
  <si>
    <t xml:space="preserve"> Valeria Saucedo</t>
  </si>
  <si>
    <t>FULLDAY 2 ADULTOS YY 1NIÑO</t>
  </si>
  <si>
    <t>Sandra Maria Rodrigues Neves</t>
  </si>
  <si>
    <t>SUITE VIP TODO INCLUIDO</t>
  </si>
  <si>
    <t>MARTINEZ</t>
  </si>
  <si>
    <t>Ligia Zelmi Martinez Quinteros</t>
  </si>
  <si>
    <t>Lizett Cespedes</t>
  </si>
  <si>
    <t>FULLDAY 3 ADULTOS Y 1 NIÑO</t>
  </si>
  <si>
    <t>Jorge Daza Michel</t>
  </si>
  <si>
    <t>1 ENTRADA SOLO INGRESO</t>
  </si>
  <si>
    <t>Yaqueline Vaca</t>
  </si>
  <si>
    <t>Yaqueline Vaca y Yamil Huanca</t>
  </si>
  <si>
    <t>Stefany Rengifo Tapullima</t>
  </si>
  <si>
    <t>Daniel Londoño Román</t>
  </si>
  <si>
    <t>Juan Pablo Chavez arce</t>
  </si>
  <si>
    <t xml:space="preserve"> Liliana Vasskouff </t>
  </si>
  <si>
    <t>Laura Ciancaglini Mercado</t>
  </si>
  <si>
    <t>SOLO BALNEARIO 4 ADULTOS Y 1 MENOR</t>
  </si>
  <si>
    <t>Flavia rivero</t>
  </si>
  <si>
    <t>SOLO BALNEARIO 3 ADULTOS</t>
  </si>
  <si>
    <t>Katherine Cuaquira</t>
  </si>
  <si>
    <t>FULLDAY LUNES 3 ADULTOS</t>
  </si>
  <si>
    <t xml:space="preserve"> Jorge Daza Michel</t>
  </si>
  <si>
    <t>Gian Franco Pereira</t>
  </si>
  <si>
    <t>2 ENTRADAS BLACK WEEK 25 DE NOVIEMBRE</t>
  </si>
  <si>
    <t>1 ENTRADA ENTRESEMANA</t>
  </si>
  <si>
    <t>Carlos Sabja Agreda</t>
  </si>
  <si>
    <t xml:space="preserve">Roxana Reguerin Rojas </t>
  </si>
  <si>
    <t>Diego Pizarro</t>
  </si>
  <si>
    <t>santiago desconocio al cliente porque era para el jueves que no habia atencia y movio luego al vienres
2 adultos + 3 niños + plato servido</t>
  </si>
  <si>
    <t>Fabiola Cabrera Sánchez</t>
  </si>
  <si>
    <t>Full day Black week 3 adultos y 1 niño de 7 años + buffet</t>
  </si>
  <si>
    <t xml:space="preserve"> Pablo Conorio Uramenano</t>
  </si>
  <si>
    <t>ESCAPE EN PAREJA 2 PERSONAS 2D1N BLACK WEEK
ACOMODACION: 1 CAMA MATROMONIAL
ALIMENTACION:
D2 DESAYUNO
AMBIENTES: CLIENTE HARA USO DE TODOS LOS AMBIENTES DISPONIBLES
.............
PAGO:599BS
DEUDA: 0BS
TOTAL PAQ: 599BS</t>
  </si>
  <si>
    <t>ANGELA LILIANA MENDOZA VACA</t>
  </si>
  <si>
    <t>2 entradas fullday black week</t>
  </si>
  <si>
    <t>Fernando Saavedra rojas</t>
  </si>
  <si>
    <t>Ricardo Domínguez valle</t>
  </si>
  <si>
    <t>2entradas fullday + plato servido</t>
  </si>
  <si>
    <t xml:space="preserve"> percy Boutier</t>
  </si>
  <si>
    <t>Mercedes Montero</t>
  </si>
  <si>
    <t>4 adultos 1 niño fullday dia domingo BLACK WEEK</t>
  </si>
  <si>
    <t>Betsabe Flores de Raña</t>
  </si>
  <si>
    <t>velada romantica de 930bs
2 PERSONAS 2 DIAS 1NOChE
PAQUETE 1 SUITE VIP ACOMODACION: CAMA MATRMONIAL
CENA: EN ESCENARIO BAJO LAS ESTRELLAS (Caso lluvia en habitacion)
INCLUYE:
- CENA ROMANTICA
- TRAGO DE BIENVENIDA
- VINO
- DECORACION EN ESCENARIO BAJO LAS ESTRELLAS
- DESAYUNO BUFFET
ACOMODACIÓN
Cama matrimonial , REVISAR QUE TODO ESTE OK
ALIMENTACIÓN
D1 cena romántica
Entrada: ensalada waldo
Plato fuerte: Filete Miñon
Postre: tres leches
REQUERIMIENTO ADICIONAL:
EN EXCELENTES CONDICIONES Y CON SUGERENCIAS DEL HOTEL PARA CONSUMO."
Y USO DE INSTALACIONES EN LOS DIAS HOSPEDADOS</t>
  </si>
  <si>
    <t>RAYMUNDO ESPADA RODRIGUEZ</t>
  </si>
  <si>
    <t>FULLDAY BLACK WEEK 5 ADULTOS Y 1 MENOR DE 6 AÑOS</t>
  </si>
  <si>
    <t>Maria Esther Vargas Ortiz</t>
  </si>
  <si>
    <t>FULLDAY CORPORATIVO PAQUETE DE 90 BS PARA 21 PERSONAS , SUJETO A AMPLIACION PARA EL 25 DE DICIEMBRE.</t>
  </si>
  <si>
    <t>Percy Boutier Saucedo</t>
  </si>
  <si>
    <t>Percy Boutier S.</t>
  </si>
  <si>
    <t>3 ENTRADAS BLACK WEEK ADLUTOS FULLDAY</t>
  </si>
  <si>
    <t xml:space="preserve">LECOÑA </t>
  </si>
  <si>
    <t xml:space="preserve">JIMENA GONZALES PAREDES </t>
  </si>
  <si>
    <t>hospedaje todo incluido BLACK WEEK
HOSPEDAJE 3D2N 4 PERSONAS ADULTAS  BLACK WEEK TODO INCLUIDO + 3 niños de menos de 4 años.
ALIMENTACION:
D1 CENA
D2 DESAYUNO ALMUERZO CENA
D3 DESAYUNO ALMUERZO
ACOMODACION: 
4 CAMAS INDIVIDUALES
AMBIENTES:
CLIENTE HARA USO DE TODOS LOS AMBIENTES DISPONIBLES EN FECHA.
............
TOTAL: 3119BS
DEUDA:0</t>
  </si>
  <si>
    <t>hospedaje todo incluido BLACK WEEK
HOSPEDAJE 3D2N 6 PERSONAS ADULTAS BLACK WEEK TODO INCLUIDO + 1 niño de menos de 4 años + 1 menor de 8 años
ALIMENTACION:
D1 CENA
D2 DESAYUNO ALMUERZO CENA
D3 DESAYUNO ALMUERZO
ACOMODACION:
7 CAMAS INDIVIDUALES
AMBIENTES:
CLIENTE HARA USO DE TODOS LOS AMBIENTES DISPONIBLES EN FECHA.
............
TOTAL: 5297BS
PAGO: 5297BS
DEUDA:0 BS</t>
  </si>
  <si>
    <t>Tiberio Botero</t>
  </si>
  <si>
    <t>FULLDAY VIERNES 5 ADULTOS BLACK WEEK</t>
  </si>
  <si>
    <t xml:space="preserve"> ISABEL KARINA LIMA LOPEZ </t>
  </si>
  <si>
    <t>2 ADULTOS FULLDAY DOMINGO BALCK WEEK</t>
  </si>
  <si>
    <t>3 ADULTOS FULLDAY BLACK WEEK</t>
  </si>
  <si>
    <t>Ochoa Pérez</t>
  </si>
  <si>
    <t>Jaciel Alexander hoyos mita</t>
  </si>
  <si>
    <t>8 ADULTOS DOMINGO y 1 niño</t>
  </si>
  <si>
    <t>Marco Antonio terrazas Gómez</t>
  </si>
  <si>
    <t>Diego Daniel Terrazas Gómez</t>
  </si>
  <si>
    <t>HOSPEDAJE TODO INCLUIDO 2 PERSONAS BLACK WEEK</t>
  </si>
  <si>
    <t xml:space="preserve">Daphne Sandi </t>
  </si>
  <si>
    <t>Daniela Guzmán Sandí</t>
  </si>
  <si>
    <t>FULLDAY 2 ADULTOS BALCK WEEK</t>
  </si>
  <si>
    <t>saldo velada</t>
  </si>
  <si>
    <t xml:space="preserve">Preschool Kids Planet </t>
  </si>
  <si>
    <t>Marina Ortiz</t>
  </si>
  <si>
    <t>BUFFET CORPORATIVO
CLIENTE PROBLEMATICA, SANTY NO SOLUCIONO</t>
  </si>
  <si>
    <t>JOSÉ LUIS STARTARI CHAVEZ</t>
  </si>
  <si>
    <t>SALDO HOSPEDAJE/ SANTIAGO NO ENVIO PAGO</t>
  </si>
  <si>
    <t>Rosa Leny Montaño Herrera</t>
  </si>
  <si>
    <t>membresia familiar y kid,</t>
  </si>
  <si>
    <t>Claudia Vargas</t>
  </si>
  <si>
    <t>FAMILIA ARROYO</t>
  </si>
  <si>
    <t>FULLDAY CORPORATIVO PAQUETE 1  21 ADULTOS Y 2 NIÑOS</t>
  </si>
  <si>
    <t>UE ROCA Y CORONANDO II</t>
  </si>
  <si>
    <t>FULLDAY CORPORATIVO PAQUETE 1 13 ADULTOS Y 2 NIÑOS</t>
  </si>
  <si>
    <t>Brigida morales</t>
  </si>
  <si>
    <t>FULLDAY 4 ADULTOS BW</t>
  </si>
  <si>
    <t>ISAAC SERRUDO GARCIA</t>
  </si>
  <si>
    <t>Gustavo Vaca Justiniano</t>
  </si>
  <si>
    <t>HOSPEDAJE TODO INLCUIDO SUITE EJECUTIVA 2 PERSONAS BK
HOSPEDAJE TODO INCLUIDO BLACK WEEK 2D1N 2 PERSONAS
ALIMENTACIÓN
D1 cena
D2 desayuno almuerzo
ACOMODACIÓN
Cama matrimonial
AMBIENTES
Cliente hará uso de todas las ambientes disponibles en fecha
......
Sin deudas</t>
  </si>
  <si>
    <t>Gabriela Cadima Camacho</t>
  </si>
  <si>
    <t>HOSPEDAJE TODO ILCUIDO SUITE LAGGOON BK
2D1N 2 PERSONAS
ALIMENTACIÓN
D1 cena
D2 desayuno almuerzo
ACOMODACIÓN
Cama matrimonial
AMBIENTES
Cliente hará uso de todas las ambientes disponibles en fecha
......
Sin deudas</t>
  </si>
  <si>
    <t>Arlin Pedraza</t>
  </si>
  <si>
    <t>FULLDAY 6 ADULTOS Y 1 NIÑO BW</t>
  </si>
  <si>
    <t xml:space="preserve"> Ademar Sejas</t>
  </si>
  <si>
    <t xml:space="preserve"> Ademar Sejas De La Fuente </t>
  </si>
  <si>
    <t>2 ENTRADAS ADULTOS FULLDAY BW</t>
  </si>
  <si>
    <t>Sonia González Flores</t>
  </si>
  <si>
    <t>Maira Antelo</t>
  </si>
  <si>
    <t>FULLDAY 4 ADULTO Y 1 NIÑO BW</t>
  </si>
  <si>
    <t xml:space="preserve">Oscar David cruz mamani </t>
  </si>
  <si>
    <t>Pedro Rojas</t>
  </si>
  <si>
    <t>Pablo Rojas</t>
  </si>
  <si>
    <t>FULLDAY 3 ADULTOS Y  NIÑOS BW</t>
  </si>
  <si>
    <t>Salinas</t>
  </si>
  <si>
    <t>Diego Mendizabal</t>
  </si>
  <si>
    <t>HOSPEDAJE TODO INCLUIDO CABAÑA DE 2 HABITACIONES</t>
  </si>
  <si>
    <t>Maicol Vargas Perez</t>
  </si>
  <si>
    <t>black week fullday 4 adultos 3 niños</t>
  </si>
  <si>
    <t>Maria Teresa Marin Yucra</t>
  </si>
  <si>
    <t>2 PERSONAS BLACKW</t>
  </si>
  <si>
    <t>Marco Antonio mendoza</t>
  </si>
  <si>
    <t>FULLDAY BW 2 ADULTOS Y 1NIÑO</t>
  </si>
  <si>
    <t>OLIVER NIEMI</t>
  </si>
  <si>
    <t>DAY USE SUITE VIP SIN ALIMENTACION</t>
  </si>
  <si>
    <t>Daniela castedo</t>
  </si>
  <si>
    <t>FULLDAY 7 ADULTOS  BW</t>
  </si>
  <si>
    <t>Rodriguez</t>
  </si>
  <si>
    <t xml:space="preserve">Valeria Joselyn Vargas Rodriguez </t>
  </si>
  <si>
    <t>5D4N</t>
  </si>
  <si>
    <t xml:space="preserve">Patricia Ortuño </t>
  </si>
  <si>
    <t>Yara Abigail Cadima Ortuño</t>
  </si>
  <si>
    <t xml:space="preserve">Noemí Cespedes Saavedra </t>
  </si>
  <si>
    <t>Thais Denisse Romero Aizama</t>
  </si>
  <si>
    <t xml:space="preserve">Sarmiento </t>
  </si>
  <si>
    <t xml:space="preserve"> Ihrai Sarmiento Vargas</t>
  </si>
  <si>
    <t xml:space="preserve">Juan José Pérez Escalera </t>
  </si>
  <si>
    <t xml:space="preserve">Pérez Caero Anthonny Doryan </t>
  </si>
  <si>
    <t xml:space="preserve"> Jhonny Vasquez</t>
  </si>
  <si>
    <t>Isis Gabriel Quinteros Vasquez</t>
  </si>
  <si>
    <t>Trigo Rossvelinda</t>
  </si>
  <si>
    <t xml:space="preserve"> Lorena Saravia Trigo</t>
  </si>
  <si>
    <t>Zeballos</t>
  </si>
  <si>
    <t>Andrés Adrian Zeballos Soliz.</t>
  </si>
  <si>
    <t>Pérez</t>
  </si>
  <si>
    <t>Camila Pérez Pérez</t>
  </si>
  <si>
    <t>Jhonny Sasari</t>
  </si>
  <si>
    <t>Nicolas Andre Sasari Alborta.</t>
  </si>
  <si>
    <t>Claudia Torrico</t>
  </si>
  <si>
    <t>Andrés Alejandro Torrico</t>
  </si>
  <si>
    <t>María Rosa Guerra</t>
  </si>
  <si>
    <t>María José Heresi</t>
  </si>
  <si>
    <t>Castillo</t>
  </si>
  <si>
    <t xml:space="preserve"> GRACIELA A.GONZALES LOAYZA</t>
  </si>
  <si>
    <t>REINTSCH</t>
  </si>
  <si>
    <t>ROSARIO QUIROGA</t>
  </si>
  <si>
    <t>KURT QUIROGA</t>
  </si>
  <si>
    <t>SEJAS</t>
  </si>
  <si>
    <t>Alejandra Pardo Sejas</t>
  </si>
  <si>
    <t xml:space="preserve">Gonza </t>
  </si>
  <si>
    <t>Ruddy Adrián Terrazas Gonza</t>
  </si>
  <si>
    <t xml:space="preserve"> Pamela Gamboa</t>
  </si>
  <si>
    <t>Juan Sebastian Gamboa Sabja.</t>
  </si>
  <si>
    <t>Mauricio Lara</t>
  </si>
  <si>
    <t>Rafaella Lara Loza</t>
  </si>
  <si>
    <t>Silvestre Ibañez</t>
  </si>
  <si>
    <t xml:space="preserve">Evelyn Alcocer </t>
  </si>
  <si>
    <t>Vargas</t>
  </si>
  <si>
    <t>Regina Vargas Meneces</t>
  </si>
  <si>
    <t>Litzy Reque Normand</t>
  </si>
  <si>
    <t>Mateo Arellano Reque</t>
  </si>
  <si>
    <t>DELGADILLO</t>
  </si>
  <si>
    <t>Carlos Andres Delgadillo Velasquez</t>
  </si>
  <si>
    <t xml:space="preserve"> Daniela Aleluya  </t>
  </si>
  <si>
    <t>Aaron Tayo Pinto Aleluya</t>
  </si>
  <si>
    <t>Nestor Coca</t>
  </si>
  <si>
    <t>Krystel Stefany Coca Machaca</t>
  </si>
  <si>
    <t xml:space="preserve">Eva Paucara </t>
  </si>
  <si>
    <t>Natalia Diana Villegas Mendoza.</t>
  </si>
  <si>
    <t xml:space="preserve">Gisela Rioja </t>
  </si>
  <si>
    <t>Eduardo Derek Tarifa Rioja</t>
  </si>
  <si>
    <t xml:space="preserve">Benedicto Ramirez </t>
  </si>
  <si>
    <t>Clair Alejandra Cecilia Gussing Rojas</t>
  </si>
  <si>
    <t xml:space="preserve">Mendoza </t>
  </si>
  <si>
    <t xml:space="preserve"> Ignacio Torrez</t>
  </si>
  <si>
    <t>Marin</t>
  </si>
  <si>
    <t>miguel angel marin caballero</t>
  </si>
  <si>
    <t>CALVI</t>
  </si>
  <si>
    <t xml:space="preserve"> GABRIELA FUENTES</t>
  </si>
  <si>
    <t>Aramayo</t>
  </si>
  <si>
    <t>Alexander Anghelo Flores Alcocer</t>
  </si>
  <si>
    <t xml:space="preserve"> Arequipa</t>
  </si>
  <si>
    <t>Maite Vacaflor</t>
  </si>
  <si>
    <t xml:space="preserve">Melvy torres </t>
  </si>
  <si>
    <t>ANDREA CONDORI TORREZ</t>
  </si>
  <si>
    <t xml:space="preserve">COLQUE </t>
  </si>
  <si>
    <t>Lily Lopez</t>
  </si>
  <si>
    <t>MENDEZ</t>
  </si>
  <si>
    <t>Adrian Mendez Merida</t>
  </si>
  <si>
    <t>UGARTE</t>
  </si>
  <si>
    <t xml:space="preserve">Santiago Ugarte </t>
  </si>
  <si>
    <t xml:space="preserve">MICHELLI </t>
  </si>
  <si>
    <t xml:space="preserve">Alán Suárez </t>
  </si>
  <si>
    <t xml:space="preserve">Pomarayme </t>
  </si>
  <si>
    <t>Adria Joaquim Anglas Sánchez</t>
  </si>
  <si>
    <t xml:space="preserve"> Alejandro Torrico </t>
  </si>
  <si>
    <t xml:space="preserve">Bruno Santiago Zambrana Azero </t>
  </si>
  <si>
    <t>Silvia Mendoza</t>
  </si>
  <si>
    <t>Leonela Tasker</t>
  </si>
  <si>
    <t xml:space="preserve">Martin Vargas </t>
  </si>
  <si>
    <t>Rebeca Góngora Valdivia</t>
  </si>
  <si>
    <t>Villamar srl</t>
  </si>
  <si>
    <t>María José Villca Guzman</t>
  </si>
  <si>
    <t xml:space="preserve"> verónica coro mogro</t>
  </si>
  <si>
    <t>Ariana Adaivne Vilalo Coro</t>
  </si>
  <si>
    <t>Baldivieso</t>
  </si>
  <si>
    <t xml:space="preserve"> Madelin Baldivieso Cruz</t>
  </si>
  <si>
    <t>Noelia  Baldivieso Cruz</t>
  </si>
  <si>
    <t>Alison Claros</t>
  </si>
  <si>
    <t>Luis Claros Rojas</t>
  </si>
  <si>
    <t>Erika Torrico Acha</t>
  </si>
  <si>
    <t>RITA DOMINGUEZ ACHA</t>
  </si>
  <si>
    <t>Alexa yashira Torrez Arnez</t>
  </si>
  <si>
    <t>MATEO SANCHEZ</t>
  </si>
  <si>
    <t>LUZ LAGUNA</t>
  </si>
  <si>
    <t>MARCO MARTINEZ</t>
  </si>
  <si>
    <t>ALEJANDRO VARGAS</t>
  </si>
  <si>
    <t>ANGELA NOGALES</t>
  </si>
  <si>
    <t>DIEGO CAMACHO</t>
  </si>
  <si>
    <t>OMAR LOPEZ</t>
  </si>
  <si>
    <t>CONSUMO BEBIDAS</t>
  </si>
  <si>
    <t>DIFERENCIA SEGURO</t>
  </si>
  <si>
    <t>Paulita Arancibia</t>
  </si>
  <si>
    <t xml:space="preserve"> Eduardo Heredia Duran</t>
  </si>
  <si>
    <t>3 ADULTOS FULLDAY BALCK WWEK</t>
  </si>
  <si>
    <t>Edson Rojas Caceres</t>
  </si>
  <si>
    <t>PLATO SERVIDO 4 ADULTOS Y 1 NIÑO</t>
  </si>
  <si>
    <t>Milton  jaldin</t>
  </si>
  <si>
    <t>Milton daniel jaldin</t>
  </si>
  <si>
    <t>2 ADULTOS SOLO PISCINA</t>
  </si>
  <si>
    <t>Roman Presente Maldonado</t>
  </si>
  <si>
    <t>Mary Cruz Martinez</t>
  </si>
  <si>
    <t>2 ADULTOS Y 1 NIÑO SOLO PISCINAS</t>
  </si>
  <si>
    <t>Hinojosa</t>
  </si>
  <si>
    <t xml:space="preserve">CarlaAndrea Hinojosa Richter </t>
  </si>
  <si>
    <t>HOSPEDAJE TODO INCLUIDO 3D2N AÑO NUEVO , 2 PERSONAS
+ 2 ENTRADAS FIESTA AÑO NUEVO
ALIMENTACION
D1 CENA
D2 DESAYUNO ALMUERZO CENA
D3 DESAYUNO ALMUERZO
ACOMODACION
CAMA MATRIMONIAL
AMBIENTES
CLIENTE HARA USO DE TODOS LOS AMBIENTES DISPONIBLES
REQ. ADICIONAL
POSIBLE INGRESO DE MASCOTA, SE LE INDICO EL PROTOCOLO.
....................
TOTAL PAQUETE: 2939BS
PAGO: 1470BS
DEUDA: 1469BS
AVISAR PARA FACTURAR EL SALDO PORFAVOR, SE DEBE COBRAR A SU INGRESO.</t>
  </si>
  <si>
    <t>Bernales</t>
  </si>
  <si>
    <t xml:space="preserve"> Adrian Ponce de Leon</t>
  </si>
  <si>
    <t>HOSPEDAJE TODO INCLUIDO 3D2N AÑO NUEVO , 2 PERSONAS
+ 2 ENTRADAS FIESTA AÑO NUEVO
ALIMENTACION
D1 CENA
D2 DESAYUNO ALMUERZO CENA
D3 DESAYUNO ALMUERZO
ACOMODACION
CAMA MATRIMONIAL
AMBIENTES
CLIENTE HARA USO DE TODOS LOS AMBIENTES DISPONIBLES
REQ. ADICIONAL
POSIBLE INGRESO DE MASCOTA, SE LE INDICO EL PROTOCOLO.
....................
TOTAL PAQUETE: 2939BS
PAGO: 1470BS
DEUDA: 1469BS
AVISAR PARA FACTURAR EL SALDO PORFAVOR, SE DEBE COBRAR A SU INGRESO.</t>
  </si>
  <si>
    <t>Dania Ibañez</t>
  </si>
  <si>
    <t>HOSPEDAJE 3DIAS 2 NOCHES, 4 PERSONAS TODO INCLUIDO
ACOMODACION
1 CAMA KING
2 CAMAS INDIVIDUALES
ALIMENTACION
D1 CENA
D2DESAYUNO ALMUERZO
AMBIENTES
CLIENTE HARA USO DE TODOS LOS AMBIENTES DISPONIBLES EN FECHA, PORFAVOR VERIFICAR QUE TELEVISION Y AIRE ACONDICIONADO FUNCIONEN BIEN, FACILITAR CLAVE DEL WIFI Y CARTELERA CINE A SU INGRESO.
..............
TOTAL PAQ: 3059BS (Autorizado por Lic. Fabian)
PAGO: 1705BS
DEBE: 1354BS</t>
  </si>
  <si>
    <t>Fatima Lorena Ribera</t>
  </si>
  <si>
    <t>HOSPEDAJE TODO INCLUIDO 3D2N AÑO NUEVO , 4 PERSONAS 2 SUITES LAGOON
+ 4 ENTRADAS FIESTA AÑO NUEVO
ALIMENTACION
D1 CENA
D2 DESAYUNO ALMUERZO CENA
D3 DESAYUNO ALMUERZO
ACOMODACION
CAMA MATRIMONIAL: 1 CAMA MATRIMONIAL PARA 1 HABITACION401 , 2 CAMAS INDIVIDUALES PARA 1 HABITACION 402
AMBIENTES
CLIENTE HARA USO DE TODOS LOS AMBIENTES DISPONIBLES
REQ. ADICIONAL
FRIGOBAR DISPONIBLE
....................
(AUTORIZADO ING MIGUEL PAZ)
TOTAL PAQUETE: 5878BS
PAGO ADELANTO 1: 1000BS
SEGUNDO PAGO: PENDIENTE AL 20/12 1939 BS
DEUDA EL DIA DE INGRESO: 2939BS PENDIENTE
AVISAR PARA FACTURAR EL SALDO PORFAVOR, SE DEBE COBRAR A SU INGRESO.</t>
  </si>
  <si>
    <t>Vidal</t>
  </si>
  <si>
    <t>Aaron Marcelo Dorado Vocal</t>
  </si>
  <si>
    <t>Todos</t>
  </si>
  <si>
    <t>LIZARAZU</t>
  </si>
  <si>
    <t>JORGE TRUJILLO</t>
  </si>
  <si>
    <t>cliente fexpo cochabamba 2024 cochabamba pago al contado, ESTADIA 2 DIAS 1 NOCHE, 6 ADULTOS+ 1 ADICIONAL MENOR.
ALIMENTACIÓN
D1 cena
D2 desayuno almuerzo
ACOMODACIÓN
1 Cama king y 5 camas individuales
AMBIENTES
Cliente hará uso de todas las ambientes disponibles en fecha
......
Sin deudas</t>
  </si>
  <si>
    <t>Ninfa Villalva</t>
  </si>
  <si>
    <t>HOSPEDAJE AÑO NUEVO TODO INCLUIDO
3 DIAS 2 NOCHES
PARA 4 PERSONAS
+ 4 ENTRADAS FIESTA AÑO NUEVO
ALIMENTACION
D1 CENA
D2 DESAYUNO ALMUERZO CENA
D3 DESAYUNO ALMUERZO
ACOMODACION
CAMA 1 MATRIMONIAL Y 2 CAMAS INDIVIDUALES
AMBIENTES
CLIENTE HARA USO DE TODOS LOS AMBIENTES DISPONIBLES
....................
TOTAL PAQUETE: 5219BS
PAGO: 2600BS
DEUDA: 2619BS
AVISAR PARA FACTURAR EL SALDO PORFAVOR, SE DEBE COBRAR A SU INGRESO.</t>
  </si>
  <si>
    <t>José Félix Palenque Nuñez</t>
  </si>
  <si>
    <t>HOSPEDAJE TODO INCLUIDO 2D1N 2 PERSONAS
ALIMENTACIÓN
D1 cena
D2 desayuno almuerzo
ACOMODACIÓN
Cama matrimonial
AMBIENTES
Cliente hará uso de todas las ambientes disponibles en fecha
......
Sin deudas</t>
  </si>
  <si>
    <t>Roberto Zenteno</t>
  </si>
  <si>
    <t>HOSPEDAJE TODO INCLUIDO, FIPAZ ESTADIA 3 DIAS 2 NOCHE, 2 ADULTOS
ALIMENTACIÓN
D2 DESAYUNO ALMUERZO CENA
D3 DESAYUNO ALMUERZO
ACOMODACIÓN
1 Cama king
AMBIENTES
SUITE LAGOON
EL CLIENTE LLEGARA EN LA MADRUGADA DEL DIA VIERNES. PORFAVOR DEJAR LA LLAVE CON EL GUARDIA YA QUE SE CASAN E IRAN DESPUES DE SU BODA 
Cliente hará uso de todas las ambientes disponibles en fecha
......
Sin deudas</t>
  </si>
  <si>
    <t>Gustavo Andrés Vaca</t>
  </si>
  <si>
    <t>HOSPEDAJE TODO INCLUIDO FIPAZ 2D1N 2 PERSONAS
ALIMENTACIÓN
D1 cena
D2 desayuno almuerzo
ACOMODACIÓN
Cama matrimonial
AMBIENTES
Cliente hará uso de todas las ambientes disponibles en fecha
......
Sin deudas
......
LLEGARA EN LA NOCHE TIPO 20.00 A 21.00</t>
  </si>
  <si>
    <t>early check in</t>
  </si>
  <si>
    <t>saldo paquete anders</t>
  </si>
  <si>
    <t>HOSPEDAJE 3DIAS 2 NOCHES, 4 PERSONAS TODO INCLUIDO
ACOMODACION
1 CAMA KING
2 CAMAS INDIVIDUALES
ALIMENTACION
D1 CENA
D2DESAYUNO ALMUERZO
AMBIENTES
CLIENTE HARA USO DE TODOS LOS AMBIENTES DISPONIBLES EN FECHA, PORFAVOR VERIFICAR QUE TELEVISION Y AIRE ACONDICIONADO FUNCIONEN BIEN, FACILITAR CLAVE DEL WIFI Y CARTELERA CINE A SU INGRESO.
..............
TOTAL PAQ: 3059BS (Autorizado por Lic. Fabian)
PAGO: 1354BS
DEBE: 0</t>
  </si>
  <si>
    <t>Norma Quiroga</t>
  </si>
  <si>
    <t>Mauricio Edgar Antezana García</t>
  </si>
  <si>
    <t xml:space="preserve">HOSPEDAJE FIPAZ AL CONTADO
HOSPEDAJE TODO INCLUIDO FIPAZ 2D1N 4 PERSONAS
ALIMENTACIÓN
D1 cena
D2 desayuno almuerzo
ACOMODACIÓN
1 Cama matrimonial + 2 camas individuales
AMBIENTES
Cliente hará uso de todas las ambientes disponibles en fecha
......
Sin deudas
</t>
  </si>
  <si>
    <t>Jorge Fernando Ordoñez Justiniano</t>
  </si>
  <si>
    <t>Ana Laura Valverde Mercado - colegio muyurina</t>
  </si>
  <si>
    <t xml:space="preserve">PAQUETE ESTUDIANTIL FULLDAY </t>
  </si>
  <si>
    <t>Sandra Velasco</t>
  </si>
  <si>
    <t>Sandra Velasco - colegio 27 de amyo</t>
  </si>
  <si>
    <t>PAQUETE CORPORATIVO FULLDAY</t>
  </si>
  <si>
    <t xml:space="preserve">Susana Orosco </t>
  </si>
  <si>
    <t>Susana Mariana Orosco Barrero</t>
  </si>
  <si>
    <t xml:space="preserve">HOSPEDAJE TODO INCLUIDO, FIPAZ AL CONTADO 2024 ESTADIA 2D1N 2 ADULTOS
ALIMENTACIÓN
D1 CENA
D2 DESAYUNO ALMUERZO
ACOMODACIÓN
1 Cama king
AMBIENTES
SUITE LAGOON
Cliente hará uso de todas las ambientes disponibles en fecha
......
Sin deudas
</t>
  </si>
  <si>
    <t>Richard pinto Rivera</t>
  </si>
  <si>
    <t>liana Domínguez valle</t>
  </si>
  <si>
    <t xml:space="preserve">neisa Domínguez </t>
  </si>
  <si>
    <t>Verónica Pilar Candia Ballar</t>
  </si>
  <si>
    <t>PAQUET FULLDAY CORPORATIVO</t>
  </si>
  <si>
    <t>SALDO PAQUETE</t>
  </si>
  <si>
    <t>ONG ASOCIACIÓN NUEVO MUNDO</t>
  </si>
  <si>
    <t>FULLDAY CORPORATIVO PARA EL 13 Y 14 DE DICIEMBRE</t>
  </si>
  <si>
    <t>RONALDO AVILA RODRIGUEZ</t>
  </si>
  <si>
    <t>U.E. Maria Mazzarello</t>
  </si>
  <si>
    <t>fullday de 65bs para 30 personas y 1 liberado</t>
  </si>
  <si>
    <t>SANDRA VASQUEZ</t>
  </si>
  <si>
    <t>hospedaje FIPAZ AL CONTADO, todo incluido
4 personas + 1 bebe 2d1n
PROBLEMAS CON LA CLIENTE, NO LE GUSTO LA CABAÑA Y SE LE MIGRO A 2 SUITES LAGOON,</t>
  </si>
  <si>
    <t>hospedaje FIPAZ AL CONTADO, todo incluido
6 personas  2d1n</t>
  </si>
  <si>
    <t xml:space="preserve">Viscarra </t>
  </si>
  <si>
    <t xml:space="preserve">Gabriel Viscarra </t>
  </si>
  <si>
    <t>CAMPESTRE 3H PARA 7 PERSONAS</t>
  </si>
  <si>
    <t>William Cabrera</t>
  </si>
  <si>
    <t>Carlos C. Cabrera Arellano</t>
  </si>
  <si>
    <t>HOSPEDAJE FIPAZ AL CONTADO FECHA ABIERTA</t>
  </si>
  <si>
    <t>Jerelly Rivero</t>
  </si>
  <si>
    <t>2 ENTRADAS FULLDAY ENTRESEMANA</t>
  </si>
  <si>
    <t>Nelly Isabel Imaña Viuda de Lobo</t>
  </si>
  <si>
    <t>Javier Alexander Ramirez Gutierrez</t>
  </si>
  <si>
    <t>6D5N</t>
  </si>
  <si>
    <t>HOSPEDAJE AL CONTADO FIPAZ SUITE VIP</t>
  </si>
  <si>
    <t>ADICIONAL 3 PERSONAS , PAQUETE DE 65BS</t>
  </si>
  <si>
    <t>Marilin Grageda</t>
  </si>
  <si>
    <t>Marilin Grageda - COLEGIO DANIEL CAMPOS</t>
  </si>
  <si>
    <t>FULLDAY ESTUDIANTIL PAQUETE DE 90BS</t>
  </si>
  <si>
    <t>Claudia Elizabeth Vaca Leaños</t>
  </si>
  <si>
    <t>Dina Paola Antelo Suarez</t>
  </si>
  <si>
    <t>HOSPEDAJE SOLO CON DESAYUNO , INGRESA CON VUCHER REGALO DE BODAS</t>
  </si>
  <si>
    <t>Carlos Fernando Zegarra Reyes</t>
  </si>
  <si>
    <t xml:space="preserve">Nataly Paola Ballesteros Rivas </t>
  </si>
  <si>
    <t>HOSPEDAJE TODO INLCUIDO 2 ADULTOS + 1NIÑO</t>
  </si>
  <si>
    <t>FATIMA HERRERA</t>
  </si>
  <si>
    <t>FATIMA HERRERA - COLEGIO PAITITI</t>
  </si>
  <si>
    <t>FULLDAY ESTUDIANTIL BUFFET +1 NIÑO SOLO BALNEARIO</t>
  </si>
  <si>
    <t>Peralta</t>
  </si>
  <si>
    <t>Franklin Peralta</t>
  </si>
  <si>
    <t>HOSPEDAJE TODO INCLUIDO 2D1N 2 PERSONAS SUITE LAGOON</t>
  </si>
  <si>
    <t>Maria Elena Chavez Egüez</t>
  </si>
  <si>
    <t>Paola Mendez</t>
  </si>
  <si>
    <t>2 ENTRADAS MIERCOLES</t>
  </si>
  <si>
    <t>MARCIA ZAMORA</t>
  </si>
  <si>
    <t>HOSPEDAJE TODO INCLUIDO 2 PERSONAS SUITE LAGOON
ALIMENTACION:
D1 CENA
D2 DESAYUNO ALMUERZO CENA
D3 DESAYUNO ALMUERZO
ACOMODACION: 
1 CAMA MATRIMONIAL
AMBIENTES:
CLIENTE HARA USO DE TODOS LOS AMBIENTES DISPONIBLES EN FECHA.
............
TOTAL: 1829BS
DEUDA:0</t>
  </si>
  <si>
    <t>Miguel Orlando Prato Bustamante</t>
  </si>
  <si>
    <t xml:space="preserve">Miguel Orlando Prato </t>
  </si>
  <si>
    <t>HOSPEDAJE TODO INCLUIDO 6 PERSONAS CABAÑA 3H
ALIMENTACION:
D1 CENA
D2 DESAYUNO ALMUERZO
ACOMODACION: 
1 CAMA MATRIMONIAL + 4 INDIVIDUALES
AMBIENTES:
CLIENTE HARA USO DE TODOS LOS AMBIENTES DISPONIBLES EN FECHA.
............
TOTAL: 2579BS
DEUDA:0</t>
  </si>
  <si>
    <t>Juan Gabriel Centellas Terrazas - colegio maria auxiliadora</t>
  </si>
  <si>
    <t>Yovana Peñaranda Siles</t>
  </si>
  <si>
    <t>fullday estudiantil 29 personas y 1 liberado</t>
  </si>
  <si>
    <t>Paniagua</t>
  </si>
  <si>
    <t>Damaris Noelia Brañez Pereyra</t>
  </si>
  <si>
    <t xml:space="preserve">Gerardo Gossweiler Guerrero </t>
  </si>
  <si>
    <t>PAQUETE GOLD VELADA ROMANTICA</t>
  </si>
  <si>
    <t xml:space="preserve"> Celia Solis</t>
  </si>
  <si>
    <t>GABRIELA ANTEZANA SOLIS</t>
  </si>
  <si>
    <t>FULLDAY 3 adultos 387bs
2 mayores 158bs
2 niños 158bs
total 703bs</t>
  </si>
  <si>
    <t xml:space="preserve">René Teodoro Ardaya Gutiérrez </t>
  </si>
  <si>
    <t xml:space="preserve">Mauricio Ávila Gil </t>
  </si>
  <si>
    <t>FULLDAY 4 ADULTOS Y 2 NIÑOS</t>
  </si>
  <si>
    <t>Ervin Mendez Gutierrez</t>
  </si>
  <si>
    <t>FULLDAY FERIADO 2 ADULTOS + 2 NIÑOS</t>
  </si>
  <si>
    <t xml:space="preserve">Víctor Ubence Camacho Baigorria </t>
  </si>
  <si>
    <t>FERNANDO AQUIM</t>
  </si>
  <si>
    <t>FULLDAY FERIADO 25 DE DICIEMBRE 6 MAYORES 1 MENOR</t>
  </si>
  <si>
    <t>Cinthia Calizaya Terceros</t>
  </si>
  <si>
    <t>fullday feriado 2 adultos</t>
  </si>
  <si>
    <t>Jose Andres Ticona Vasquez</t>
  </si>
  <si>
    <t>FULLDAY 2 ADULTOS Y 1 NIÑO FERIADO</t>
  </si>
  <si>
    <t>Alicia Vargas Garcia</t>
  </si>
  <si>
    <t>FULLDAY 3 ADULTOS Y 1 NIÑO FERIADO</t>
  </si>
  <si>
    <t>Julio Mamani</t>
  </si>
  <si>
    <t>FULLDAY 4 ADULTOS FERIADO</t>
  </si>
  <si>
    <t>rocio lugo guzman</t>
  </si>
  <si>
    <t>fernando céspedes rojas</t>
  </si>
  <si>
    <t>FULLDAY CON BUFFET FECHA LIBRE POR CONFIRMAR 2 ADULTOS , INGRESA CON VOUCHER</t>
  </si>
  <si>
    <t>Ana Claudia Calixto Romero</t>
  </si>
  <si>
    <t>FULLDAY FERIADO 8 ADULTOS Y 2 NIÑOS</t>
  </si>
  <si>
    <t>Roxana Mendez Ligeron</t>
  </si>
  <si>
    <t>FULLDAY 8 ADULTOS Y 3 NIÑOS</t>
  </si>
  <si>
    <t>2 ENTRADAS ADCIONALES BUFFET CORPORATIVO</t>
  </si>
  <si>
    <t>pamela ticona</t>
  </si>
  <si>
    <t>6 ADULTOS FULLDAY FERIADO</t>
  </si>
  <si>
    <t>Beatriz Flores Mamani</t>
  </si>
  <si>
    <t>UPGRADE A SUITE DOBLE</t>
  </si>
  <si>
    <t>2 ENTRADAS ADICIONALES</t>
  </si>
  <si>
    <t xml:space="preserve">Ana Nuñez Rojas </t>
  </si>
  <si>
    <t>Full day 6 mayores 2 menores de edad + almuerzo buffet</t>
  </si>
  <si>
    <t>Faviola Ayala Lineo</t>
  </si>
  <si>
    <t>Full day 7 adultos 1 menor de edad + almuerzo buffet</t>
  </si>
  <si>
    <t xml:space="preserve">Eudal duran López </t>
  </si>
  <si>
    <t>HOSPEDAJE 3D2N CABAÑA CAMPESTRE 3 habitaciones
ALIMENTACION
Dia 1 cena
Dia 2 desayuno almuerzo cena
Dia 3 desayuno almuerzo 
TOTAL. 5049bs</t>
  </si>
  <si>
    <t>Luis Adolfo Justiniano dos santos</t>
  </si>
  <si>
    <t>FULLDAY 4 PERSONAS</t>
  </si>
  <si>
    <t>Juan carlos aruquipa</t>
  </si>
  <si>
    <t>fullday 4 adultos</t>
  </si>
  <si>
    <t>Enrique Morales</t>
  </si>
  <si>
    <t>Liliana Antezana</t>
  </si>
  <si>
    <t>FULLDAY  7 ADULTOS Y 2 NIÑOS</t>
  </si>
  <si>
    <t>David alfredo cespedes</t>
  </si>
  <si>
    <t xml:space="preserve">Edwar Gonzales </t>
  </si>
  <si>
    <t>EDWAR GONZALES</t>
  </si>
  <si>
    <t>FULLDAY 2 adultos y 2 niños</t>
  </si>
  <si>
    <t>Tellez</t>
  </si>
  <si>
    <t>Javier Tellez Melgar</t>
  </si>
  <si>
    <t>FULLDA 3 PERSONAS
ANULADO PORQUE EL CLIENTE TAMBIEN HABLO CON NATIVIDAD Y NOS ENVIO A AMBOS EL COMPROBANTE
NOS DECONTARAN 387BS DE ESTA VENTA</t>
  </si>
  <si>
    <t>ADICIONAL MENOR PAGO EN RECEPCION HOTEL</t>
  </si>
  <si>
    <t>SALDO VELADA ROMANTICA</t>
  </si>
  <si>
    <t>Carlos Alberto Vaca Suarez</t>
  </si>
  <si>
    <t>SIN DATOS, NO ENVIO SANTIAGO , 2 ADULTOS Y 2 NIÑOS</t>
  </si>
  <si>
    <t>XIMENA FLORES</t>
  </si>
  <si>
    <t>fullday 7 personas</t>
  </si>
  <si>
    <t>Dexter Vasquez Saucedo</t>
  </si>
  <si>
    <t>FULLDAY 6 ADULTOS Y 3 MENORES</t>
  </si>
  <si>
    <t>Guisel Tamara Arce Uriona</t>
  </si>
  <si>
    <t>SIN DATOS, NO ENVIO SANTIAGO , 4 ENTRADAS ADULTOS</t>
  </si>
  <si>
    <t>Zpacioveintiuno srl</t>
  </si>
  <si>
    <t>Ariane mercado</t>
  </si>
  <si>
    <t>fullday 5 personas</t>
  </si>
  <si>
    <t>Mónica Azurduy Armata</t>
  </si>
  <si>
    <t>7 fullday lunes plato servido</t>
  </si>
  <si>
    <t xml:space="preserve"> Olivia Ovando</t>
  </si>
  <si>
    <t xml:space="preserve"> Olivia Ovando Orellana </t>
  </si>
  <si>
    <t>2 ENTRADAS FERIADO FULLDAY</t>
  </si>
  <si>
    <t>Carlos Gerardo cruz Andia</t>
  </si>
  <si>
    <t>Stephany Johana tardío Medina</t>
  </si>
  <si>
    <t>FULLDAY FERIADO 8 ADULTOS Y 1 NIÑA</t>
  </si>
  <si>
    <t>Coaquira</t>
  </si>
  <si>
    <t>Juan Carlos
Ortuño Franco</t>
  </si>
  <si>
    <t>"HOSPEDAJE 2DIAS 1 NOCHE, 4 PERSONAS TODO INCLUIDO
ACOMODACION
1 CAMA KING
2 CAMAS INDIVIDUALES
ALIMENTACION
D1 CENA
D2 DESAYUNO ALMUERZO
AMBIENTES
CLIENTE HARA USO DE TODOS LOS AMBIENTES DISPONIBLES EN FECHA, PORFAVOR VERIFICAR QUE TELEVISION Y AIRE ACONDICIONADO FUNCIONEN BIEN, FACILITAR CLAVE DEL WIFI Y CARTELERA CINE A SU INGRESO.
..............
TOTAL PAQ: 1739BS</t>
  </si>
  <si>
    <t xml:space="preserve"> Edgar Paul Perez</t>
  </si>
  <si>
    <t>Full day 8 adultos + almuerzo buffet</t>
  </si>
  <si>
    <t>Luis Alberto Martínez</t>
  </si>
  <si>
    <t>2 ENTRADAS FIESTA + MEMBRESIA DE 6 MESES BALNEARIO</t>
  </si>
  <si>
    <t>Veronica Vega</t>
  </si>
  <si>
    <t>FULLDAY 2 ENTRADAS FERIADO</t>
  </si>
  <si>
    <t>Argote</t>
  </si>
  <si>
    <t>Rommy España</t>
  </si>
  <si>
    <t xml:space="preserve"> balneario 8 adultos + 1NIÑO</t>
  </si>
  <si>
    <t>Jesús Leonardo Sandy Palma</t>
  </si>
  <si>
    <t>Leonardo Sandy</t>
  </si>
  <si>
    <t xml:space="preserve">Carmelita Carrillo </t>
  </si>
  <si>
    <t>FULLDAY FERIADO Son 5 mayores 2 menores</t>
  </si>
  <si>
    <t>alvaro tola cusi</t>
  </si>
  <si>
    <t>Leidy Judith Sánchez</t>
  </si>
  <si>
    <t>Katherine ucañay Mejía</t>
  </si>
  <si>
    <t>Stephanie Justiniano Méndez</t>
  </si>
  <si>
    <t xml:space="preserve">Fabiola Flores </t>
  </si>
  <si>
    <t>FULLDAY 6 ENTRADAS FERIADO</t>
  </si>
  <si>
    <t>Shirley zuleta Mojica</t>
  </si>
  <si>
    <t>FULLDAY FERIADO 4 MAYORES Y 2 NIÑOS</t>
  </si>
  <si>
    <t>Carlos Alberto paz Lola</t>
  </si>
  <si>
    <t>2 adultos 1 niño buffet</t>
  </si>
  <si>
    <t>Rimy Richard Rocha Peredo</t>
  </si>
  <si>
    <t>Daniel Vargas Mendoza</t>
  </si>
  <si>
    <t>SOLO BALNEARIO 3 adultos 1 niño solo balnerio</t>
  </si>
  <si>
    <t>Gisele Cecilia Varja</t>
  </si>
  <si>
    <t>fullday 6 adultos 1 niño</t>
  </si>
  <si>
    <t>Melissa Alondra Ortega</t>
  </si>
  <si>
    <t>Marcelo Alberto Mora Bustillos</t>
  </si>
  <si>
    <t>Alberto Mora Bustillos</t>
  </si>
  <si>
    <t>Paquete:full day 2 adultos 1 menor</t>
  </si>
  <si>
    <t>Carla Peixoto</t>
  </si>
  <si>
    <t>BISMARK BORDA</t>
  </si>
  <si>
    <t>PLATO SERVIDO 2 ADULTOS</t>
  </si>
  <si>
    <t>Colque</t>
  </si>
  <si>
    <t>María Belén flores</t>
  </si>
  <si>
    <t>Mamani</t>
  </si>
  <si>
    <t>Freddy Mamani</t>
  </si>
  <si>
    <t>1 ENTRADA PLATO SERVIDO</t>
  </si>
  <si>
    <t>José Luis Illanes</t>
  </si>
  <si>
    <t>Diego Illanes</t>
  </si>
  <si>
    <t>SOLO BALNEARIO 2 ADULTOS Y 1 NIÑO</t>
  </si>
  <si>
    <t>Percy Sevilla Cortez</t>
  </si>
  <si>
    <t>Katia Gonzales Gally</t>
  </si>
  <si>
    <t>5 adultos fullday plato servido + 4 Bs de mas cancelo</t>
  </si>
  <si>
    <t>Ronald Zamir Peñaranda Siles</t>
  </si>
  <si>
    <t>2 PLATOS SERVIDOS</t>
  </si>
  <si>
    <t>Nathaly vidaurre</t>
  </si>
  <si>
    <t>Jaime arancibia</t>
  </si>
  <si>
    <t>2 ADULTOS Y1 MENOR PLATO SERVIDO</t>
  </si>
  <si>
    <t>FERNANDO PAREJA SAUCEDO</t>
  </si>
  <si>
    <t xml:space="preserve">"HOSPEDAJE TODO INCLUIDO 2D1N 2 PERSONAS
ALIMENTACIÓN
D1 cena
D2 desayuno almuerzo
ACOMODACIÓN
Cama matrimonial
AMBIENTES
Cliente hará uso de todas las ambientes disponibles en fecha
REQ. ADICIONAL
USO SALON KARAOKE PARA 2 PERSONAS A LAS 9PM, ALISTAR SOFA Y MICROFONOS , MAS PASTA DE CANCIONES.
......
Sin deudas
</t>
  </si>
  <si>
    <t>Transportes Alinort S.C.</t>
  </si>
  <si>
    <t>Tania Gonzales Yucra</t>
  </si>
  <si>
    <t>plato servido 5 adultos y 2 niños</t>
  </si>
  <si>
    <t>LEIGUE CADARIO DE PARADA ANA KATERINE</t>
  </si>
  <si>
    <t>FULLDAY ENTRESEMANA 4 ADULTOS Y 1 MENOR</t>
  </si>
  <si>
    <t>Ronald Torrez</t>
  </si>
  <si>
    <t xml:space="preserve"> Full day 2 adultos y 2 menores + almuerzo plato servido</t>
  </si>
  <si>
    <t xml:space="preserve"> HERNAN LOPEZ</t>
  </si>
  <si>
    <t>FULLDAY 3 ADULTOS Y 2 NIÑOS PLATO SERVIDO</t>
  </si>
  <si>
    <t>Full Day 4adultos 1 menor</t>
  </si>
  <si>
    <t xml:space="preserve">HOSPEDAJE TODO INCLUIDO 3D2N
4 PERSONAS + 2 MENORES 1 DE 4 AÑOS Y OTRO DE 5 AÑOS
ALIMENTACION
D1 CENA
D2 DESAYUNO ALMUERZO CENA
D3 DESAYUNO ALMUERZO
ACOMODACION
CAMA MATRIMONIAL + 2 CAMAS INDIVIDUALES
AMBIENTES
PISCINAS, SAUNAS, JACUZZIS, Y TODAS LAS AREAS DISPONIBLES EN LA FECHA
</t>
  </si>
  <si>
    <t>Alba Cano</t>
  </si>
  <si>
    <t>PAQUETE 1 PICANTE DE GALLINA 19 PERSONAS, 15 ADULTOS Y 4 NIÑOS</t>
  </si>
  <si>
    <t xml:space="preserve"> TERRAZAS</t>
  </si>
  <si>
    <t>Carla Terrazas</t>
  </si>
  <si>
    <t>7 ENTRADAS BUFFET SABADO</t>
  </si>
  <si>
    <t>Kim</t>
  </si>
  <si>
    <t>Alejandro Llanos</t>
  </si>
  <si>
    <t>Mario Zurita</t>
  </si>
  <si>
    <t>"""HOSPEDAJE TODO INCLUIDO 2D1N 2 PERSONAS
ALIMENTACIÓN
D1 cena
D2 desayuno almuerzo
ACOMODACIÓN
Cama matrimonial
AMBIENTES
Cliente hará uso de todas las ambientes disponibles en fecha
REQ. ADICIONAL
.......
Sin deudas
"</t>
  </si>
  <si>
    <t>Joaquin Fernandez</t>
  </si>
  <si>
    <t>SOLO BALNEARIO 3 ADULTOS 1 NIÑO</t>
  </si>
  <si>
    <t xml:space="preserve">MARGARITA </t>
  </si>
  <si>
    <t>Silvia Lorena Pantoja</t>
  </si>
  <si>
    <t>fullday 5 adultos</t>
  </si>
  <si>
    <t>Gladys TARRAGA velarde</t>
  </si>
  <si>
    <t>Geraldine Vargas Sequeiros</t>
  </si>
  <si>
    <t>FULLDAY 3 ADULTOS Y 2 NIÑOS</t>
  </si>
  <si>
    <t xml:space="preserve">Veronica Valenzuela Ibañez </t>
  </si>
  <si>
    <t xml:space="preserve"> fullday 4 adultos </t>
  </si>
  <si>
    <t>José Luis Taborga</t>
  </si>
  <si>
    <t>SALDO HOSPEDAJE VELADA ROMANTICA</t>
  </si>
  <si>
    <t>MAMANI</t>
  </si>
  <si>
    <t>RODRIGO BERNARDO SORIA BASCOPE</t>
  </si>
  <si>
    <t>HOSPEDAJE TODO INCLUIDO 2D1N 2 PERSONAS
ALIMENTACIÓN
D1 cena
D2 desayuno almuerzo
ACOMODACIÓN
Cama matrimonial
AMBIENTES
Cliente hará uso de todas las ambientes disponibles en fecha
REQ. ADICIONAL
Haran uso de cine, facilitar cartelera
.......
TOTAL PAQUETE: 939BS
ADELANTO: 470BS
DEUDA: 469BS A CANCELAR A SU INGRESO</t>
  </si>
  <si>
    <t>Oscar Chavez</t>
  </si>
  <si>
    <t>HOSPEDAJE TODO INCLUIDO 2D1N, PARA 5 PERSONAS
ACOMODACION 
1 CAMA KING Y 3 INDIVIDUALES
ALIMENTACION 
D1 CENA Y D2 DESAYUNO ALMUERZO
AMBIENTES
HARA USO DE INSTALACIONES 
.............
NO TIENE DEUDAS</t>
  </si>
  <si>
    <t>Angélica Moro</t>
  </si>
  <si>
    <t>HOSPEDAJE TODO INCLUIDO 2D1N, PARA 4 PERSONAS
ACOMODACION 
1 CAMA KING Y 2 INDIVIDUALES
ALIMENTACION 
D1 CENA Y D2 DESAYUNO ALMUERZO
AMBIENTES
HARA USO DE INSTALACIONES 
.............
debe saldode 739bs a cancelar a su ingreso</t>
  </si>
  <si>
    <t>MONTAÑO</t>
  </si>
  <si>
    <t>MIJAIL EDGAR MONTAÑO BUSTAMANTE</t>
  </si>
  <si>
    <t>HOSPEDAJE TODO INCLUIDO 3D2N 2 ADULTOS Y 1 MENOR / ALIMENTACIÓN D1 CENA D2 DESAYUNO ALMUERZO CENA D3 DESAYUNO ALMUERZO / ACOMODACIÓN UNA CAMA KING Y UNA INDIVIDUAL /AMBIENTES CLIENTE HARA USO DE TODOS LOS AMBIENTES DISPONIBLES EN LA FECHA / TOTAL: 2339bs Adelnto:1169,50bs Debe: 1169.50bs a cancelar a su ingreso</t>
  </si>
  <si>
    <t>Ruth Dayoly Arias Bejarano</t>
  </si>
  <si>
    <t>1 ADICIONAL MAYOR EN LA MISMA SUITE FAMILIAR</t>
  </si>
  <si>
    <t xml:space="preserve">mijail alvaro verduguez flores </t>
  </si>
  <si>
    <t>HOSPEDAJE TODO INLCUIDO 4 PERSONAS 
UPGRADE DE SUITE EJECUTIVA FEXCO 2024 A CABAÑA 2H PRECIO REGULAR
4 PERSONAS
ACOMODACION
1 CAMA MATRIMONIAL
2 CAMAS INDIVIDUALES
ALIMENTACION
D1 CENA
D2 DESAYUNO ALMUERZO
AMBIENTES CLIENTE HARA USO DE TODOS LOS AMBIENTES DISPONIBLES EN LA FECHA 
PAGO FEXCO: 730BS , CON VOUCHER
AUMENTO: 1009BS
TOTAL PAQUETE 1739BS SIN DEUDAS</t>
  </si>
  <si>
    <t>Raquel Arteaga</t>
  </si>
  <si>
    <t>Jeison Senzano Cuellar</t>
  </si>
  <si>
    <t>"HOSPEDAJE TODO INCLUIDO 2D1N 2 PERSONAS
ALIMENTACIÓN
D1 cena
D2 desayuno almuerzo
ACOMODACIÓN
Cama matrimonial
AMBIENTES
Cliente hará uso de todas las ambientes disponibles en fecha
.......
TOTAL PAQUETE: 939BS
SIN DEUDAS</t>
  </si>
  <si>
    <t>Leslie Phillips castedo</t>
  </si>
  <si>
    <t>FULLDAY MARTES 3 ADULTOS 1 NIÑO PLATO SERVIDO / SANTY NO ENVIO NUMERO DEL CLIENTE</t>
  </si>
  <si>
    <t>Deisy Saavedra Vallejos</t>
  </si>
  <si>
    <t>FULLDAY 4 PERSONAS DIA SABADO</t>
  </si>
  <si>
    <t>Carla Patricia Roca Campos</t>
  </si>
  <si>
    <t>FULLDAY PLATOS ERVIDO 2 ADULTOS /  / JOSE INFORMO LA EL HORARIO DEL ALMUERZO</t>
  </si>
  <si>
    <t>Gabriela Guzmán</t>
  </si>
  <si>
    <t>Gabriela Guzmán Aguilera</t>
  </si>
  <si>
    <t>HOSPEDAJE TODO INLCUIDO 3 PERSONAS
ALIMENTACION
ALIMENTACIÓN
D1 cena
D2 desayuno almuerzo
ACOMODACIÓN
Cama matrimonial
AMBIENTES
Cliente hará uso de todas las ambientes disponibles en fecha
.......
TOTAL PAQUETE: 11189BS
DEUDA  594,5BS</t>
  </si>
  <si>
    <t>SANCHEZ</t>
  </si>
  <si>
    <t>LIZETH RIOS</t>
  </si>
  <si>
    <t>FULLDAY 4 ADULTOS + 1 TERCERA EDAD + 2 NIÑOS CON BUFFET</t>
  </si>
  <si>
    <t>Daniel Ramírez Quisbert</t>
  </si>
  <si>
    <t>2 entradas fullday plato servido</t>
  </si>
  <si>
    <t>César Augusto Perez Rocha</t>
  </si>
  <si>
    <t>fullday 1 adulto y 1 niño domingo</t>
  </si>
  <si>
    <t>Reynaldo Layme Apaza</t>
  </si>
  <si>
    <t>"HOSPEDAJE TODO INCLUIDO 2D1N 2 ADULTOS + 2 NIÑOS + 1 BEBE DE 1 AÑO
ALIMENTACIÓN
D1 cena
D2 desayuno almuerzo
ACOMODACIÓN
2 CAMAS KING
AMBIENTES
Cliente hará uso de todas las ambientes disponibles en fecha
REQ. ADICIONAL
Haran uso de cine, facilitar cartelera
.......
TOTAL PAQUETE: 1559BS
ADELANTO: 780BS
DEUDA: 779BS A CANCELAR A SU INGRESO, AVISAR PARA FACTURA SALDO PORFAVOR</t>
  </si>
  <si>
    <t>2 adicionales menores 3 dias 2  noches</t>
  </si>
  <si>
    <t>Zulema Fajardo Maturano</t>
  </si>
  <si>
    <t>FULLDAY PLATO SERVIDO 3 ADULTOS</t>
  </si>
  <si>
    <t>HOSPEDAJE SOLO CON DESAYUNO 2 PERSONAS
2D1N</t>
  </si>
  <si>
    <t xml:space="preserve"> Jasyel Antelo</t>
  </si>
  <si>
    <t>fullday plato servido 5 adultos y 3 niños</t>
  </si>
  <si>
    <t>Leonardo Velazquez</t>
  </si>
  <si>
    <t xml:space="preserve">Julice Cuellar </t>
  </si>
  <si>
    <t>HOSPEDAJE TODO INCLUIDO 2 DIAS 1 NOCHE 2 PERSONAS / D1 CENA D2 DESAYUNO ALMUERZO /ACOMODACION CAMA MATRIMONIAL / AMBIENTES CLIENTE HARA USO DE TODOS LOS AMBIENTES DISPONIBLES / FACILITAR CARTELERA DE CINE / TOTAL PAQ: 869BS ADELANTO:435BS DEBE SALDO DE 434BS A CANCELAR A SU INGRESO, AVISAR PARA FACTURA AL SALDO POR FAVOR</t>
  </si>
  <si>
    <t xml:space="preserve">Brayham Julio Montecinos Bonillas </t>
  </si>
  <si>
    <t>Norah Terrazas</t>
  </si>
  <si>
    <t xml:space="preserve"> Omar Cadima </t>
  </si>
  <si>
    <t>FULLDAY 2 ADULTOS Y 2 NIÑOS</t>
  </si>
  <si>
    <t>Ivan gomez</t>
  </si>
  <si>
    <t>IVAN ERNESTO GOMEZ HERBAS</t>
  </si>
  <si>
    <t>HOSPEDAJE TODO INCLUIDO/ SUITE DOBLE 4 PERSONAS/ ACOMODACION 2 CAMA KING/ ALIMENTACION D1 CENA, D2 DESAYUNO ALMUERZO/ AMBIENTES HARA USO DISPONIBLES EN FECHA/ TOTAL PAQUETE 1559BS, CANCELO 780BS, TIENE UN SALDO DE 779BS, AVISAR PARA FACTURAR</t>
  </si>
  <si>
    <t>Luis Roca</t>
  </si>
  <si>
    <t xml:space="preserve">
HOSPEDAJE TODO INCUIDO PARA 4 PERSONAS/ 2 SUITE LAGOON / ACOMODACION 2 CAMA KING/ ALIMENTACION D1 CENA, D2 DESAYUNO ALMUERZO/ HARAN USO DE INSTALACIONES HABILITADAS EN LA FECHA/ TOTAL PAQUETE 1878BS, PAGO 939BS Y TIENE UN SALDO 939BS, COBRAR AL INGRESAR PARA FACTURAR</t>
  </si>
  <si>
    <t>Marcel Prado Montalvan</t>
  </si>
  <si>
    <t>HOSPEDAJE TODO INCLUIDO 4 PERSONAS 2 DIAS 1 NOCHE
/ ALIMENTACION: D1 ALMUERZO MERIENDA CENA D2 DESAYUNO ALMUERZO
/ ACOMODACION: 1 CAMA JING Y 2 MATRIMONIALES / AMIBIENTES: CLIENTE HARA USO DE TODO LOS AMBIENETES, INCLUIDO CINE Y KARAOKE
/ REQ ADICIONALES: CLIENTE ESTA CANCELANDO ADICIONAL PARA LATE CHEK OUT DE CABAÑA HASTA LAS 6PM EL DIA 2 , TAMBIEN ESTA CANCELANDO PARA MERIENDA A MEDIA TARDE QUE ES Sandwich de pavita + cafe/ o té/o jugo
/ TOTAL PAQ:Bs2,699.00
ADELANTO: 1400BS
DEBE 12299BS A CANCELAR A SU INGRESO. AVISAR PARA FACTURAR EL SALDO POR FAVOR</t>
  </si>
  <si>
    <t>Eliana huarachi</t>
  </si>
  <si>
    <t>Victoria Zelada Calderon</t>
  </si>
  <si>
    <t>fullday platos serrvido un menor</t>
  </si>
  <si>
    <t xml:space="preserve">ISAAC SERRUDO GARCIA </t>
  </si>
  <si>
    <t>2 entradas viernes plato servido</t>
  </si>
  <si>
    <t>Siuvana Mendez</t>
  </si>
  <si>
    <t>FULLDAY 2 ENTRADAS ADULTOS +  BUFFET</t>
  </si>
  <si>
    <t>ARIEL PAZ</t>
  </si>
  <si>
    <t>PLATO SERVIDO + 80BS CONSUMO</t>
  </si>
  <si>
    <t>Bladimir Ibarra Castro</t>
  </si>
  <si>
    <t>Alexandra Apurani Vaca</t>
  </si>
  <si>
    <t xml:space="preserve"> full day plato servido para 7 adultos y 1 menor de edad</t>
  </si>
  <si>
    <t>Marco Antonio Morant Paz</t>
  </si>
  <si>
    <t xml:space="preserve"> Full day feriado 22 de enero 3 adultos 1 menor de edad almuerzo buffet</t>
  </si>
  <si>
    <t>GRACIELA FABIOLA MEDINA CAMPOS</t>
  </si>
  <si>
    <t>Oscar Alexis Arano Farell</t>
  </si>
  <si>
    <t xml:space="preserve">Full day plato servido 3 adultos </t>
  </si>
  <si>
    <t xml:space="preserve"> Carlos alberto nuñez</t>
  </si>
  <si>
    <t>Rodrigo Aguirre</t>
  </si>
  <si>
    <t>Rodrigo Gabriel Aguirre Hevia</t>
  </si>
  <si>
    <t>VELADA ROMANTICA GOLD 930BS 
2 PERSONAS 2 DIAS 1NOCHE
ACOMODACION: CAMA MATRMONIAL
CENA: EN ESCENARIO BAJO LAS ESTRELLAS (Caso lluvia en habitacion)
INCLUYE:
- CENA ROMANTICA
- TRAGO DE BIENVENIDA
- VINO
- CHOCOLATES
- DECORACION EN ESCENARIO BAJO LAS ESTRELLAS
- DESAYUNO BUFFET
ACOMODACIÓN
Cama matrimonial OJO QUIERE HABITACION SI O SI CON FRIGOBAR , REVISAR QUE TODO ESTE OK
ALIMENTACIÓN
D1 cena romántica por confirmar
---------
SIN DEUDAS</t>
  </si>
  <si>
    <t xml:space="preserve">Carlos Echalar </t>
  </si>
  <si>
    <t>Carlos Mauricio Echalar Pereira</t>
  </si>
  <si>
    <t>Full day 2 adultos almuerzo buffet</t>
  </si>
  <si>
    <t>Hector Sosa Yoani</t>
  </si>
  <si>
    <t>Hector Sosa</t>
  </si>
  <si>
    <t>full day 11 adultos 4 menores</t>
  </si>
  <si>
    <t>Wendy Morales Saucedo</t>
  </si>
  <si>
    <t>6 adultos fullday</t>
  </si>
  <si>
    <t>ELIZABETH LAIME</t>
  </si>
  <si>
    <t xml:space="preserve">juan David sanchez Pedraza </t>
  </si>
  <si>
    <t>HOSPEDAJE TODO INCLUIDO 3 PERSONAS SUITE FAMILIAR/ ACOMODACIONES 1 CAMA KING Y 1 CAMA INDIVIDUAL/ ALIMENTACION D1 CENA Y D2 DESAYUNO ALMUERZO/ HARA USO DE INSTALACIONES EN EL DIA / TOTAL PAQUETE 1189BS PAGO 600BS TIENE SALDO DE 589BS, COBRAR AL INGRESAR PARA FACTURAR</t>
  </si>
  <si>
    <t>Susana Solamayo vasquez.</t>
  </si>
  <si>
    <t>HOSPEDAJE TODO INCLUIDO SUITE DOBLE 4 PERSONAS / ACOMODACION 2 CAMA KING/ ALIMENTACION D1 CENA Y D2 DESAYUNO ALMUERZO/ HARA USO DE INSTALACIONES DISPONIBLES EN DIAS HOSPEDADOS/ TOTAL PAQUETE 1559BS, PAGO 800BS TIENE SALDO DE 759BS COBRAR PARA FACTURAR</t>
  </si>
  <si>
    <t>Nathaly Paola Chávez Espinoza</t>
  </si>
  <si>
    <t>Nathaly Chávez</t>
  </si>
  <si>
    <t>fullday 7 adultos</t>
  </si>
  <si>
    <t>Mario Valencia Nuñez</t>
  </si>
  <si>
    <t>Marlene Martinez Arnez</t>
  </si>
  <si>
    <t xml:space="preserve">Fullday Enero sabado 
4 niñas 
12 adultos s
2 adultos mayores </t>
  </si>
  <si>
    <t>Leidy Tirado Villalba</t>
  </si>
  <si>
    <t>Fullday 2 personas</t>
  </si>
  <si>
    <t>Armando Felipe Suárez Rivera</t>
  </si>
  <si>
    <t>Diego Siles</t>
  </si>
  <si>
    <t>Alcira Sandoval Serminio</t>
  </si>
  <si>
    <t>FULLDAY 4 ADULTOS + 1NIÑA</t>
  </si>
  <si>
    <t>Soliz</t>
  </si>
  <si>
    <t>milenka Soliz Panozo</t>
  </si>
  <si>
    <t>fullday 6 personas</t>
  </si>
  <si>
    <t>David Cancio Almaraz menacho</t>
  </si>
  <si>
    <t>yoselin vaca</t>
  </si>
  <si>
    <t>Edgar Álvaro Aramayo Escaray</t>
  </si>
  <si>
    <t>FULLDAY PLATO SERVIDO o 3 adultos 267bs
1 menor 69bs
total 336bs</t>
  </si>
  <si>
    <t>Gonzalo Navarro</t>
  </si>
  <si>
    <t>Juan Carlos Rubio Montaño</t>
  </si>
  <si>
    <t>Full day 19 de enero
3 adultos, 1 menor</t>
  </si>
  <si>
    <t>Salwa Rojas</t>
  </si>
  <si>
    <t>Walter Vedia</t>
  </si>
  <si>
    <t>Fátima Bazán</t>
  </si>
  <si>
    <t xml:space="preserve">7 menores y 4 menores fullday </t>
  </si>
  <si>
    <t xml:space="preserve">Erika Aliaga Mendez </t>
  </si>
  <si>
    <t>full day 3 adultos 1 menor</t>
  </si>
  <si>
    <t>Jose David Suárez Terceros</t>
  </si>
  <si>
    <t>FULLDAY 2 PERSONAS</t>
  </si>
  <si>
    <t>Bruna Rojas Cordova</t>
  </si>
  <si>
    <t>1 adulto fullday</t>
  </si>
  <si>
    <t>Sandra Soto</t>
  </si>
  <si>
    <t>9 adultos 2 niños fullday</t>
  </si>
  <si>
    <t>Alexandro Serrudo Villafuerte</t>
  </si>
  <si>
    <t>5 adultos fullday</t>
  </si>
  <si>
    <t>Deisy caballero</t>
  </si>
  <si>
    <t>Jean Paul Pérez caballero</t>
  </si>
  <si>
    <t>3 adultos 1 menor fullday ingresa domingo 19.01</t>
  </si>
  <si>
    <t xml:space="preserve"> Roberto Cortez </t>
  </si>
  <si>
    <t xml:space="preserve">Roberto Carlos Cortez Alvarado </t>
  </si>
  <si>
    <t>2 adultos 2 menores FULLDAY</t>
  </si>
  <si>
    <t>Christian Parada</t>
  </si>
  <si>
    <t>Full day 2 adultos</t>
  </si>
  <si>
    <t>Rosmery Ortiz Mercado</t>
  </si>
  <si>
    <t>FULLDAY  5 personas mayores</t>
  </si>
  <si>
    <t>Juan Pablo Villa</t>
  </si>
  <si>
    <t xml:space="preserve">FULLDAY 3 adultos 2 menores </t>
  </si>
  <si>
    <t xml:space="preserve">Joaquin Salazar </t>
  </si>
  <si>
    <t xml:space="preserve">Rina Toreico </t>
  </si>
  <si>
    <t>HOSPEDAJE TODO INCLUIDO CABAÑA PREMIUM 4 PERSONAS/ ALIMENTACION D1 CENA Y D2 DESAYUNO ALMUERZO/ ACOMODACION 1 CAMA KING Y 2 CAMAS INDIVIDUALES/ AMBIENTES HARA USO DISPONIBLES EN LA FECHA/ TOTAL PAQUETE 1739BS, CANCELO 870BS, TIENE UN SALDO DE 879BS, COBRAR AL INGRESAR PARA FACTURAR</t>
  </si>
  <si>
    <t>JHELEN LILA ROQUE AZURDUY</t>
  </si>
  <si>
    <t xml:space="preserve">FULLDAY 15 adultos 2 menores </t>
  </si>
  <si>
    <t>Daniel Acha</t>
  </si>
  <si>
    <t xml:space="preserve">Mateo Fernando Saavedra Mendoza </t>
  </si>
  <si>
    <t>Full day 4 adultos 2 menores</t>
  </si>
  <si>
    <t>José Ernesto Bautista Rodas</t>
  </si>
  <si>
    <t>Pamela Apaza</t>
  </si>
  <si>
    <t>MIHAIL GUEVARA</t>
  </si>
  <si>
    <t>FULL DAY 2 adultos y 1 menor fullda</t>
  </si>
  <si>
    <t>Gabriela nicole navia flores</t>
  </si>
  <si>
    <t>3 adultos 1 menor fullday</t>
  </si>
  <si>
    <t>Serbando gabriel Catari</t>
  </si>
  <si>
    <t>12 adultos 2 niños FULLDAY</t>
  </si>
  <si>
    <t xml:space="preserve">Leandro Agustín Montealegre Corcuy </t>
  </si>
  <si>
    <t xml:space="preserve">fullday 5 adultos </t>
  </si>
  <si>
    <t>Alvaro flores poiqui</t>
  </si>
  <si>
    <t>2 ENTRADAS FULLDAY FERIADO</t>
  </si>
  <si>
    <t>JEANINE ARIMOZA ENCINAS</t>
  </si>
  <si>
    <t>Juliana Peredo Velasquez</t>
  </si>
  <si>
    <t>Por 6 personas adulta 534bs plato servido</t>
  </si>
  <si>
    <t>Diego Quezada</t>
  </si>
  <si>
    <t>Diego Ernesto Quezada Salvatierra</t>
  </si>
  <si>
    <t>4 adultos 356bs
1 menor (5a11 años ) 69bs
total 425bs</t>
  </si>
  <si>
    <t>Vivian scarlet Sánchez Urey</t>
  </si>
  <si>
    <t>Full day plato servido 2 adultos 1 menor</t>
  </si>
  <si>
    <t>Wendy Figueroa</t>
  </si>
  <si>
    <t>Andrés Herraz</t>
  </si>
  <si>
    <t>4 ADULTOS 1 MENOR SOLO BALNEARIO</t>
  </si>
  <si>
    <t>Ruddy Sanguino</t>
  </si>
  <si>
    <t>Isabel Chavez</t>
  </si>
  <si>
    <t>4 ADULTOS Y 1 MENOR BALNEARIO</t>
  </si>
  <si>
    <t xml:space="preserve"> José Ballivian</t>
  </si>
  <si>
    <t xml:space="preserve">Rosmery Rosario Ballivian Quintanilla </t>
  </si>
  <si>
    <t>HOSPEDAJE TODO INCLUIDO 3 PERSONAS SUITE FAMILIAR/ ACOMODACIONES 1 CAMA KING Y 1 CAMA INDIVIDUAL/ ALIMENTACION D1 CENA Y D2 DESAYUNO ALMUERZO/ HARA USO DE INSTALACIONES INCLUIDO KARAOKE Y CINE, FACILITAR CARTELERA POR FAVOR / TOTAL PAQUETE 1189BS SIN DEUDAS</t>
  </si>
  <si>
    <t>Cristian hugo alvarez guillen</t>
  </si>
  <si>
    <t>HOSPEDAJE TODO SUITE DOBLE INCLUIDO 4 PERSONAS/ ACOMODACION 2 CAMA KING / ALIMENTACION D1 CENA Y D2 DESAYUNO ALMUERZO / HARA USO DE INSTALACIONES EN LOS DIAS HOSPEDADOS/ TOTAL PAQUETE 1559BS, PAGO 780BS TIENE UN SALDO DE 779BS POFAVOR COBRAR PARA FACTURAR</t>
  </si>
  <si>
    <t>Daigo Camacho</t>
  </si>
  <si>
    <t>HOSPEDAJE TODO INCLUIDO 3 PERSONAS SUITE FAMILIAR/ ACOMODACIONES 1 CAMA KING Y 1 CAMA INDIVIDUAL/ ALIMENTACION D1 ALMUERZO CENA Y D2 DESAYUNO ALMUERZO CENA D3 DESAYNO ALMUERZO/ HARA USO DE INSTALACIONES INCLUIDO KARAOKE Y CINE, FACILITAR CARTELERA POR FAVOR /  SIN DEUDAS</t>
  </si>
  <si>
    <t>Isabel Perez Aramayo</t>
  </si>
  <si>
    <t>EMPRESA CONFIANZA</t>
  </si>
  <si>
    <t xml:space="preserve">EMPRESA CONFIANZA DELAGACIÓN
HOSPEDAJE TODO INLCUIDO 2D1N PARA 30 PERSONAS
10        Suites Lagoon
5        Suites Ejecutiva O familiar
ALIMENTACION
D1 CENA BUFFET
D2 DESAYUNO BUFFET ALMUERZO BUFFET
ACOMODACIÓN
2 CAMAS INDIVIDUALES POR SUITE
AMBIENTES
CLIENTE HARA USO DE TODOS LOS AMBIENTES INCLUIDO SAUNAS, KARAORE Y CINE, SE ESPECIFICA EN LA ORDEN DE SERVICIO HORARIOS
REQ. ADICIONALES
VERIFICAR USO CORRECTO DE TODOS LOS AIRES ACONDICIONADOS, COLOCAR PAPEL HIGIENICO SHAMPOO Y JABONES EN CADA HABITACION,, FACILITAR CLAVE DEL WIFI
SALON POR CONFIRMAR
------------
TOTAL PAQ: 15270BS
ADELANTO : 7500BS
DEUDA: 7770BS QUE CANCELARA A SU INGRESO, COBRAR PORFAVOR Y ENVIAR COMPROBANTE PARA EMITIR FACTURA
</t>
  </si>
  <si>
    <t xml:space="preserve">nicolas tamsen </t>
  </si>
  <si>
    <t>HOSPEDAJE TODO INCLUIDO 2D1N 2 PERSONAS ALIMENTACIÓN D1 cena D2 desayuno almuerzo ACOMODACIÓN Cama matrimonial AMBIENTES Cliente hará uso de todas las ambientes disponibles en fecha ......./ Sin deudas
DEVOLUCION HIZO LA DEVOLUCION DEBIDO A INCONVENIENTES CON EL CLIENTE QUE SE QUEJO DE TODO.</t>
  </si>
  <si>
    <t>Carlos Enrique Paz Rodríguez</t>
  </si>
  <si>
    <t>suite doble 4 personas 2 dias 1 noche solo desayuno y almuerzo, INGRESO A LAS 10PM</t>
  </si>
  <si>
    <t>Daniel Yavita</t>
  </si>
  <si>
    <t>Marilin Soto zabala</t>
  </si>
  <si>
    <t>FULLDAY 3 ENTRADAS FERIADO</t>
  </si>
  <si>
    <t>Rodolfo nina Almanza</t>
  </si>
  <si>
    <t>FULLDAY  12 mayores y 3 niños feriado</t>
  </si>
  <si>
    <t>Gabriela cuellar</t>
  </si>
  <si>
    <t>:full day 2 adultos 2 menores FERIADO</t>
  </si>
  <si>
    <t>Luis Azurduy</t>
  </si>
  <si>
    <t xml:space="preserve"> Ximena Espada</t>
  </si>
  <si>
    <t>Full Day 7 FERIADO</t>
  </si>
  <si>
    <t>Bergman Espinoza</t>
  </si>
  <si>
    <t>Ronald Gonzales Caro</t>
  </si>
  <si>
    <t xml:space="preserve"> Full Day Feriado 2 adultos</t>
  </si>
  <si>
    <t>Carlos Alberto Calzadilla Peña</t>
  </si>
  <si>
    <t>2 ENTRADAS SOLOO BALNEARIO</t>
  </si>
  <si>
    <t>NATIVIDAD ALBIS</t>
  </si>
  <si>
    <t>SUITE LAGOON 1 PERSONA TODO INLCUIDO</t>
  </si>
  <si>
    <t>raul aldana terceros</t>
  </si>
  <si>
    <t>2 menores fullday</t>
  </si>
  <si>
    <t>Chacanos S.R.L.</t>
  </si>
  <si>
    <t>Daniel Rioja reserva</t>
  </si>
  <si>
    <t>fullday 4 adultos 1 menor</t>
  </si>
  <si>
    <t>Luis Moreno</t>
  </si>
  <si>
    <t>3 adultos 2 menores solo balneario</t>
  </si>
  <si>
    <t>Leodan Colque</t>
  </si>
  <si>
    <t>DAY USE EN SUITE LAGOON DE 1 PM A 7PM</t>
  </si>
  <si>
    <t xml:space="preserve"> RODRIGO CHAVEZ RIVERO</t>
  </si>
  <si>
    <t xml:space="preserve"> TATIANA ARAUZ</t>
  </si>
  <si>
    <t xml:space="preserve"> FULL DAY 13 adultos y 2 adultos mayores + torta </t>
  </si>
  <si>
    <t>Ovando</t>
  </si>
  <si>
    <t>Cristina Ovando</t>
  </si>
  <si>
    <t>cabaña premium doble todo incluido
2 dias 1 noche 2099bs
dia 1 almuerzo cena
dia 2 desayuno almuerzo</t>
  </si>
  <si>
    <t xml:space="preserve">sayly Ávalos Nuñez  </t>
  </si>
  <si>
    <t>CABAÑA DE 3 HABITACIONES PARA 6 PERSONAS
HOSPEDAJE 2D1N TODO INCLUIDO CABAÑA MASTER 6 PERSONAS/ ALIMENTACION D1 CENA Y D2 DESAYUNO ALMUERZO/ AMBIENTES HARA USO DE INSTALACIONES DISPONIBLES EN FECHA / SIN DEUDAS/ ACOMODACION 1 CAMA KING Y 4 INDIVIDUALES</t>
  </si>
  <si>
    <t>Ugarte</t>
  </si>
  <si>
    <t>Karen Ugarte</t>
  </si>
  <si>
    <t>Cabaña Premium Doble
2 días 1 noche
2069bs total pago 1050bs
dia 1 almuezo cena
dia 2 desayuno almuerzo
HOSPEDAJE TODO INCLUIDO CABAÑA DOBLE 4 PERSONAS/ ALIMENTACION D1 ALMUERZO CENA Y D2 DESAYUNO ALMUERZO/ ACOMODACION 1 CAMA KING Y 2 CAMAS INDIVIDUALES/ AMBIENTES HARA USO LAS DISPONIBLES EN LOS DIAS HOSPEDADOS/ TOTAL PAQUETE 2069BS, PAGO 1050BS TIENE UNA DEUDA DE 1019BS, COBRAR PARA FACTURAR AL INGRESAR</t>
  </si>
  <si>
    <t>sainz</t>
  </si>
  <si>
    <t>Vanessa Sainz</t>
  </si>
  <si>
    <t>fullday 2 adultos
1 adulto menor 
1 niño</t>
  </si>
  <si>
    <t>Jhon Salazar</t>
  </si>
  <si>
    <t>2 adultos plato servido</t>
  </si>
  <si>
    <t xml:space="preserve">Gustavo Álvarez Gutiérrez. </t>
  </si>
  <si>
    <t>HOSPEDAJE TODO INCLUIDO 2 CABAÑA PREMIUM PARA 9 PERSONAS, 1 CABAÑA DE 4 PERSONAS Y 1 CABAÑA DE 5 PERSONAS/ ALIMENTACION D1 CENA D2 DESAYUNO ALMUERZO/ AMBIENTES HARA USO DE INSTALACIONES DISPONIBLES EN FECHA/ ACOMODACION PRIMERA CABAÑA 1 CAMA KING Y 2 INDIVIDUALES/ SEGUNDA CABAÑA 1 CAMA KING Y 3 INDIVIDUALES / SIN DEUDAS</t>
  </si>
  <si>
    <t>José Luis Rico Daza</t>
  </si>
  <si>
    <t>HOSPEDAJE TODO INCLUIDO CABAÑA DOBLE 4 PERSONAS/ ALIMENTACION D1 CENA Y D2 DESAYUNO ALMUERZO/ ACOMODACION 1 CAMA KING Y 2 CAMAS INDIVIDUALES/ AMBIENTES HARA USO LAS DISPONIBLES EN LOS DIAS HOSPEDADOS/ TOTAL PAQUETE 1739BS SIN DEUDAS
2 adultos, 1 niño de 6 años, 1 niño de 3 años y una bebé</t>
  </si>
  <si>
    <t>Yesenia Sandoval</t>
  </si>
  <si>
    <t>Jamina Sandoval</t>
  </si>
  <si>
    <t>FULL DAY sabado 25 de enero 4 adultos 1 menor de edad + almuerzo buffet</t>
  </si>
  <si>
    <t>Geraldine Salazar Nogales</t>
  </si>
  <si>
    <t xml:space="preserve">Fullday 3 adultos 2 menores </t>
  </si>
  <si>
    <t>David Higa Azin</t>
  </si>
  <si>
    <t xml:space="preserve">fullday 2 adultos </t>
  </si>
  <si>
    <t>Eduardo Bonilla</t>
  </si>
  <si>
    <t>Carolina hurtado</t>
  </si>
  <si>
    <t>Full day 2 adultos 1 menor</t>
  </si>
  <si>
    <t xml:space="preserve">kenida Melany Laura Condori </t>
  </si>
  <si>
    <t xml:space="preserve"> Jose Nelson Aguilera Caballero</t>
  </si>
  <si>
    <t>Daniela Roca Patton
Harold mapaquine vaca</t>
  </si>
  <si>
    <t>3 FULLDAY ADULTOS</t>
  </si>
  <si>
    <t>Flor Banegas</t>
  </si>
  <si>
    <t>Flor Silvestre Banegas Justiniano</t>
  </si>
  <si>
    <t xml:space="preserve">5 adultos fullday </t>
  </si>
  <si>
    <t>magda argandoña</t>
  </si>
  <si>
    <t>Canedo</t>
  </si>
  <si>
    <t>JOSÉ ANGEL CANEDO BASPINEIRO</t>
  </si>
  <si>
    <t>2 adultos 1 menor fullday plato servido</t>
  </si>
  <si>
    <t>Walton Francisco Siles Garron</t>
  </si>
  <si>
    <t>Maria Del Rosario Siles Céspedes</t>
  </si>
  <si>
    <t xml:space="preserve">: Full Day  adultos7 </t>
  </si>
  <si>
    <t>Ariel Paz</t>
  </si>
  <si>
    <t>2 PLATO SERVIDO</t>
  </si>
  <si>
    <t xml:space="preserve">Hugo cesar Montenegro Martinez </t>
  </si>
  <si>
    <t>FULLDAY 3 adultos 1 menor</t>
  </si>
  <si>
    <t xml:space="preserve">Edith Ibañez </t>
  </si>
  <si>
    <t>fullday para 15 adultos y 2 menores</t>
  </si>
  <si>
    <t>CLEMENT HUSSENET</t>
  </si>
  <si>
    <t xml:space="preserve">FULLDAY 4 adultos 4 menores </t>
  </si>
  <si>
    <t>1 ENTRADA</t>
  </si>
  <si>
    <t xml:space="preserve">Carla Taboada </t>
  </si>
  <si>
    <t>Full day 3 adultos 1 menor</t>
  </si>
  <si>
    <t>Marlene Lopez Quintela</t>
  </si>
  <si>
    <t>Oroza</t>
  </si>
  <si>
    <t>Claudia Oroza</t>
  </si>
  <si>
    <t>3 ADULTOS FULLDAY</t>
  </si>
  <si>
    <t>Erika Calderón Solíz</t>
  </si>
  <si>
    <t>full day 15 adultos 4 menores</t>
  </si>
  <si>
    <t>Andrea Torrez Aguilar</t>
  </si>
  <si>
    <t>2 adultos 1 menor fullday</t>
  </si>
  <si>
    <t>Elías Acevedo</t>
  </si>
  <si>
    <t>2 adultos 1 menor fulday</t>
  </si>
  <si>
    <t>Gabriela Cossio</t>
  </si>
  <si>
    <t>Pamela Herrera</t>
  </si>
  <si>
    <t>Paquete:
4 adultos
3 niños
fullday</t>
  </si>
  <si>
    <t>Hector leon</t>
  </si>
  <si>
    <t>4 adultos 1 menor fullday</t>
  </si>
  <si>
    <t>Norma Ojopi Arroyo</t>
  </si>
  <si>
    <t>:FULL DAY 4 adultos 2 menores</t>
  </si>
  <si>
    <t>JOAQUIN FERNANDEZ</t>
  </si>
  <si>
    <t>Paquete promo balneario
4 adultos 
1 tercera edad
1 menor</t>
  </si>
  <si>
    <t xml:space="preserve">Alex Pérez </t>
  </si>
  <si>
    <t>FULLDAY ENTRESEMANA 3 ADULTOS 1 NIÑO</t>
  </si>
  <si>
    <t>SALDO HOSPEDAJE
+ 200 bs adicionales decoracion y sidra que cancelo en el hotel</t>
  </si>
  <si>
    <t>Carlos David Rivera aguilera</t>
  </si>
  <si>
    <t>HOSPEDAJE TODO INLCUIDO 2 PERSONAS 2D1N
HOSPEDAJE TODO INCLUIDO/ SUITE VIP 2 PERSONAS / ALIMENTACION D1 CENA Y D2 DESAYUNO ALMUERZO/ ACOMODACION 1 CAMA KING/ USO DE INSTALACIONES DISPONIBLES EN FECHA/ TOTAL PAQUETE 1009BS, CANCELO 500BS, TIENE UN SALDO DE 509BS, COBRAR AL INGRESAR PARA FACTURAR AMPLIIO PAQUETE</t>
  </si>
  <si>
    <t>Gustavo Álvarez Gutiérrez</t>
  </si>
  <si>
    <t>"HOSPEDAJE TODO INCLUIDO CABAÑA TRIPLE, OJO BLOQUEAR UNA HABITACIÓN CON LLAVE/ 3 PERSONAS ADULTAS 3D2N/ ALIMENTACION D1 CENA Y D2 DESAYUNO ALMUERZO CENA D3 DESAYUNO ALMUERZO / ACOMODACION 1 CAMA KING Y 2 CAMAS INDIVIDUALES/ AMBIENTES HARA USO LAS DISPONIBLES EN LOS DIAS HOSPEDADOS/ TOTAL PAQUETE 3409BS
- AUTORIZADO POR LIC. FABIAN 
PAGO 1 1739BS
PAGO 2 1679BS
SIN DEUDAS</t>
  </si>
  <si>
    <t>Maria Eugenia Antelo Romero</t>
  </si>
  <si>
    <t>FULLDAY CORPORATIVO COMBO CHANCHO A LA CAJA CHINA
12 adultos x 90=1080 bs / 8 niños x 70bs = 560bs / total 1640bs</t>
  </si>
  <si>
    <t>Juan Carlos pinto</t>
  </si>
  <si>
    <t>PLATO SERVIDO 2 ADULTOS 1 NIÑO</t>
  </si>
  <si>
    <t>Fuentes</t>
  </si>
  <si>
    <t xml:space="preserve"> Alcira Delgado de Surco</t>
  </si>
  <si>
    <t>hospedaje todo inlcuido 6 PERSONAS</t>
  </si>
  <si>
    <t>Marioly Jimenez Rojas</t>
  </si>
  <si>
    <t>Fernando vaca alvarez</t>
  </si>
  <si>
    <t>2 entradas plato servido</t>
  </si>
  <si>
    <t>Fernando Peña</t>
  </si>
  <si>
    <t>Leidy Justiniano Rojas</t>
  </si>
  <si>
    <t>CABAÑA MASTER TRIPLE 3DIAS 2 NOCHES</t>
  </si>
  <si>
    <t xml:space="preserve">Guillermo Padilla </t>
  </si>
  <si>
    <t>fullday 4 adultos y 1 menor plato servido</t>
  </si>
  <si>
    <t>DONNY WILDERS BEDREGAL GARCÍA</t>
  </si>
  <si>
    <t xml:space="preserve"> Analy Bedregal Garcia</t>
  </si>
  <si>
    <t>fullday 3 adultos,1 adulto mayor y 1 menor plato servido</t>
  </si>
  <si>
    <t>Ángela Menacho berbetty</t>
  </si>
  <si>
    <t>2 fullday plato servido</t>
  </si>
  <si>
    <t>SALDO FULLDAY Y 1 ADICIONAL</t>
  </si>
  <si>
    <t>MARTIN SALCES</t>
  </si>
  <si>
    <t>HOPSEDAJE  SOLO CON DESAYUNO</t>
  </si>
  <si>
    <t>Pablo Morales</t>
  </si>
  <si>
    <t xml:space="preserve"> Pablo Cesar Morales Cuellar</t>
  </si>
  <si>
    <t xml:space="preserve"> Full Day 3 adultos 1 menor fullday</t>
  </si>
  <si>
    <t>Miller Mustafa Andrades</t>
  </si>
  <si>
    <t>FULLDAY 1 ENTRADA</t>
  </si>
  <si>
    <t>Silbia Gutierrez</t>
  </si>
  <si>
    <t>FULLDAY 2 ENTRADS</t>
  </si>
  <si>
    <t>FULLDAY DOMINGO 2 ENTRADAS Y REPROGRAMACION</t>
  </si>
  <si>
    <t>María Teresa Mariaca</t>
  </si>
  <si>
    <t>full day 2 adultos 1 menor</t>
  </si>
  <si>
    <t xml:space="preserve">Bladimir Ibarra Castro </t>
  </si>
  <si>
    <t>PLATO SERVIDO 3 adultos 1 menor</t>
  </si>
  <si>
    <t>Jaime Vega mosquera</t>
  </si>
  <si>
    <t>FLORA CHÁVEZ</t>
  </si>
  <si>
    <t>HOSPEDAJE CON DESAYUNO + ALMUERZO Y DECORACION Y TORTA</t>
  </si>
  <si>
    <t>Shelimar Antelo</t>
  </si>
  <si>
    <t>2 ENTRADAS PLATO SERVIDO</t>
  </si>
  <si>
    <t>1 ENTRADA ADICIONAL PLATO SERVIDO</t>
  </si>
  <si>
    <t>Leidy paez</t>
  </si>
  <si>
    <t>Vania Alvis Chavez</t>
  </si>
  <si>
    <t>FULLDAY 
6 mayores precio 774 bs
2 menores de dad precio 158 bs
total 932 bs</t>
  </si>
  <si>
    <t>Jhonny Alexis Algarañaz Serrate</t>
  </si>
  <si>
    <t xml:space="preserve">FULLDAY 5 adultos y 1 menor </t>
  </si>
  <si>
    <t>Iver Arispe</t>
  </si>
  <si>
    <t>Julio César Lozada Ribera</t>
  </si>
  <si>
    <t xml:space="preserve">Eduardo Becerra pesoa </t>
  </si>
  <si>
    <t>Enrique Becerra</t>
  </si>
  <si>
    <t xml:space="preserve">2 adultos 1 menor fullday </t>
  </si>
  <si>
    <t>Hugo Carrasco</t>
  </si>
  <si>
    <t>Ronald Carrasco Villanueva</t>
  </si>
  <si>
    <t>Zabalaga</t>
  </si>
  <si>
    <t>Daniel zabalaga</t>
  </si>
  <si>
    <t>4 ENTRADAS FULLDAY</t>
  </si>
  <si>
    <t>MAURICIO RODRIGUEZ</t>
  </si>
  <si>
    <t>BRIANDA BETANCOURT GILES</t>
  </si>
  <si>
    <t>FULLDAY 8adultos 2 menor</t>
  </si>
  <si>
    <t>2 adultos, 1 tercera edad y 1 menor fullday</t>
  </si>
  <si>
    <t>Leydy ardaya vaca</t>
  </si>
  <si>
    <t>Ghelvin Nicole Ayala Gutiérrez</t>
  </si>
  <si>
    <t>5 adultos 645
1 menor (5a11años) 79bs
COMPROBANTE EN REVISION</t>
  </si>
  <si>
    <t>Grover Coronado</t>
  </si>
  <si>
    <t>irene Revollo Gonzales</t>
  </si>
  <si>
    <t>FULLDAY 5 adultos</t>
  </si>
  <si>
    <t>FALTA COMPRO</t>
  </si>
  <si>
    <t>FULLDAY 
5 adultos 645
1 menor (5a11años) 79bs</t>
  </si>
  <si>
    <t xml:space="preserve"> Fullday enero 6 adultos</t>
  </si>
  <si>
    <t>PAGO EN RECEPCION</t>
  </si>
  <si>
    <t>costulo moises villca mamani</t>
  </si>
  <si>
    <t>Rodolfo Dorado</t>
  </si>
  <si>
    <t>4 adultos 3 menores FULLDAY</t>
  </si>
  <si>
    <t>Omar Flores Aruquipa</t>
  </si>
  <si>
    <t>FULLDAY 6 adultos 1 menor</t>
  </si>
  <si>
    <t xml:space="preserve"> Nahir Frías </t>
  </si>
  <si>
    <t>FULLDAY 6 adultos
1 menor de 7 años
1 menor de 3 años (no paga)</t>
  </si>
  <si>
    <t xml:space="preserve">Polonia Montero </t>
  </si>
  <si>
    <t>Rojas arancibia Katiana Andrea</t>
  </si>
  <si>
    <t>1 ENTRADA BALNEARIOS</t>
  </si>
  <si>
    <t xml:space="preserve">FULLDAY 3 ADULTOS Y 1 MENOR </t>
  </si>
  <si>
    <t>Ericka Eguez</t>
  </si>
  <si>
    <t>FULLDAY  6 adultos y 1 niño</t>
  </si>
  <si>
    <t>Darinka Ordóñez Sandoval</t>
  </si>
  <si>
    <t>DEBE SALDO 379
CANCELO EN RECEPCION 689BS</t>
  </si>
  <si>
    <t>HOSPEDAJE TODO INCLUIDO</t>
  </si>
  <si>
    <t>Ronald Alpire Pereyra</t>
  </si>
  <si>
    <r>
      <rPr>
        <rFont val="Arial"/>
        <color theme="1"/>
      </rPr>
      <t xml:space="preserve">FULLDAY 5 DULTOS Y 1 MENOR , </t>
    </r>
    <r>
      <rPr>
        <rFont val="Arial"/>
        <color rgb="FF0000FF"/>
      </rPr>
      <t>SE DEBE VOUCHER POR 50BS</t>
    </r>
  </si>
  <si>
    <t>Brenda Rodríguez antezana</t>
  </si>
  <si>
    <t>3 adultos 1 menor FULLDAY</t>
  </si>
  <si>
    <t>Magali Torrico López</t>
  </si>
  <si>
    <t>Delma Moya Soto</t>
  </si>
  <si>
    <t>1 (910) 723-6426</t>
  </si>
  <si>
    <r>
      <rPr>
        <rFont val="Arial"/>
        <color theme="1"/>
      </rPr>
      <t xml:space="preserve">HOSPEDAJE 3DIAS Y 2NOCHES, 2 PERSONAS SUITE EJECUTIVA, </t>
    </r>
    <r>
      <rPr>
        <rFont val="Arial"/>
        <b/>
        <color rgb="FF0000FF"/>
      </rPr>
      <t>SE LE DEBE VOUCHER POR 11BS</t>
    </r>
  </si>
  <si>
    <t>Marco a chavarria Pérez</t>
  </si>
  <si>
    <t>Full day 2 entradas + 1 menor adicionale</t>
  </si>
  <si>
    <t>Luisa Carola López Rivera</t>
  </si>
  <si>
    <t>Gonzalo Pinto Aviles</t>
  </si>
  <si>
    <t>yamile prado</t>
  </si>
  <si>
    <t>Paquete full day enero 5 fullday adultos  2 menores</t>
  </si>
  <si>
    <t>Christian Chugar</t>
  </si>
  <si>
    <r>
      <rPr>
        <rFont val="Arial"/>
        <b/>
        <color rgb="FFFF0000"/>
      </rPr>
      <t>DEBE SALDO DE 300</t>
    </r>
    <r>
      <rPr>
        <rFont val="Arial"/>
        <color theme="1"/>
      </rPr>
      <t xml:space="preserve">
cancelo en recepcion 300bs el 2/2</t>
    </r>
  </si>
  <si>
    <t xml:space="preserve">HOSPEDAJE SOLO CON DESAYUNO </t>
  </si>
  <si>
    <t xml:space="preserve">Marina Magali Yllanes Coronel </t>
  </si>
  <si>
    <r>
      <rPr>
        <rFont val="Arial"/>
        <b/>
        <color rgb="FFFF0000"/>
      </rPr>
      <t>debe saldo de 2257bs</t>
    </r>
    <r>
      <rPr>
        <rFont val="Arial"/>
        <color theme="1"/>
      </rPr>
      <t xml:space="preserve">
aumento  personas y cancelo en recepcion</t>
    </r>
  </si>
  <si>
    <t>fulday corporativo</t>
  </si>
  <si>
    <t>Danitza Sanchez Coronado</t>
  </si>
  <si>
    <t xml:space="preserve">2 adultos fullday </t>
  </si>
  <si>
    <t>Erika Liliana Peña Ralde</t>
  </si>
  <si>
    <t xml:space="preserve">3 adultos fullday </t>
  </si>
  <si>
    <t>2DA ENTRADA ADICIONAL</t>
  </si>
  <si>
    <t>emanuel Quezada</t>
  </si>
  <si>
    <t xml:space="preserve"> 2 mayores fullday</t>
  </si>
  <si>
    <t>Jose Miguel Aguilera Ortiz</t>
  </si>
  <si>
    <t>3 ADULTOS FULLDAY 1 MENOR</t>
  </si>
  <si>
    <t>Roberto Pozzo</t>
  </si>
  <si>
    <t>Dustin Ever Villarroel Aliaga</t>
  </si>
  <si>
    <t>4 adultos balneario</t>
  </si>
  <si>
    <t xml:space="preserve">RECEPCION RECIEN ME ENVIO EL COMPROBANTE HOY </t>
  </si>
  <si>
    <t>Víctor Rospilloso</t>
  </si>
  <si>
    <t>5 adultos 1 menor solo balneario / VENTA ANULADA SANTIAGO, NO INDICA QUE ES</t>
  </si>
  <si>
    <t>ANALIS MALDONADO</t>
  </si>
  <si>
    <t>FULLDAY ENTRESEMANA  ADULTOS 1 MENOR</t>
  </si>
  <si>
    <t>INGRESA EL 14 DE MARZO</t>
  </si>
  <si>
    <t>Jesús David Copa Quisbert - 3029020sc 
Esther Garcia de Copa - 3006140 SC</t>
  </si>
  <si>
    <r>
      <rPr>
        <rFont val="Arial"/>
        <color theme="1"/>
      </rPr>
      <t xml:space="preserve">HOSPEDAJE 2D1N 2 PERSONAS TODO INLCUIDO SUITE VIP, SIN FECHA POR CONFIRMAR </t>
    </r>
    <r>
      <rPr>
        <rFont val="Arial"/>
        <b/>
        <color theme="1"/>
        <sz val="12.0"/>
      </rPr>
      <t>INGRESA CON VOUCHER</t>
    </r>
  </si>
  <si>
    <t>Nilton Huañapaco Huallpa</t>
  </si>
  <si>
    <t>pago en oficinas</t>
  </si>
  <si>
    <t>VELADA ROMANTICA GOLD 930BS 
2 PERSONAS 2 DIAS 1NOCHE
ACOMODACION: CAMA MATRMONIAL
CENA: EN ESCENARIO BAJO LAS ESTRELLAS (Caso lluvia en habitacion)
INCLUYE:
- CENA ROMANTICA
- TRAGO DE BIENVENIDA
- VINO
- CHOCOLATES
- DECORACION EN ESCENARIO BAJO LAS ESTRELLAS
- DESAYUNO BUFFET
ACOMODACIÓN
Cama matrimonial OJO QUIERE HABITACION SI O SI CON FRIGOBAR , REVISAR QUE TODO ESTE OK
ALIMENTACIÓN
D1 cena romántica
D2 Desayuno
CENA ROMANTICA
ENSALADA WALDO
KEPERI AL HORNO
TRES LECHES
---------
SIN DEUDAS"</t>
  </si>
  <si>
    <t>Grehssy Pamela Laime</t>
  </si>
  <si>
    <t>DEBE SALDO DE 469BS</t>
  </si>
  <si>
    <t>"CLIENTE FARMACORP 
HOSPEDAJE TODO INCLUIDO 6 PERSONAS MAYORES EN SUITE LAGOON Y CABAÑA 2HABITACIONES
ALIMENTACION
D1 CENA
D2 DESAYUNO ALMUERZO BUFFET  
ACOMODACION:
SUITE LAGOON 1 CAMA MATRIMONIAL
CABAÑA 2H 1 CAMA KING Y 2 INDIVIDUALES
AMBIENTES: 
CLIENTE HARA USO DE TODOS LOS AMBIENTES EN LA FECHA
-..............
TOTAL PAQUETE: 2717BS
PAGO: 
CABAÑA CON VOUCHER FARMACORP SIN DEUDA Y 
SUITE LAGOON
PAGO: 470BS
DEUDA: 469BS A CANCELAR A SU INGRESO"</t>
  </si>
  <si>
    <t>GONZALO FELIX ENCINAS CARREON</t>
  </si>
  <si>
    <t>DEBE SALDO DE 1529BS</t>
  </si>
  <si>
    <t>HOSPEDAJE TODO INCLUIDO SUITE DOBLE 4 PERSONAS 3 ADULTOS Y 1 MENOR / ALIMENTACION D1 CENA Y D2 DESAYUNO ALMUERZO CENA  D3 DESAYUNO ALMUERZO / ACOMODACION 2 CAMA KING/ AMBIENTES HARA USO DISPONIBLES EN LA FECHA/ TOTAL PAQUETE 3059BS, CANCELO 1530 BS, DEUDA DE 1529BS, COBRAR AL INGRESAR PARA FACTURAR EL SALDO</t>
  </si>
  <si>
    <t>Yngrid Yenny Paz Perez</t>
  </si>
  <si>
    <t>Rubí Armata</t>
  </si>
  <si>
    <t>850 QR Y 850 EN RECEPCION</t>
  </si>
  <si>
    <t>2 COMPBOS CUMMPLEAÑEROS 1</t>
  </si>
  <si>
    <t>Lucero Choque</t>
  </si>
  <si>
    <t xml:space="preserve"> full day para 3 personas</t>
  </si>
  <si>
    <t>Essael Omonte</t>
  </si>
  <si>
    <t>Wilson Copa</t>
  </si>
  <si>
    <t>Gabriel Leaños</t>
  </si>
  <si>
    <t>5adultos 1menor fullday</t>
  </si>
  <si>
    <t>Roxana Carola Peláez Sandoval</t>
  </si>
  <si>
    <t>PAGO EN RECEPCION
4099110000001033</t>
  </si>
  <si>
    <t>HOSPEDAJE TODO INLCUIDO 2 PERSONAS SUITE LAGOON</t>
  </si>
  <si>
    <t>CANCELO EN RECEPCION</t>
  </si>
  <si>
    <t xml:space="preserve">luz Carmen rojas </t>
  </si>
  <si>
    <t>DEBE SALDO DE 2515BS</t>
  </si>
  <si>
    <t>PAQUETE CORPORATIVO COMBO CHURRASCO PLATO SERVIDO +  GASEOSA DE 500 ML + AMBIENTES PARA 33 PERSONAS</t>
  </si>
  <si>
    <t>DESCORCHE POR TORTA</t>
  </si>
  <si>
    <t>Luis Miguel Estremadoiro Arteaga</t>
  </si>
  <si>
    <t>3 adultos 2 menores fullday</t>
  </si>
  <si>
    <t>Carla patricia merida Balderrama</t>
  </si>
  <si>
    <t>Fullday 6 adultos 2 menores</t>
  </si>
  <si>
    <t>Liliana Patty Llanos</t>
  </si>
  <si>
    <t>DEBE SALDO DE 539BS</t>
  </si>
  <si>
    <t>HOSPEDAJE SUITE FAMILIAR 3 PERSONAS</t>
  </si>
  <si>
    <t>HOSPEDAJE CON DESAYUNO  + 1 MENOR</t>
  </si>
  <si>
    <t>Miguel sejas</t>
  </si>
  <si>
    <t>Osvaldo Kinm</t>
  </si>
  <si>
    <t>HOSPEDAJE TODO INLCUIDO 2 PERSONAS</t>
  </si>
  <si>
    <t>Andrea Barba Scetti</t>
  </si>
  <si>
    <t>HOSPEDAJE 2DIAS 1 NOCHE 2 MYORES Y 2 NIÑOS / ACOMODACION 2 CAMAS KING / ALIMENTACION D2 DESAYUNO / AMBIENTES CLIENTE HARA USO DE TODOS LOS AMBIENTES DEL RESORT / SIN REQUERMIENTO ADICIONALES / SIN DEUDA</t>
  </si>
  <si>
    <t>María Reneé Cuellar Ortiz</t>
  </si>
  <si>
    <t>2 ENTRADAS FULLDAY PLATO SERVIDO</t>
  </si>
  <si>
    <t>ALEJANDRO DANIEL PARDO</t>
  </si>
  <si>
    <t>SUITE LAGOON VELADA ROMANTICA GOLD</t>
  </si>
  <si>
    <t>Eloy Alejandro Justiniano Coimbra</t>
  </si>
  <si>
    <t>DEBE SALDO DE 465BS</t>
  </si>
  <si>
    <t>SUITE VIP VELADA  ROMANTICA GOLD</t>
  </si>
  <si>
    <t>David Villca Cruz</t>
  </si>
  <si>
    <t>67800434 - 67707028</t>
  </si>
  <si>
    <t>VELADA ROMANTICA GOLD 930BS + ALMUERZO BUFFET DIA 2
2 PERSONAS 2 DIAS 1NOCHE
ACOMODACION: CAMA MATRMONIAL
CENA:EN HABITACION
INCLUYE:
- CENA ROMANTICA
- TRAGO DE BIENVENIDA
- VINO
- CHOCOLATES
- DECORACION EN ESCENARIO BAJO LAS ESTRELLAS
- DESAYUNO BUFFET
ACOMODACIÓN
Cama matrimonial
ALIMENTACIÓN
D1 cena romántica
D2 Desayuno almuerzo buffet
CENA ROMANTICA
 ENSALADA CESAR FILETE MIÑON MOUSE DE FRUTILLA --------- SIN DEUDAS"
---------
SIN DEUDAS</t>
  </si>
  <si>
    <t xml:space="preserve"> Luis Fernando Moreno Herrera</t>
  </si>
  <si>
    <t>Jose Luis Abrego Olmos</t>
  </si>
  <si>
    <t>fullday pareja an valentin</t>
  </si>
  <si>
    <t xml:space="preserve"> Fabiola Bustos Peña</t>
  </si>
  <si>
    <t>San valentin FULLDAY 2 ADULTOS  + 1 MENOR REGULAR</t>
  </si>
  <si>
    <t xml:space="preserve"> Javier Luna Pizarro</t>
  </si>
  <si>
    <t>fullday 4 parejas</t>
  </si>
  <si>
    <t>sebastian Ramiro añez saucedo</t>
  </si>
  <si>
    <t>72685969 - 63469197</t>
  </si>
  <si>
    <t>1 entrada pareja</t>
  </si>
  <si>
    <t>Yael Cárcamo</t>
  </si>
  <si>
    <t>4 entradas fullday</t>
  </si>
  <si>
    <t>MARCELO RODA MATTOS</t>
  </si>
  <si>
    <t>FULLDAY 1 PAREJA</t>
  </si>
  <si>
    <t>Daniela Bravo</t>
  </si>
  <si>
    <t>2 ENTRADAS FULLDAYPAREJA</t>
  </si>
  <si>
    <t xml:space="preserve"> Carla Molina</t>
  </si>
  <si>
    <t>1 ENTRADA PAREJA</t>
  </si>
  <si>
    <t>1 FULLDAY PAREJA</t>
  </si>
  <si>
    <t>Juan Daniel mejia</t>
  </si>
  <si>
    <t>Oscar Villa Pereira</t>
  </si>
  <si>
    <t>79493775 -72121664</t>
  </si>
  <si>
    <t>1 ENTRADA ADULTO FULLDAY</t>
  </si>
  <si>
    <t xml:space="preserve">Alejandra Alegre </t>
  </si>
  <si>
    <t>Anibal Villarroel</t>
  </si>
  <si>
    <t>Ronny Aguilera</t>
  </si>
  <si>
    <t>2 FULLDAY PAREJA</t>
  </si>
  <si>
    <t>GERARDO BUSTILLOS</t>
  </si>
  <si>
    <t>4 ENTRADAS PAREJAS FULLDAY</t>
  </si>
  <si>
    <t>Joel Fernando Ticona Aquino</t>
  </si>
  <si>
    <t>CENA
De entrada  una ensalada Waldo y ensalada caprise
De plato fuerte
Un filet miñón y un keperi al horno . De postre dos tres leches
uso entradas cortesia el 14 de febrero</t>
  </si>
  <si>
    <t>Luis Gustavo Medina</t>
  </si>
  <si>
    <t>78040559 - 73183181</t>
  </si>
  <si>
    <t>En la entrada
en salada waldo
Tomate caprise
Para el plato fuerte
Cordón blue de pollo
Y
Filet miñon en reducción de vino
Y para el postre
Mouse de frutilla y
Tres leche</t>
  </si>
  <si>
    <t>Omar Alex Quispe</t>
  </si>
  <si>
    <t>CENA ROMANTICA PREMIUM</t>
  </si>
  <si>
    <t>DEBE SALDO DE 914,50 + deuda por reprogramacion</t>
  </si>
  <si>
    <t>HOSPEDAJE 3DIAS Y 2NOCHES, 2 PERSONAS SUITE LAGOON REPROGRAMO PARA EL 14 DE MARZO</t>
  </si>
  <si>
    <t>Tania Saravia Vargas</t>
  </si>
  <si>
    <t>72165648 - 77825046</t>
  </si>
  <si>
    <t>DAY USE CABAÑA 4 PERSONAS</t>
  </si>
  <si>
    <t>Antonio pinto Poqiviqui</t>
  </si>
  <si>
    <t>77682462 - 77054701</t>
  </si>
  <si>
    <t>Eldy Severiche Jiménez</t>
  </si>
  <si>
    <t>PAGO EN RECEPCION CON TARJETA 
478786000009762</t>
  </si>
  <si>
    <t>Ivan aiza López</t>
  </si>
  <si>
    <t>DEBE SALDO DE 190BS
PAGO EN RECEPCION</t>
  </si>
  <si>
    <t>CENA STANDAR</t>
  </si>
  <si>
    <t>Abel Ayala Torrico</t>
  </si>
  <si>
    <t>DEBE SALDO DE 225BS 
PAGO EN RECEPCION</t>
  </si>
  <si>
    <t>AMPLIACION PAQUETE A 3DIAS 2NTODO INLCUIDO</t>
  </si>
  <si>
    <t xml:space="preserve"> CANCELAR A SU INGRESOO EN RECEPCION</t>
  </si>
  <si>
    <t>SALDO HOSPEDAJE , RECIBO DICE 610</t>
  </si>
  <si>
    <t>Mauricio Clementelli</t>
  </si>
  <si>
    <t>HOSPEDAJE TODO INLCUIDO</t>
  </si>
  <si>
    <t>Douglas Quintana</t>
  </si>
  <si>
    <t>FULLDAY 7 ADULTOS</t>
  </si>
  <si>
    <t>Diego Hobert Silvério</t>
  </si>
  <si>
    <t>Samuel Bedoya</t>
  </si>
  <si>
    <t>hospedaje todo inlcuido suite ejecutiv</t>
  </si>
  <si>
    <t xml:space="preserve">María Elda Jordan </t>
  </si>
  <si>
    <t>DEBE SALDO DE 1359BS</t>
  </si>
  <si>
    <t>HOSPEDAJE TODO INLCUIDO 2 PERSONAS 4D33N</t>
  </si>
  <si>
    <t>Alcides Cuéllar</t>
  </si>
  <si>
    <t>DEBE 1189BS POR LA SEGUNDA SUITE FAMILIAR</t>
  </si>
  <si>
    <t>HOSPEDAJE 2 SUITES FAMILIARES/   TODO INCLUIDO 2 ADULTOS Y 1 MENOR / ALIMENTACION D1 CENA Y D2 DESAYUNO ALMUERZO  / ACOMODACION 1 CAMA KING y 1 iINDIVIDUAL / AMBIENTES HARA USO DISPONIBLES EN LA FECHA/ DEBE SALDO DE 1189BS ESDECIR 594, 5 BS POR SUITE</t>
  </si>
  <si>
    <t>Luis Niño de Guzman</t>
  </si>
  <si>
    <t>HOSPEDAJE TODO INCLUIDO 3 DIAS 2 NOCHES / SUITE LAGOON PARA 2 PERSONAS / ALIMENTACION D1 CENA, D2 DESAYUNO ALMUERZO CENA, D3 DESAYUNO ALMUERZO/ ACOMODACION 1 CAMA KING/ SIN DEUDAS / HARA USO DE AMBIENTES DISPONIBLES</t>
  </si>
  <si>
    <t>Sergio Alejandro Zambrana Herrera</t>
  </si>
  <si>
    <t>VELADA ROMANTICA GOLD 930BS SUITE VIP
2 PERSONAS 2 DIAS 1NOCHE
ACOMODACION: CAMA MATRMONIAL
CENA: EN ESCENARIO BAJO LAS ESTRELLAS (Caso lluvia en habitacion)
INCLUYE:
- CENA ROMANTICA
- TRAGO DE BIENVENIDA
- VINO
- CHOCOLATES
- DECORACION EN ESCENARIO BAJO LAS ESTRELLAS
- DESAYUNO BUFFET
ACOMODACIÓN
Cama matrimonial
ALIMENTACIÓN
D1 cena romántica
D2 Desayuno
CENA ROMANTICA 
ensalada cesar, cordon blue de pollo, mouse de frutilla 
y tomates capresi, keperi al horno, tres leches
---------
SIN DEUDAS</t>
  </si>
  <si>
    <t>CANCELO EN RECEPCION
4421910000006012</t>
  </si>
  <si>
    <t>Mercedes Banegas</t>
  </si>
  <si>
    <t>José Luis Rodriguez Padilla</t>
  </si>
  <si>
    <t>cancelo en recepcion</t>
  </si>
  <si>
    <t>santiago no registro bien, anoto menos un bolivinano</t>
  </si>
  <si>
    <t>Andres Silva Serrate</t>
  </si>
  <si>
    <t>2 ENTRADAS FULLDAT</t>
  </si>
  <si>
    <t>Emilio Arabe</t>
  </si>
  <si>
    <t>2 entradas adultos y 2 niños</t>
  </si>
  <si>
    <t xml:space="preserve"> Daniela Tórrez Limpias</t>
  </si>
  <si>
    <t>3 entradas balneario</t>
  </si>
  <si>
    <t>PAGO EN RECEPCION
4404494420000002863</t>
  </si>
  <si>
    <t>SALDO HOSPEDAJE SUITE FAMILIAR 2</t>
  </si>
  <si>
    <t>ROGER LUIS NAVIAGORENA</t>
  </si>
  <si>
    <t>PAGO EL HOTEL</t>
  </si>
  <si>
    <t>CABAÑA PREMIUM DOBLE 2H 2D1N TODO INLCUIDO</t>
  </si>
  <si>
    <t>Héctor Montero</t>
  </si>
  <si>
    <t>HOSPEDAJE TODO INCLUIDO 2 ADULTOS / ALIMENTACION D1 CENA Y D2 DESAYUNO ALMUERZO / HARA USO DE INSTALACIONES DISPONIBLES EN FECHA/ ACOMODACIONES 1 CAMA KING / SIN DEUDAS</t>
  </si>
  <si>
    <t>VALERIA ESCALANTE</t>
  </si>
  <si>
    <t>PAGO EN HOTEL</t>
  </si>
  <si>
    <t>5 PERSONAS FULLDAY</t>
  </si>
  <si>
    <t xml:space="preserve"> Jheremy Pabon Fuertes</t>
  </si>
  <si>
    <t>Blanca Alicia Gutiérrez duran</t>
  </si>
  <si>
    <t>Rosario Palacios</t>
  </si>
  <si>
    <t>65066652- 75576491</t>
  </si>
  <si>
    <t>Leslie Cuellar Duran</t>
  </si>
  <si>
    <t>FULLDAY 9 ADULTOS</t>
  </si>
  <si>
    <t>Mariela Garrett</t>
  </si>
  <si>
    <t>Mauricio Guerrero</t>
  </si>
  <si>
    <t>Full day 3 adultos 3 menorES</t>
  </si>
  <si>
    <t>Dayan lucia Soria Mariscal</t>
  </si>
  <si>
    <t>fullday carnavalero 2 adultos 1 menor</t>
  </si>
  <si>
    <t>Christian Apolinar aliaga</t>
  </si>
  <si>
    <t xml:space="preserve">2 ADULTOS 2 MENORES FULLDAY </t>
  </si>
  <si>
    <t>Mary Méndez</t>
  </si>
  <si>
    <t>Jimena Zenteno Meneses</t>
  </si>
  <si>
    <t>Gigliola Peña Crespo</t>
  </si>
  <si>
    <t>Full Day 3 adultos 1 MENOR</t>
  </si>
  <si>
    <t xml:space="preserve">Arturo García </t>
  </si>
  <si>
    <t>5 ENTRADAS BALNEARIO</t>
  </si>
  <si>
    <t>Martin Cuevas</t>
  </si>
  <si>
    <t>TOTAL 1408BS DEBE SALDO DE 704BS</t>
  </si>
  <si>
    <t>HOSPEDAJE SUITE VIP 3 PERSONAS ADULTAS, DEBE SALDO</t>
  </si>
  <si>
    <t>Carlos Junior Sánchez Mallea</t>
  </si>
  <si>
    <t>CANCELO POR TRANSFERENCIA</t>
  </si>
  <si>
    <t>SALDO HOSPEDAJE SUITE LAGGOON</t>
  </si>
  <si>
    <t>DEBE SALDO DE 465BS A PAGAR EN RECEPCION AL INGRESO
REPROGRAMACION DE PAQUETE DEL 12 AL 31 DE OCTUBRE
- 2DA REPROGRAMACION PARA DICIEMBRE 2024, FECHA SIN CONFIMAR</t>
  </si>
  <si>
    <t>Carlos solares toledo</t>
  </si>
  <si>
    <t>HOSPEDAJE FERIAL EXPOCRUZ AL CONTADO
2 DIAS 1 NOCHE
3 PERSONAS
ALIMENTACION
D2 DESAYUNO ALMUERZO
ACOMODACION
CAMA MATIMONIAL+ CAMA INDIVIDUAL
AMBIENTES
CLIENTE HARA USO DE TODOS LOS AMBIENTES DISPONIBLES EN FECHA</t>
  </si>
  <si>
    <t>COLEGIO 16 DE NOVIEMBRE</t>
  </si>
  <si>
    <t>FULLDAY ESTUDIANTIL 82 ADULTOS + 3 LIBERADOS</t>
  </si>
  <si>
    <t>COLEGIO  DIVINO NIÑO JESUS</t>
  </si>
  <si>
    <t>FULLDAY ESTUDIANTIL 76 ESTUDIANTES + 3 LIBERADOS</t>
  </si>
  <si>
    <t>LORENA TERCEROS</t>
  </si>
  <si>
    <t>Fanor Torrez</t>
  </si>
  <si>
    <t>almuerzos adicionales</t>
  </si>
  <si>
    <t>Jackelyn Cinthia Curcuy Rojas</t>
  </si>
  <si>
    <t>FULLDAY VIERNES 13 PERSONAS</t>
  </si>
  <si>
    <t>Xenia Ortiz</t>
  </si>
  <si>
    <t>Aracely Aramayo</t>
  </si>
  <si>
    <t>2 ENTRADAS ADULTOS FULLDAY</t>
  </si>
  <si>
    <t xml:space="preserve">Jenny Karina Balcazar Egüez </t>
  </si>
  <si>
    <t>2 ADULTOS Y 3 NIÑOS FULLDAY</t>
  </si>
  <si>
    <t>Guido javier llanto tola</t>
  </si>
  <si>
    <t>2 ADULTOS FULLDAY ENTRESEMANA</t>
  </si>
  <si>
    <t>Alcinio Rodríguez Poiqui</t>
  </si>
  <si>
    <t>fullday 3 adultos y 2 niños</t>
  </si>
  <si>
    <t>Maria del carmen camacho suarez</t>
  </si>
  <si>
    <t>Manuel Almanza</t>
  </si>
  <si>
    <t>BALNEARIO  4 ADULTOS</t>
  </si>
  <si>
    <t xml:space="preserve">Marian Añez Mangifesti </t>
  </si>
  <si>
    <t>balneario 2 adultos</t>
  </si>
  <si>
    <t xml:space="preserve">Maria Fernanda Ortiz </t>
  </si>
  <si>
    <t>balneario 4 adultos y 1 niño</t>
  </si>
  <si>
    <t>ilson Giovanny Justiniano Paredes</t>
  </si>
  <si>
    <t xml:space="preserve">Cleider cállau. </t>
  </si>
  <si>
    <t>SOLO BALNEARIO 2 ADULTOS Y 2 NIÑOS</t>
  </si>
  <si>
    <t xml:space="preserve">MARIA RENEE CHAVEZ BALCÁZAR </t>
  </si>
  <si>
    <t>SOLO BALNEARIO 4 ADULTOS</t>
  </si>
  <si>
    <t>HERNAN ZABALA</t>
  </si>
  <si>
    <t>FULLDAY LUNES 2 ADULTOS Y 1 MENOR</t>
  </si>
  <si>
    <t>FANNY VASQUEZ</t>
  </si>
  <si>
    <t>POR PROGRAMAR</t>
  </si>
  <si>
    <t>FARMACORP S.A.</t>
  </si>
  <si>
    <r>
      <rPr>
        <rFont val="Arial"/>
        <b/>
        <color rgb="FFFF0000"/>
      </rPr>
      <t xml:space="preserve">FALTA PAGO hasta el 22 de octubre deben realizarlo
</t>
    </r>
    <r>
      <rPr>
        <rFont val="Arial"/>
        <b/>
        <color rgb="FF000000"/>
      </rPr>
      <t>pago el 15 de octubre</t>
    </r>
  </si>
  <si>
    <t>HOSPEDAJE CON DESCUENTO A FARMACORP EN TOTAL 36 PAQUETES DE HOSPEDAJE TODO INCLUIDO 2 DIAS 1 NOCHE</t>
  </si>
  <si>
    <t xml:space="preserve">Roseline Justiniano </t>
  </si>
  <si>
    <t>ENTRADA FULLDAY ENTRESEMANA</t>
  </si>
  <si>
    <t>FERNANDO MELGAR</t>
  </si>
  <si>
    <t>DEBE SALDO DE 560BS</t>
  </si>
  <si>
    <t xml:space="preserve">VELADA ROMANTICA PAQUETE GOLD SUITE VIP + ALMUERZO ADICIONAL
ACOMODACION: CAMA MATRIMONIAL
CENA: EN ESCENARIO BAJO LAS ESTRELLAS
INCLUYE:
- CENA ROMANTICA
- TRAGO DE BIENVENIDA
- VINO
- CHOCOLATES
- DECORACION EN HABITACION
- DESAYUNO BUFFET""
ACOMODACIÓN
Cama matrimonial
ALIMENTACIÓN
D1 cena romántica por confimar
D2 Desayuno almuerzo buffet
CENA ROMANTICA:
Entrada: Ensalada Capreer
Plato principal: Biffe angosto a la mantequilla + rissoto clásico + croquetas de yuca + ensalada de la casa 
Postre: Mousse de maracuyá </t>
  </si>
  <si>
    <t>NELSON QUIROGA HERRERA</t>
  </si>
  <si>
    <t>DAY USE SUITE VIP DE 12:00 A 18:00 2 PERSONAS, MAS DECORACIÓN CON ROSAS EN SUITE VIP AL INGRESO, MAS ALMUERZO BUFFET.
ACOMODACION : 1 CAMA 
ALIMENTACION: ALMUERZO BUFFET
REQ. ADICIONAL: CLIENTE LEGARA 8:30 AM Y DEJARA ALGUNAS COSAS ANTES EN RECEPCION PARA QUE INGRESEN A SUITE, YA QUE ES SORPRESA POR CUMPLEAÑOS.</t>
  </si>
  <si>
    <t>INGRID FLORES</t>
  </si>
  <si>
    <t>TOTAL 2080BS, DEBE SALDO AUN DE 1040BS A PAGAR AL INGRESO</t>
  </si>
  <si>
    <t>FULLDAY CORPORATIVO 16 PERSONAS
COMBO 4 BUFFET +  COCACOLA O CERVEZA MACANUDA</t>
  </si>
  <si>
    <t>NOELIA MARTINEZ</t>
  </si>
  <si>
    <t>"HOSPEDAJE TODO INCLUIDO
2 DIAS 1 NOCHE
3 PERSONAS
ALIMENTACION
D1 CENA
D2 DESAYUNO ALMUERZO
ACOMODACION
CAMA MATIMONIAL+ CAMA INDIVIDUAL
AMBIENTES
CLIENTE HARA USO DE TODOS LOS AMBIENTES DISPONIBLES EN FECHA"</t>
  </si>
  <si>
    <t xml:space="preserve"> Deinar Peinado Medina </t>
  </si>
  <si>
    <t>FULLDAY DIA VIERNES 5 ADULTOS Y 1 MENOR</t>
  </si>
  <si>
    <t>Mery Emily Rodríguez Flores</t>
  </si>
  <si>
    <t>DEBE SALDO DE 1650BS</t>
  </si>
  <si>
    <t xml:space="preserve">COMBO CUMPLEAÑERO CON ORDEN DE SERVICIO
- TORTA
- HAMBURGUESAS
- GASEOSAS
- 10 PLATOS SERVIDOS DE CHURRASCO
</t>
  </si>
  <si>
    <t>Abigail zapata montaño</t>
  </si>
  <si>
    <t>FULDAY 4 ADULTOS + 1 MENOR PLATO SERVIDO</t>
  </si>
  <si>
    <t>Angie Rashell Soto Lozano</t>
  </si>
  <si>
    <t>fullday 2 personas + buffet</t>
  </si>
  <si>
    <t>DEGA PAULA BUCHON DOMINGUEZ</t>
  </si>
  <si>
    <t>FULLDAY 6 MUJERES +1 VARON + 2 NIÑOS</t>
  </si>
  <si>
    <t>Kenia Carballo Calderón</t>
  </si>
  <si>
    <t>FULLDAY 2 MUJERS</t>
  </si>
  <si>
    <t>Francis Irene Coimbra mercado</t>
  </si>
  <si>
    <t>FULLDAY 3 MUJERES Y 1 NIÑO</t>
  </si>
  <si>
    <t xml:space="preserve">Leticia Flores Sullcata </t>
  </si>
  <si>
    <t>FULLDAY 5 MUJERES  +BUFFET</t>
  </si>
  <si>
    <t>livia fernandez hurtado</t>
  </si>
  <si>
    <t>FULLDAY 2 ADULTOS + 2 MENORES PLATO SERVIDO</t>
  </si>
  <si>
    <t>EDUARDO FIGUEROA</t>
  </si>
  <si>
    <t>HOSPEDAJE TODO INCLUIDO
2 DIAS 1 NOCHE
2 PERSONAS + 1MENOR DE 4AÑOS
ALIMENTACION
D1 CENA
D2 DESAYUNO ALMUERZO
ACOMODACION
CAMA MATIMONIAL
AMBIENTES
CLIENTE HARA USO DE TODOS LOS AMBIENTES DISPONIBLES EN FECHA</t>
  </si>
  <si>
    <t>1 entrada diia de la mujer adicioanl</t>
  </si>
  <si>
    <t>1 entrada adicional menor</t>
  </si>
  <si>
    <t xml:space="preserve">Ruth Torrejon Acosta </t>
  </si>
  <si>
    <t>3 ENTRADA FULLDAY 2 MUJERES Y 1 VARON</t>
  </si>
  <si>
    <t>SALDO PAGO RECEPCION</t>
  </si>
  <si>
    <t>DANITZA ALVAREZ</t>
  </si>
  <si>
    <t>PAGOQR 1579BS Y EFECTIVO 3777 EN RECEPCION</t>
  </si>
  <si>
    <t xml:space="preserve">HOSPEDAJE TODO INCLUIDO 2D1N 3 CABAÑAS 12 PERSONAS
ALIMENTACION
D1 CENA
D2 DESAYUNO ALMUERZO
ACOMODACION
CAMA MATRIMONIAL
AMBIENTES
PISCINAS, SAUNAS, JACUZZIS, Y TODAS LAS AREAS DISPONIBLES EN LA FECHA
</t>
  </si>
  <si>
    <t>Ingrid Yomar Medina Quinteros</t>
  </si>
  <si>
    <t>FULLDAY 2 MUJERES 1 VARON</t>
  </si>
  <si>
    <t>Florencia Santos Sarzuri</t>
  </si>
  <si>
    <t>DAY USE SUITE EJECUTIVA MAS BUFFET 2 PERSONAS</t>
  </si>
  <si>
    <t xml:space="preserve">Mariela Rojas Martinez </t>
  </si>
  <si>
    <t>1 PLATOO SERVIDO DIA MARTES</t>
  </si>
  <si>
    <t xml:space="preserve"> Eduardo Guerra</t>
  </si>
  <si>
    <t>2 ENTRADAS VARON Y MUJER DOMINGO BUFFET</t>
  </si>
  <si>
    <t xml:space="preserve">Jean Mariel Méndez de Méndez </t>
  </si>
  <si>
    <t>FULLDAY ESTUDIANTIL COMBO DE 85BS A 24 PERSONAS</t>
  </si>
  <si>
    <t>Arian Rivero</t>
  </si>
  <si>
    <t>fullday 1 mujer, 1 varon y 1niño</t>
  </si>
  <si>
    <t>Magdalena Lemus Marin</t>
  </si>
  <si>
    <t>FULLDAY 2 MUJERES</t>
  </si>
  <si>
    <t xml:space="preserve">erika0salas@gmail.com </t>
  </si>
  <si>
    <t>FULLDAY 1 MUJER Y 1VARON</t>
  </si>
  <si>
    <t xml:space="preserve">José Luis Rodríguez blanco </t>
  </si>
  <si>
    <t xml:space="preserve">HOSPEDAJE TODO INCLUIDO 2D1N
2 PERSONAS
ALIMENTACION
D1 CENA
D2 DESAYUNO ALMUERZO
ACOMODACION
CAMA MATRIMONIAL
AMBIENTES
PISCINAS, SAUNAS, JACUZZIS, Y TODAS LAS AREAS DISPONIBLES EN LA FECHA
"
</t>
  </si>
  <si>
    <t>Boris saumedia García</t>
  </si>
  <si>
    <t>FULLDAY 1 MUJER, 1 VARON Y 1NIÑO</t>
  </si>
  <si>
    <t>Ariel remy arandia vega</t>
  </si>
  <si>
    <t>Daniel Salazar</t>
  </si>
  <si>
    <t>FULLDAY 6 MUJERES+3 VARONES+1NIÑO</t>
  </si>
  <si>
    <t xml:space="preserve">Pamela Hurtado </t>
  </si>
  <si>
    <t>Daniela Bustamante</t>
  </si>
  <si>
    <t>FULLDAY 4 ADULTOS, 2 MUEJRES Y 2 VARONES</t>
  </si>
  <si>
    <t xml:space="preserve">Nicolle Menacho </t>
  </si>
  <si>
    <t>1 ENTRADA MUJER,2 NIÑOS Y 1 VARON</t>
  </si>
  <si>
    <t>Nayeli Pedraza Osinaga</t>
  </si>
  <si>
    <t>2 HOOMBRES Y 3 MUJERES FULLDAY</t>
  </si>
  <si>
    <t>richard chavez</t>
  </si>
  <si>
    <t>fullday 4 varones, 2 mujeres y 2 nicas</t>
  </si>
  <si>
    <t>erika soliz</t>
  </si>
  <si>
    <t>fullday 2 mujers</t>
  </si>
  <si>
    <t>Lilibeth Mendoza Suárez</t>
  </si>
  <si>
    <t>1 mujer y 1 niño y 1 entrada balneario</t>
  </si>
  <si>
    <t xml:space="preserve">Yessica Pereyra Alcocer </t>
  </si>
  <si>
    <t>plato servido 2 personas</t>
  </si>
  <si>
    <t xml:space="preserve">WILMER CAERO ROBLES </t>
  </si>
  <si>
    <t>"HOSPEDAJE TODO INCLUIDO 2D1N
2 PERSONAS
ALIMENTACION
D1 CENA
D2 DESAYUNO ALMUERZO
ACOMODACION
CAMA MATRIMONIAL
AMBIENTES
PISCINAS, SAUNAS, JACUZZIS, Y TODAS LAS AREAS DISPONIBLES EN LA FECHA</t>
  </si>
  <si>
    <t xml:space="preserve">Carol Michelle Tarqui Zambrana </t>
  </si>
  <si>
    <t>ENTRADA PLATOS ERVIDO LUNES 3 MUJERES</t>
  </si>
  <si>
    <t xml:space="preserve">Jeannine gonzales </t>
  </si>
  <si>
    <t>HOSPEDAJE DAY USE 1 PERSONA
+ ALMUERZO PLATO SERVIDO
ESTADIA DE 6 HORAS</t>
  </si>
  <si>
    <t>7 MAYORES Y 4 NIÑOS</t>
  </si>
  <si>
    <t xml:space="preserve">Ricardo Daniel Soria Quiroz </t>
  </si>
  <si>
    <t>HOSPEDAJE TODO INCLUIDO
2DIAS 1 NOCHE
2 PERSONAS
ALIMENTACIÓN
D1 CENA
D2 DESAYUNO ALMUERZO 
ACOMODACION
1 CAMA MATRMONIAL 
AMBIENTES
CLIENTE HARA USO DE TODOS LOS AMBIENTES DISPONIBLES EN LA FECHA</t>
  </si>
  <si>
    <r>
      <rPr>
        <rFont val="Arial"/>
        <b/>
        <color rgb="FFFF0000"/>
      </rPr>
      <t xml:space="preserve">debe saldo de 465bs a cancelar a su ingreso
</t>
    </r>
    <r>
      <rPr>
        <rFont val="Arial"/>
        <b/>
        <color rgb="FFFF0000"/>
        <sz val="17.0"/>
      </rPr>
      <t>NO ENVIARON RECIBO DEL SALDO</t>
    </r>
  </si>
  <si>
    <t xml:space="preserve">VELADA ROMANTICA PAQUETE GOLD SUITE LAGOON
ACOMODACION: CAMA MATRIMONIAL
CENA: EN ESCENARIO BAJO LAS ESTRELLAS
INCLUYE:
- CENA ROMANTICA
- TRAGO DE BIENVENIDA
- VINO
- CHOCOLATES
- DECORACION EN HABITACION
- DESAYUNO BUFFET
ACOMODACIÓN
Cama matrimonial
ALIMENTACIÓN
D1 cena romántica 
D2 Desayuno
CENA ROMANTICA:
Entrada: ceviche de palmito con chip de camote dulce
Plato principal: Surubi a la romana con salsa Roquefort+ arroz al ajillo + papas a la francesa 
Postre: pie de limón </t>
  </si>
  <si>
    <t>qr y tarjeta PAGO EN RECEPCION</t>
  </si>
  <si>
    <t>Paola Yepez</t>
  </si>
  <si>
    <t>2 ADULTOS Y 2 NIÑOS + PLATO SERVIDO</t>
  </si>
  <si>
    <t>FULLDAY ENTRADA ADICIONAL</t>
  </si>
  <si>
    <t>WILLIAN PARDO FLORES</t>
  </si>
  <si>
    <t>PAGO EN OFICINA</t>
  </si>
  <si>
    <t>"HOSPEDAJE TODO INCLUIDO
2DIAS 1 NOCHE
2 PERSONAS
ALIMENTACIÓN
D1 CENA
D2 DESAYUNO ALMUERZO 
ACOMODACION
1 CAMA MATRMONIAL 
AMBIENTES
CLIENTE HARA USO DE TODOS LOS AMBIENTES DISPONIBLES EN LA FECHA"</t>
  </si>
  <si>
    <t xml:space="preserve">Valeria Rojas </t>
  </si>
  <si>
    <t>COLEGIO NIÑO JESUS Y EBANEZER ADELANTOO</t>
  </si>
  <si>
    <t>debe 800bs aun , que cancela a su ingreso en recepcion</t>
  </si>
  <si>
    <t>FULLDAY ESTUDIANTIL 2 COLEGIOS , EBENEZER Y DIVINO NIÑO 4 ,  EN TOTAL 80 ESTUDIANTES</t>
  </si>
  <si>
    <t>Fernando Benavides</t>
  </si>
  <si>
    <t>2 ENTRADAS BUFFET ADULTOS</t>
  </si>
  <si>
    <t>Windsor Alfredo Romero</t>
  </si>
  <si>
    <t xml:space="preserve">2 adultos 1 niño fullday </t>
  </si>
  <si>
    <t>jasmin montalvo Del carpio</t>
  </si>
  <si>
    <t>Erwin Justiniano Mauriel</t>
  </si>
  <si>
    <t>FULLDAY 9 ADULTOS Y 1 MENOR</t>
  </si>
  <si>
    <t>Pablo Portales</t>
  </si>
  <si>
    <t>Marisela Uzeda</t>
  </si>
  <si>
    <t>ELDY GARCIA ESCOBAR</t>
  </si>
  <si>
    <t>pago en recepcion  qr</t>
  </si>
  <si>
    <t>2 adultos</t>
  </si>
  <si>
    <t>VIDAL</t>
  </si>
  <si>
    <t xml:space="preserve">PAGO EN RECEPCION RECIBO 170 , NO ENVIARON FOTO
</t>
  </si>
  <si>
    <t>4 ADULTOS Y 3 MENORES</t>
  </si>
  <si>
    <t>CAROLINA CUELLAR</t>
  </si>
  <si>
    <t>PAGO CON TARJETA EN RECEPCION 
4793140000008052</t>
  </si>
  <si>
    <t xml:space="preserve">Yohana Algarañaz </t>
  </si>
  <si>
    <t>FULLDAY 5 MAYORES Y 2 MENORES</t>
  </si>
  <si>
    <t xml:space="preserve">Verónica Brun Aguilera </t>
  </si>
  <si>
    <t>DEBE SALDO DE 464,50 PAGA A SU INGRESO.</t>
  </si>
  <si>
    <t>"HOSPEDAJE TODO INCLUIDO 2D1N
2 PERSONAS
ALIMENTACION
D1 CENA
D2 DESAYUNO ALMUERZO
ACOMODACION
CAMA MATRIMONIAL
AMBIENTES
PISCINAS, SAUNAS, JACUZZIS, Y TODAS LAS AREAS DISPONIBLES EN LA FECHA
""
"</t>
  </si>
  <si>
    <t>Rous lascano</t>
  </si>
  <si>
    <t>fullda 3 persoans + plato servido</t>
  </si>
  <si>
    <t>DEBE SALDO DE 1559.50 BS A PAGAR A SU INGRESO</t>
  </si>
  <si>
    <t>SALDO Y COMPRAS ADICONALES</t>
  </si>
  <si>
    <t>Edwin Mancilla</t>
  </si>
  <si>
    <t>Daniel saavedra rojas</t>
  </si>
  <si>
    <t>5 ENTRADAS SOLO BALNEARIO</t>
  </si>
  <si>
    <t>Mónica Salvatierra Ribera</t>
  </si>
  <si>
    <t>FULLDAY ENTRESEMANA 3 ENTRADAS</t>
  </si>
  <si>
    <t>total es  2297bs debe aun 1149bs a pagar a su ingreso</t>
  </si>
  <si>
    <t xml:space="preserve">HOSPEDAJE TODO INCLUIDO 3D2N
2 ADULTOS + 1 NIÑO +  1 MENOR DE 4 AÑOSS
ALIMENTACION
D1 CENA
D2 DESAYUNO ALMUERZO CENA
D3 DESAYUNO ALMUERZO
ACOMODACION
CAMA MATRIMONIAL( Se informo al cliente de la condición)
AMBIENTES
PISCINAS, SAUNAS, JACUZZIS, Y TODAS LAS AREAS DISPONIBLES EN LA FECHA
</t>
  </si>
  <si>
    <t xml:space="preserve">Rosa Isela Sánchez franco </t>
  </si>
  <si>
    <t>2 adultos y 2 menores platos sevido</t>
  </si>
  <si>
    <t xml:space="preserve"> Sergio Landivar Scott</t>
  </si>
  <si>
    <t>FULLDAY DIA DOMINGO 2 ADULTOS Y 1NIÑO</t>
  </si>
  <si>
    <t>⁠Vivian Rocha Argote</t>
  </si>
  <si>
    <t>Luis alberto quiroga saucedo</t>
  </si>
  <si>
    <t>1 ENTRADA ADULTO + BUFFET</t>
  </si>
  <si>
    <t>Lizzi Herbas Añez</t>
  </si>
  <si>
    <t>FULLDAY 2 ENTRADAS + BUFFET</t>
  </si>
  <si>
    <t>Arnaldo montero</t>
  </si>
  <si>
    <t>DEBE SALDO DE 399BS A PAGAR A SU INGRESO</t>
  </si>
  <si>
    <t>HOSPEDAJE 2D1N 2 PERSONAS TODO INLCUIDO
domingo almuerzo cena
lunes desayuno
camas individuales</t>
  </si>
  <si>
    <t>Nadia Zilvetti Higueras</t>
  </si>
  <si>
    <t>FULLDAY 9 ADULTOS Y 3 NIÑOS</t>
  </si>
  <si>
    <t>Selena eyzaguirre soria</t>
  </si>
  <si>
    <t>Aidee Ramirez</t>
  </si>
  <si>
    <t>SOLO BUFFET 4 PERSONAS Y 1 FULLDAY NIÑO</t>
  </si>
  <si>
    <t>PAGO SALDO EN RECEPCION</t>
  </si>
  <si>
    <t>SALDO BUFFET</t>
  </si>
  <si>
    <t>DEBE SALDO DE 429BS A CANCELAR CON SU INGRESO</t>
  </si>
  <si>
    <t>"HOSPEDAJE 2D1N 2 PERSONAS TODO INLCUIDO
domingo cena
lunes desayuno ALMUERZO
camas individuales"</t>
  </si>
  <si>
    <t>Mario Serrate</t>
  </si>
  <si>
    <t>Jorge Alejandro Mendoza Pedraza</t>
  </si>
  <si>
    <t>1 ENTRADA MARTES PLATO SERVIDO</t>
  </si>
  <si>
    <t>Diana Ogata</t>
  </si>
  <si>
    <t>FULLDAY 2 PERSONAS 2 DE NOVIEMBRE</t>
  </si>
  <si>
    <t>JAIME QUIROGA</t>
  </si>
  <si>
    <t>JUAN JOSE TORREZ</t>
  </si>
  <si>
    <t xml:space="preserve">HOSPEDAJE TODO INCLUIDO 2D1N
2 PERSONAS
ALIMENTACION
D1 CENA
D2 DESAYUNO ALMUERZO
ACOMODACION
CAMA MATRIMONIAL
AMBIENTES
PISCINAS, SAUNAS, JACUZZIS, Y TODAS LAS AREAS DISPONIBLES EN LA FECHA
</t>
  </si>
  <si>
    <t>COLEGIO18 DE MARZO Y SAN FRANCISCO ADELANTO</t>
  </si>
  <si>
    <t>DEBE SALDO DE 2250BS</t>
  </si>
  <si>
    <t>80 ESTUDIANTES FULLDAY ESTUDIANTIL</t>
  </si>
  <si>
    <t>FULLDAY 2 ADULTOS 1 NIÑO PLATO SERVICO</t>
  </si>
  <si>
    <t xml:space="preserve">Adriana Cardona </t>
  </si>
  <si>
    <t>se le cambio a una vip porque no habiaa familiar y par aevitar la devolucion, autorizado por fabian</t>
  </si>
  <si>
    <t>Freddy Perez Siles</t>
  </si>
  <si>
    <t>FULLDAY 4 ENTRADAS + BUFFET</t>
  </si>
  <si>
    <t>Wicton Zambrana Hinojosa</t>
  </si>
  <si>
    <t>Jessica Gonzales Rosales</t>
  </si>
  <si>
    <t>FULLDAY 2 ADULTOS 1 MENOR</t>
  </si>
  <si>
    <t>Nicole Terrazas</t>
  </si>
  <si>
    <t>7 ADULTOS FULLDAY</t>
  </si>
  <si>
    <t>JOSE PEDRAZA SANDOVAL</t>
  </si>
  <si>
    <t>TOTAL 859BS , DEBE SALDO DE 429BS PAGA EN RECEPCION</t>
  </si>
  <si>
    <t xml:space="preserve">"HOSPEDAJE TODO INCLUIDO 2D1N
2 PERSONAS
ALIMENTACION
D1 CENA
D2 DESAYUNO ALMUERZO
ACOMODACION
CAMA MATRIMONIAL
AMBIENTES
PISCINAS, SAUNAS, JACUZZIS, Y TODAS LAS AREAS DISPONIBLES EN LA FECHA
</t>
  </si>
  <si>
    <t>2465,50 DEBE SALDO</t>
  </si>
  <si>
    <t>TOTAL 1469, 
- DE SALDO DE 469BS A CANCELAR AL INGRESO PAGA EN RECEPCION</t>
  </si>
  <si>
    <r>
      <rPr>
        <rFont val="Arial"/>
        <color theme="1"/>
      </rPr>
      <t xml:space="preserve">HOSPEDAJE TODO INCLUIDO 2D1N
4 PERSONAS
ALIMENTACION
D1 CENA
D2 DESAYUNO ALMUERZO
ACOMODACION
CAMA MATRIMONIAL
AMBIENTES
PISCINAS, SAUNAS, JACUZZIS, Y TODAS LAS AREAS DISPONIBLES EN LA FECHA
</t>
    </r>
    <r>
      <rPr>
        <rFont val="Arial"/>
        <b/>
        <color theme="1"/>
        <sz val="11.0"/>
      </rPr>
      <t>SE CAMBIO A CAMPESTRE</t>
    </r>
  </si>
  <si>
    <t>DEBE SALDO DE 2100BS</t>
  </si>
  <si>
    <t>N-S-J</t>
  </si>
  <si>
    <t>fullday estudiantil 60 personas + 3 liberados, con orden de servicio</t>
  </si>
  <si>
    <t>COLEGIO18 DE MARZO Y SAN FRANCISCO SALDOS</t>
  </si>
  <si>
    <t>SALDO FULLDAY ESTUDIANTIL
- 8 fotografos solo almuerzo a 45bs cada uno, total 360Bs
- San francisco 650bs, combo de 100bs
- 2100bs  , adicionales 295bs, total  2395bs</t>
  </si>
  <si>
    <t xml:space="preserve">Luis fernando gallego  </t>
  </si>
  <si>
    <t>solo pisicna 2 niños y 2 adultos</t>
  </si>
  <si>
    <t>pago sado en recepcion
4044942000000486</t>
  </si>
  <si>
    <t>REPROGRAMACION 2 ENTRADAS</t>
  </si>
  <si>
    <t>pago sado en recepcion</t>
  </si>
  <si>
    <t xml:space="preserve">Luis Gerardo Huarachi Zurita </t>
  </si>
  <si>
    <t>ADELNTO 2 FULLDAY GRUPO DE 60 PERSONAS CON BUFFET DE KEPERI CON POLLO A LA PARRILLA</t>
  </si>
  <si>
    <t>Gary Ernesto Franco Cespedes</t>
  </si>
  <si>
    <t>FULLDAY 7 ADULTOS + 2 NIÑOS DOMINGO</t>
  </si>
  <si>
    <t>MAYERIN SALVATIERRA</t>
  </si>
  <si>
    <t>DEBE SALDO DE 399BS A PAGAR EN RECEPCION</t>
  </si>
  <si>
    <t>HOSPEDAJE TODO INCLUIDO 2D1N
2 NOCHES
ALIMENTACION
D1 CENA
D2 DESAYUNO ALMUERZO
ACOMODACION
CAMA MATRIMONIAL
AMBIENTES
PISCINAS, SAUNAS, JACUZZIS, Y TODAS LAS AREAS DISPONIBLES EN LA FECHA
PORFAVOR ESPECIAL CUIDADO CON LA LIMPIEZA DE LA SUITE LA CLIENTE ES QUISQUILLOSA, EVITEMOS LA DEVOLUCION  O ERRORES CON LA PARTE OPERATIVA SI PODEMOS.</t>
  </si>
  <si>
    <t xml:space="preserve">Claudia Maria Vásquez Butteler </t>
  </si>
  <si>
    <t>fullday entre semana 4 adultos</t>
  </si>
  <si>
    <t xml:space="preserve">Carlos Roland Eulert Mariach </t>
  </si>
  <si>
    <t>debe saldo de 465bs , total paquete es de 930bs</t>
  </si>
  <si>
    <t>"VELADA ROMANTICA PAQUETE GOLD SUITE LAGOON
ACOMODACION: CAMA MATRMONIAL
CENA: EN ESCENARIO BAJO LAS ESTRELLAS
INCLUYE:
- CENA ROMANTICA
- TRAGO DE BIENVENIDA
- VINO
- CHOCOLATES
- DECORACION EN HABITACION
- DESAYUNO BUFFET"
ACOMODACIÓN
Cama matrimonial
ALIMENTACIÓN
D1 cena romántica</t>
  </si>
  <si>
    <t>FULLDAY CORPORATIVO , TOTAL PERSONAS 91 ADULTOS Y 9 NIÑOS</t>
  </si>
  <si>
    <t>ana justiniano</t>
  </si>
  <si>
    <t>6 ENTRADAS FULLDAY ADULTOS</t>
  </si>
  <si>
    <t>Luis Colque</t>
  </si>
  <si>
    <t>DE SALDO DE 449 A PAGAR EN RECEPCION</t>
  </si>
  <si>
    <t>HOSPEDAJE TODO INCLUIDO 2 DIAS 1 NOCHE
2 PERSONAS SUITE LAGOON
ACOMODACION:
1 CAMA MATRIMONIAL
ALIMENTACION:
D1 CENA
D2 DESAYUNO ALMUERZO
AMBIENTES:
CLIENTE HARA USO DE TODOS LOS AMBIENTES DISPONIBLES EN LA FECHA, INCLUIDO CINE FAVOR FACILITAR LA CARTELERA
REQ. ADICIONAL:
ESPECIAL CUIDADO CON LA LIMPIEZA DE LA SUITE, PORFAVOR PREEVER EL TEMA DEL AIRE ACONDICIONADO FUNCIONE BIEN</t>
  </si>
  <si>
    <t>Gabriel Rueda</t>
  </si>
  <si>
    <t>hospedaje 2d1n suite lagoon 2 personas</t>
  </si>
  <si>
    <t>Maria pilar rocha</t>
  </si>
  <si>
    <t xml:space="preserve">FULLDAY 4 ADULTOS DOMINGO </t>
  </si>
  <si>
    <t>REBECA CATACORA</t>
  </si>
  <si>
    <t>fullday 2 adultos y 1niño</t>
  </si>
  <si>
    <t>saldo pagado en recepcion</t>
  </si>
  <si>
    <t>saldo hospedaje velada</t>
  </si>
  <si>
    <t>José Brayan Suárez</t>
  </si>
  <si>
    <t>fullday martes 2 entradsa</t>
  </si>
  <si>
    <t>Luis arboleda Ocampo</t>
  </si>
  <si>
    <t>fulday 4 entradas adultos</t>
  </si>
  <si>
    <t>Jose Daniel Quispe Hilari</t>
  </si>
  <si>
    <t>1 ENTRADA FULLDAY DOMINGO</t>
  </si>
  <si>
    <r>
      <rPr>
        <rFont val="Inter, sans-serif"/>
        <color rgb="FF000000"/>
        <sz val="11.0"/>
      </rPr>
      <t>yobana cadima mamani</t>
    </r>
  </si>
  <si>
    <t>CARLOS JARA</t>
  </si>
  <si>
    <t>PAGO RECEPCION</t>
  </si>
  <si>
    <t>FULLDAY 2 ADULTOS Y 1 NIÑO ENTRADAS DOMINGO</t>
  </si>
  <si>
    <t>Carlos Montes</t>
  </si>
  <si>
    <r>
      <rPr>
        <rFont val="Arial"/>
        <b/>
        <color rgb="FFFF0000"/>
      </rPr>
      <t xml:space="preserve">debe saldo aun de  399bs, YA PAGO 570BS
</t>
    </r>
    <r>
      <rPr>
        <rFont val="Arial"/>
        <b/>
        <color theme="7"/>
      </rPr>
      <t>PAGO SALDO EN RECEPCION EFECTIVO</t>
    </r>
  </si>
  <si>
    <t>hospedaje 2d 1n suite vip 2 personas</t>
  </si>
  <si>
    <t>FULLDAY 34 ENTRADAS ADICIONALES</t>
  </si>
  <si>
    <t xml:space="preserve">Rosa Mirian Balcazar Gutierrez </t>
  </si>
  <si>
    <t>3 ENTRADAS BALNEARIO</t>
  </si>
  <si>
    <t xml:space="preserve">Jeanneth Blanco Velasquez </t>
  </si>
  <si>
    <t xml:space="preserve">Anabel Romero Nina </t>
  </si>
  <si>
    <t>DAY USE DOMINGO</t>
  </si>
  <si>
    <t>YERY MERLO MONTAÑO</t>
  </si>
  <si>
    <t>JOHARA MELISSA  PEREZ QUEVEDO</t>
  </si>
  <si>
    <t>FULLDAY 6 ADULTOS Y 1 MENOR</t>
  </si>
  <si>
    <t xml:space="preserve">Arminda Sandóval </t>
  </si>
  <si>
    <t>FULLDAY 4 ADULTOS ENTRESEMANA</t>
  </si>
  <si>
    <t>Mariana tarabillo chavez</t>
  </si>
  <si>
    <t>DUPLICIDAD FACTURA, RECEPCION FACTURO ANTES</t>
  </si>
  <si>
    <t>Juan Carlos Calizaya Leigue</t>
  </si>
  <si>
    <t>PEDIDA DE MANO
"VELADA ROMANTICA PAQUETE GOLD SUITE LAGOON
ACOMODACION: CAMA MATRMONIAL
CENA: EN ESCENARIO BAJO LAS ESTRELLAS
INCLUYE:
- CENA ROMANTICA
- TRAGO DE BIENVENIDA
- VINO
- CHOCOLATES
- DECORACION EN HABITACION
- DESAYUNO BUFFET""
ACOMODACIÓN
Cama matrimonial
ALIMENTACIÓN
D1 cena romántica por confimar</t>
  </si>
  <si>
    <t xml:space="preserve">Victoria Uriona </t>
  </si>
  <si>
    <t>FULLDAY ENTRE SEMANA 2 ADULTOS</t>
  </si>
  <si>
    <t>Remberth Cardozo</t>
  </si>
  <si>
    <t>2 entradas entresemana</t>
  </si>
  <si>
    <t>Jhon Ritter Hoyos</t>
  </si>
  <si>
    <t>Juan De Dios Tellez</t>
  </si>
  <si>
    <r>
      <rPr>
        <rFont val="Arial"/>
        <b/>
        <color rgb="FFFF0000"/>
      </rPr>
      <t xml:space="preserve">FALTA 310BS A PAGAR EN RECEPCION
</t>
    </r>
    <r>
      <rPr>
        <rFont val="Arial"/>
        <b/>
        <color theme="7"/>
      </rPr>
      <t>pago en recepcion</t>
    </r>
  </si>
  <si>
    <t>FULLDAY ENTRESEMANA 7 ADULTOS+ 1niño , FATA QUE PAGUE 310</t>
  </si>
  <si>
    <t>JUAN PABLO COIMBRA</t>
  </si>
  <si>
    <t>DEBE 465BS A PAGAR EN RECEPCION</t>
  </si>
  <si>
    <t>"VELADA ROMANTICA PAQUETE GOLD SUITE LAGOON
ACOMODACION: CAMA MATRMONIAL
CENA: EN ESCENARIO BAJO LAS ESTRELLAS
INCLUYE:
- CENA ROMANTICA
- TRAGO DE BIENVENIDA
- VINO
- CHOCOLATES
- DECORACION EN HABITACION
- DESAYUNO BUFFET""
ACOMODACIÓN
Cama matrimonial
ALIMENTACIÓN
D1 cena romántica por confimar</t>
  </si>
  <si>
    <t>ELIANA SAAVEDRA PEÑA</t>
  </si>
  <si>
    <t>2 ENTRADAS VIERNES FULLDAY</t>
  </si>
  <si>
    <t xml:space="preserve">José Luis Jiménez Rodas </t>
  </si>
  <si>
    <t>7 ENTRADAS ADULTOS</t>
  </si>
  <si>
    <t xml:space="preserve">Liz Brenda Montaño </t>
  </si>
  <si>
    <t>DEVOLUCION PORQUE NO HABIA BUFFET</t>
  </si>
  <si>
    <t>4 ADULTOS Y 2 NIÑOS</t>
  </si>
  <si>
    <t>Javier Flores</t>
  </si>
  <si>
    <t>PAGO 500 EN TRANSFERENCIA Y 384BS EN EFECTIVO EN EL HOTEL. 7 PERSONAS FULLDAY</t>
  </si>
  <si>
    <t>Marcela Vasquez</t>
  </si>
  <si>
    <t>1 ADULTOS Y 1 TERCERA EDAD EN FULLDAY</t>
  </si>
  <si>
    <t>PAGO EN RECEPCION CON QR DEMETRIO EN RECEPCION</t>
  </si>
  <si>
    <t>SALDO HOSPEDAJE / NO SE ME ENVIO COMPROBANTE</t>
  </si>
  <si>
    <t>JOSE MIGUEL TORRICO</t>
  </si>
  <si>
    <t>2 entradas fullday miercoles</t>
  </si>
  <si>
    <t>postre para velada</t>
  </si>
  <si>
    <t>Veronica Lomar</t>
  </si>
  <si>
    <t>300bs en QR
219bs en efectivo recepcion</t>
  </si>
  <si>
    <t>day use suite lagoon</t>
  </si>
  <si>
    <t xml:space="preserve">Nataly Schaloupp Duery </t>
  </si>
  <si>
    <t>HOSPEDAJE TODO INCLUIDO PRECIO PREFERIAL FEXPOCRUZ 2024
3 personas 2 días y 1noche
ALIMENTACIÓN
D1 CENA
D2 DESAYUNO ALMUERZO
ACOMODACIÓN
1 CAMA MATRMONIAL Y 1 CAMA INDIVIDUAL
AMBIENTES
CLIENTE HARA USO DE TODOS LOS AMBIENTES DISPONIBLES EN LA FECHA
REQUERIMIENTO ADICIONALES
PORFAVOR CUIDAR LA LIMPIEZA Y CORRECTO FUNCIONAMIENTO DE LOS EQUIPOS DENTRO DE LA SUITE</t>
  </si>
  <si>
    <t>Isabel Rosas Arce</t>
  </si>
  <si>
    <t>FULLDAY 4 ADULTOS Y 1 MENOR ENTRESEMANA</t>
  </si>
  <si>
    <t>Kathya Espindola</t>
  </si>
  <si>
    <t>HOSPEDAJE PRECIO PREFERIAL EXPOCRUZ 2024
2DIAS 1 NOCHE
2 PERSONAS
ALIMENTACIÓN
D1 CENA
D2 DESAYUNO ALMUERZO
ACOMODACION
1 CAMA MATRMONIAL
AMBIENTES
CLIENTE HARA USO DE TODOS LOS AMBIENTES DISPONIBLES EN LA FECHA
TARIFA PARA PAREJA - Autorizo Jefe Comercial Fabián Bustamant</t>
  </si>
  <si>
    <t>MIRTHA MONTAÑO ENCARGADA</t>
  </si>
  <si>
    <t xml:space="preserve">FULLDAY ESTUDIANTIL 
COMBO DE 85BS </t>
  </si>
  <si>
    <t>marco Antonio flores rodas</t>
  </si>
  <si>
    <t>SOLICITO REPROGRAMACION AUN CON FECHA LIBRE, SE DEBE COBRAR 50BS POR PERSONA PARA REPROGRAMACION</t>
  </si>
  <si>
    <r>
      <rPr>
        <rFont val="Arial"/>
        <color theme="1"/>
      </rPr>
      <t xml:space="preserve">"HOSPEDAJE PRECIO PREFERIAL EXPOCRUZ 2024
2DIAS 1 NOCHE
2 PERSONAS
ALIMENTACIÓN
D1 CENA
D2 DESAYUNO ALMUERZO
ACOMODACION
1 CAMA MATRMONIAL
AMBIENTES
CLIENTE HARA USO DE TODOS LOS AMBIENTES DISPONIBLES EN LA FECHA
TARIFA PARA PAREJA - Autorizo Jefe Comercial Fabián Bustamant"
</t>
    </r>
    <r>
      <rPr>
        <rFont val="Arial"/>
        <b/>
        <color theme="1"/>
      </rPr>
      <t>VALIDO 1 AÑO , NMENOS CARNAVAL 2025 Y DEL 24 AL 2 DE ENERO 2025</t>
    </r>
  </si>
  <si>
    <t xml:space="preserve">Fernando Sergio Bejarano Quiroga </t>
  </si>
  <si>
    <t>PROBLEMAS CON NATIVIDAD CLIENTE HABLO A DOS EJECUTIVOS</t>
  </si>
  <si>
    <t>FULLDAY 2 ENTRADAS SABADO + BUFFET</t>
  </si>
  <si>
    <t>Jacqueline Argote</t>
  </si>
  <si>
    <t>FULLDAY 22 DE SEPTIEMBRE 2 ADULTOS Y 2 NIÑOS</t>
  </si>
  <si>
    <t>HOSPEDAJE PRECIO PREFERIAL EXPOCRUZ 2024
2DIAS 1 NOCHE
3 PERSONAS
ALIMENTACIÓN
D1 CENA
D2 DESAYUNO ALMUERZO
ACOMODACION
1 CAMA MATRMONIAL +1 INDIVIDUAL
AMBIENTES
CLIENTE HARA USO DE TODOS LOS AMBIENTES DISPONIBLES EN LA FECHA
TARIFA PARA 3 PERSONAS - Autorizo Jefe Comercial Fabián Bustamante</t>
  </si>
  <si>
    <t xml:space="preserve">Alejandro Vargas </t>
  </si>
  <si>
    <t>FULLDAY 2 ENTRADASDOMINGO + BUFFET</t>
  </si>
  <si>
    <t xml:space="preserve">Oscar Armando Olmos Medina </t>
  </si>
  <si>
    <t>HOSPEDAJE SIMPLE EXPOCRUZ 20244 AL CONTADO
2 PERSONAS CON DESAYUNO
ALIMENTACION
D2 DESAYUNO
ACOMODACION
CAMA MATRIMONIAL
AMBIENTES
CLIENTE HARA USO DE TODOS LOS AMBIENTES DISPONIBLES EN LA FECHA</t>
  </si>
  <si>
    <t>DEBE SALDO DE 465BS A PAGAR EN RECEPCION AL INGRESO
REPROGRAMO INGRESO</t>
  </si>
  <si>
    <t xml:space="preserve">Melody Daniela  Lopez Pineda </t>
  </si>
  <si>
    <t>FULLDAY LUNES 2 ENTRADAS + PLATO SERVIDO</t>
  </si>
  <si>
    <t>cesia terceros rojas</t>
  </si>
  <si>
    <t xml:space="preserve">HOSPEDAJE PRECIO PREFERIAL EXPOCRUZ 2024
2DIAS 1 NOCHE
3 PERSONAS
ALIMENTACIÓN
D1 CENA
D2 DESAYUNO ALMUERZO
ACOMODACION
1 CAMA MATRMONIAL +1 INDIVIDUAL
AMBIENTES
CLIENTE HARA USO DE TODOS LOS AMBIENTES DISPONIBLES EN LA FECHA
</t>
  </si>
  <si>
    <t>Valentín Pinto Aramburo</t>
  </si>
  <si>
    <t>"VELADA ROMANTICA PAQUETE GOLD SUITE LAGOON
ACOMODACION: CAMA MATRMONIAL
CENA: EN ESCENARIO BAJO LAS ESTRELLAS
INCLUYE:
- CENA ROMANTICA
OPCIÓN CUATRO
Entrada: Consomé de pollo
Plato principal: Roulde de pollo en salsa Dijon ( relleno de jamón,queso y tocino) +croquetas de papas+ sufle de espinaca
Postre: Tiramisú
- TRAGO DE BIENVENIDA
- VINO
- CHOCOLATES
- DECORACION EN HABITACION
- DESAYUNO BUFFET"
ACOMODACIÓN
Cama matrimonial
ALIMENTACIÓN
D1 cena ROMÁNTICA POR CONFIRMAR
D2 DESAYUNO</t>
  </si>
  <si>
    <t>Nataly de la Riva</t>
  </si>
  <si>
    <t>FULLDAY 6 ADULTOS Y 1 MENORR</t>
  </si>
  <si>
    <r>
      <rPr>
        <rFont val="Arial"/>
        <color theme="1"/>
      </rPr>
      <t xml:space="preserve">SIN FECHA DE INGRESO
</t>
    </r>
    <r>
      <rPr>
        <rFont val="Arial"/>
        <b/>
        <color rgb="FF0000FF"/>
      </rPr>
      <t>INGRESO EL 11 DE OCTUBRE</t>
    </r>
    <r>
      <rPr>
        <rFont val="Arial"/>
        <color theme="1"/>
      </rPr>
      <t xml:space="preserve"> </t>
    </r>
  </si>
  <si>
    <t>Laura Leaños</t>
  </si>
  <si>
    <t xml:space="preserve">VELADA ROMANTICA DE 1260BS PREMIUM (SOLO SBADO O DOMINGO)
INCLUYE:
- HABITACION VIP
- CENA ROMANTICA EN ESCENARIO BAJO LAS ESTRELLAS
- TRAGO DE BIENVENIDA
- CHAMPANE
- CHOCOLATES
- DECORACION EN HABITACION
- DESAYUNO BUFFET
- MASAJE DE PAREJA AL DIA SIGUIENTE
ACOMODACION: CAMA MATRIMONIAL
ALIMENTACION:
D1 CENA ROMANTICA
D DESAYUNO BUFFET
CENA ROMANTICA SERA:
Entrada: Ensalada cesar con pollo
Plato principal: Filete miñon con tocino y salsa de hongos + arroz primavera + vegetales al vapor + papas chips
Postre: mousse de naranja </t>
  </si>
  <si>
    <t>COLEGIOHUMBERTO EGUEZ</t>
  </si>
  <si>
    <t>DEBE AUN 6000BS DEL COLEGIO HUMBERTO EGUEZ</t>
  </si>
  <si>
    <t>FULLDAY ESTUDIANTIL COLEGIO HUMBERTO EGUEZ
90 ALUMNOS</t>
  </si>
  <si>
    <t>COLEGIO 16 DE NIOVIEMBRE</t>
  </si>
  <si>
    <t>DEBE AUN 5000BS DEL COLEGIO 16 DE NOVIEMBRE</t>
  </si>
  <si>
    <t>FULLDAY ESTUDIANTIL UNIDAD EDUCATIVA 16 DE NOVIEMBRE
80 ALUMNOS
SOLICITAN LIBERAR A 10 PERSONAS SOLO INGRESO</t>
  </si>
  <si>
    <t>ANA MARIA LOPEZ MARTINEZ</t>
  </si>
  <si>
    <t>DEBE SALDO AUN DE 639BS A PAGAR EN RECEPCION, ANULADO, PORQUE SE FACTURO TODO EN UNO</t>
  </si>
  <si>
    <t>UAN SOLA FACTURA PAGO COMPLETO</t>
  </si>
  <si>
    <t>HOSPEDAJE PRECIO PREFERIAL EXPOCRUZ 2024 OJO COBRAR TODO AL INGRESO CLIENTE SE RETIRA EN LA MADRUGADA DEL LUNES
2DIAS 1 NOCHE
2 PERSONAS
ALIMENTACIÓN
D1 CENA
D2 DESAYUNO ALMUERZO CENA
D3 NADA 
ACOMODACION
1 CAMA MATRMONIAL 
AMBIENTES
CLIENTE HARA USO DE TODOS LOS AMBIENTES DISPONIBLES EN LA FECHA
TARIFA PARA 2 PERSONAS - Autorizo Jefe Comercial Fabián Bustamante"</t>
  </si>
  <si>
    <t>Valentin Miguel Rojas Rojas</t>
  </si>
  <si>
    <t>VELADA ROMANTICA PAQUETE GOLD SUITE LAGOON
ACOMODACION: CAMA MATRMONIAL
CENA: EN ESCENARIO BAJO LAS ESTRELLAS
INCLUYE:
- CENA ROMANTICA
- TRAGO DE BIENVENIDA
- VINO
- CHOCOLATES
- DECORACION EN HABITACION
- DESAYUNO BUFFET""
ACOMODACIÓN
Cama matrimonial
ALIMENTACIÓN
D1 cena ROMÁNTICA POR CONFIRMAR
D2 DESAYUNO"</t>
  </si>
  <si>
    <t>Vladimir mirko beltran Rosquellas</t>
  </si>
  <si>
    <t>4 adultos y 1 menor fullday</t>
  </si>
  <si>
    <t xml:space="preserve">Juan Carlos Cuellar Salvatierra </t>
  </si>
  <si>
    <t xml:space="preserve">Jesús Marcelo Gonzales C. </t>
  </si>
  <si>
    <t xml:space="preserve">Rolando Almaraz </t>
  </si>
  <si>
    <t xml:space="preserve"> fulla day 4 adultos, 1 adulto mayor y 2 niños </t>
  </si>
  <si>
    <t>María dimelsa Montaño perez</t>
  </si>
  <si>
    <t>FULLDAY 5 ADULTOS Y 1NIÑO</t>
  </si>
  <si>
    <t>Bruno Alejandro Almendras Acebo</t>
  </si>
  <si>
    <t>RECEPCION SE AGARRO LA VENTA Y LE VENDIERON SOLO BALNEARIO</t>
  </si>
  <si>
    <t xml:space="preserve">Roberto Hervas </t>
  </si>
  <si>
    <t>FULLDAY PLATO SERVIDO 2 ADULTOS 1 MENOR</t>
  </si>
  <si>
    <t>kitty Siye Añez</t>
  </si>
  <si>
    <t>GRUPO MONTEÑERAS</t>
  </si>
  <si>
    <t>1 860-967-1301</t>
  </si>
  <si>
    <t>FULLDAY CORPORATIVO 20 PERSONAS , PLATO KEPERI</t>
  </si>
  <si>
    <t>OSMAR MURILLO</t>
  </si>
  <si>
    <t>FULLDAY PLATO SERVIDO 2 ADULTOS Y 2 NIÑOS</t>
  </si>
  <si>
    <t>Pamela Quispe</t>
  </si>
  <si>
    <t>FULLDAY PLATO SERVIDO 4 ADULTOS</t>
  </si>
  <si>
    <t xml:space="preserve">Gary Daniel Heredia Bravo </t>
  </si>
  <si>
    <t xml:space="preserve">HOSPEDAJE PRECIO FERIAL EXPOCRUZ 2024
2DIAS 1 NOCHE
2 PERSONAS
ALIMENTACIÓN
D1 ALMUERZO CENA
D2 DESAYUNO
ACOMODACION
1 CAMA MATRMONIAL 
AMBIENTES
CLIENTE HARA USO DE TODOS LOS AMBIENTES DISPONIBLES EN LA FECHA
</t>
  </si>
  <si>
    <t>colegio Adventista de Montero
VERIVIANA CHAVEZ ASESORA</t>
  </si>
  <si>
    <t>cliente debe saldo de 900bbs</t>
  </si>
  <si>
    <t>FULLDAY ESTUDIANTIL 15 ESTUDIANTES</t>
  </si>
  <si>
    <t>Marisol Segovia</t>
  </si>
  <si>
    <t>FULLDAY FERIADO 2 ADULTOS Y 1NIÑO</t>
  </si>
  <si>
    <t xml:space="preserve">Flor Ardaya Ribera </t>
  </si>
  <si>
    <t>FULLDAY FERIADO 44 ADULTOS Y 1 NIÑO</t>
  </si>
  <si>
    <t xml:space="preserve">JOSE GABRIEL MONTAÑO </t>
  </si>
  <si>
    <t>FULLDAY 2 ADULTOS 1 NIÑO</t>
  </si>
  <si>
    <t>Ana Mile Montoya Londoño</t>
  </si>
  <si>
    <t>FULLDAY 11ADULTOS Y 4 NIÑOS</t>
  </si>
  <si>
    <t>MAURICIO ROMERO</t>
  </si>
  <si>
    <r>
      <rPr>
        <rFont val="Arial"/>
        <b/>
        <i/>
        <color rgb="FFFF0000"/>
      </rPr>
      <t xml:space="preserve">ADELANDO 789,50 debe 789,5 a pagar en recepcion
</t>
    </r>
    <r>
      <rPr>
        <rFont val="Arial"/>
        <b/>
        <i/>
        <color rgb="FF00B050"/>
      </rPr>
      <t xml:space="preserve">PAGO EN RECEPCION </t>
    </r>
  </si>
  <si>
    <t xml:space="preserve">"HOSPEDAJE PRECIO FERIAL EXPOCRUZ 2024
2DIAS 1 NOCHE
4 PERSONAS
ALIMENTACIÓN
D1 CENA
D2 DESAYUNO  ALMUERZO 
ACOMODACION
1 CAMA MATRMONIAL + 2 CAMAS INDIVIDUALES
AMBIENTES
CLIENTE HARA USO DE TODOS LOS AMBIENTES DISPONIBLES EN LA FECHA
</t>
  </si>
  <si>
    <t>4 ENTRADAS ADICIONALES</t>
  </si>
  <si>
    <t>Mauricio Torrez taboada</t>
  </si>
  <si>
    <t>Hugo renato duabyakosky</t>
  </si>
  <si>
    <t xml:space="preserve">Elizabeth Suárez </t>
  </si>
  <si>
    <t>Ronal Gonzales Checa</t>
  </si>
  <si>
    <t>FULLDAY 2 ADULTOS Y 2NIÑOS</t>
  </si>
  <si>
    <t>FERNANDO MORON</t>
  </si>
  <si>
    <t xml:space="preserve">Maria Estela Pilco Vasquez </t>
  </si>
  <si>
    <t>FULLDAY 1 ADULTO Y 1 NIÑO</t>
  </si>
  <si>
    <t>Yenny Rojas</t>
  </si>
  <si>
    <t xml:space="preserve">María leaños </t>
  </si>
  <si>
    <t>FULLDAY 2 DULTOS Y 1 MENOR</t>
  </si>
  <si>
    <t>Luigy Condori</t>
  </si>
  <si>
    <t xml:space="preserve"> isabel peinado</t>
  </si>
  <si>
    <t>6 ENTRADASS SOLO BLANEARIO</t>
  </si>
  <si>
    <t>MIRIAM ROSALES PEÑA</t>
  </si>
  <si>
    <t>FULLDAY 6 PERSONAS</t>
  </si>
  <si>
    <t>Eduardo Cors Rengel</t>
  </si>
  <si>
    <t>FULLDAY 9 ADULTOS Y 4 NIÑOS</t>
  </si>
  <si>
    <t xml:space="preserve">Angely Arango Correa </t>
  </si>
  <si>
    <t>4 ENTRADAS SOLO BALNEARIO</t>
  </si>
  <si>
    <t xml:space="preserve"> José Luis Córdova Aguilera </t>
  </si>
  <si>
    <t>FULLDAY PLATO SERVIDO 3 ADULTOS Y 1MENOR</t>
  </si>
  <si>
    <t xml:space="preserve">Jensy Belén Rodríguez López </t>
  </si>
  <si>
    <t>fullday entresemana 4 personas</t>
  </si>
  <si>
    <t xml:space="preserve">Maria Alejandra Justiniano Salvatierra </t>
  </si>
  <si>
    <t>FULLDAY 7 ADULTOS Y 3 NIÑO</t>
  </si>
  <si>
    <t xml:space="preserve">guísela Gabriela Balcázar arce </t>
  </si>
  <si>
    <t>FULLDAY SABADO 5 ADULTOS Y 3 NIÑOS</t>
  </si>
  <si>
    <t xml:space="preserve">Diego Durán </t>
  </si>
  <si>
    <t>FULLDAY OFERTA 50% 105BS POR PERSONA, 2 PERSONAS</t>
  </si>
  <si>
    <t>Andrea landivar parada</t>
  </si>
  <si>
    <t>FULLDAY DE 11 ADULTOS</t>
  </si>
  <si>
    <t xml:space="preserve">Tamara ursagasti eguez </t>
  </si>
  <si>
    <t>Priscila Canaviri</t>
  </si>
  <si>
    <t>FULLDAY PARA OCTUBRE 3 PERSONAS</t>
  </si>
  <si>
    <t>Claudia yvon Aguilar antelo</t>
  </si>
  <si>
    <t>HOSPEDAJE FERIAL EXPOCRUZ AL CONTADO
2 DIAS 1 NOCHE
2 PERSONAS
ALIMENTACION
D2 DESAYUNO ALMUERZO
ACOMODACION
CAMA MATIMONIAL
AMBIENTES
CLIENTE HARA USO DE TODOS LOS AMBIENTES DISPONIBLES EN FECHA, FAVOR FACILITAR CARTELERA DEL CINE
VIFICAR LA CORRECTA LIMPIEZA DE LAS SUITE</t>
  </si>
  <si>
    <t>2 niños balneario</t>
  </si>
  <si>
    <t xml:space="preserve">Danielly Valdivia gomez </t>
  </si>
  <si>
    <t>FULLDAY 7 ADULTOS Y 1 NIÑO</t>
  </si>
  <si>
    <t>Gabriela chavez</t>
  </si>
  <si>
    <t>Claudia Mendez Martinez</t>
  </si>
  <si>
    <r>
      <rPr>
        <rFont val="Arial"/>
        <color theme="1"/>
      </rPr>
      <t xml:space="preserve">PAQUETE EXPOCRUZ AL CONTADO 2 DIAS 1 NOCHE, 2 PERSONAS, SIN FECHA DE INGRESO SUITE EJECUTIVA,
</t>
    </r>
    <r>
      <rPr>
        <rFont val="Arial"/>
        <color rgb="FFFF0000"/>
      </rPr>
      <t xml:space="preserve">posiblemente 26 y 27 octubre 2024 confirmación </t>
    </r>
  </si>
  <si>
    <t>Carla Eida Suarez Callau /CLAUDIA MENDEZ</t>
  </si>
  <si>
    <r>
      <rPr>
        <rFont val="Arial"/>
        <color theme="1"/>
      </rPr>
      <t xml:space="preserve">PAQUETE EXPOCRUZ AL CONTADO 2 DIAS 1 NOCHE, 2 PERSONAS, SIN FECHA DE INGRESO SUITE VIP
</t>
    </r>
    <r>
      <rPr>
        <rFont val="Arial"/>
        <b/>
        <color rgb="FFFF0000"/>
      </rPr>
      <t xml:space="preserve">posiblemente 26 y 27 octubre 2024 confirmación </t>
    </r>
  </si>
  <si>
    <t xml:space="preserve">Ricardo Torrico Sánchez </t>
  </si>
  <si>
    <t xml:space="preserve"> Micaela Perez Rojas </t>
  </si>
  <si>
    <t>FULLDAYY 2 ADULTOS</t>
  </si>
  <si>
    <t>Leonardo Pizarro Mamani</t>
  </si>
  <si>
    <t>fullday 1 persona</t>
  </si>
  <si>
    <t xml:space="preserve">Luis Fernando Suárez Romero </t>
  </si>
  <si>
    <t xml:space="preserve">Vanessa Rubio </t>
  </si>
  <si>
    <t xml:space="preserve">Ana Paola Suárez Rivero </t>
  </si>
  <si>
    <t>PAQUETE EXPOCRUZ AL CONTADO 2 DIAS 1 NOCHE, 2 PERSONAS, SIN FECHA DE INGRESO SUITE EJECUTIVA,</t>
  </si>
  <si>
    <t xml:space="preserve">Yolanda Lopez Nuñez </t>
  </si>
  <si>
    <t>FULLDAY ESTUDIANTIL
9 COMBOS POLLO AL HORNO DE 85BS 
86 COMBOS DE PIQUE MACHO DE 100BS</t>
  </si>
  <si>
    <t xml:space="preserve">Oscar Méndez </t>
  </si>
  <si>
    <t>PAQUETE EXPOCRUZ AL CONTADO 3 DIAS 2 NOCHE, 4 ADULTOS Y 1 MENOR, SIN FECHA DE INGRESO CABAÑA MINIMALISTA</t>
  </si>
  <si>
    <t>Diana Ferrufino Fernández</t>
  </si>
  <si>
    <t>FULLDAY 1 ADULTOS + 1 NIÑO</t>
  </si>
  <si>
    <t>Jhon Jorge Becerra Garcia</t>
  </si>
  <si>
    <t>saldo</t>
  </si>
  <si>
    <t>JHOSELYN RODRIGUEZ</t>
  </si>
  <si>
    <t>HOSPEDAJE SIMPLE CON DESAYUNO 1 NOCHE 2 PERSONAS</t>
  </si>
  <si>
    <t>HOSPEDAJE TODO INCLUIDO 
D1 ALMUERZO CENA
D2 DESAYUNO ALMUERZO</t>
  </si>
  <si>
    <t xml:space="preserve">JHOAN MAYKOL VALLEJOS </t>
  </si>
  <si>
    <t>entrada entre semana solo pisicna 6 personas</t>
  </si>
  <si>
    <t>Andrea Landivar</t>
  </si>
  <si>
    <t>FULLDAY 2 PERSONAS SABADO 6 DE OCTUBRE , REPROGRAMACION</t>
  </si>
  <si>
    <t>Kelly Hinojosa</t>
  </si>
  <si>
    <t xml:space="preserve">HOSPEDAJE TODO INCLUIDO 2D1N
2 PERSONAS
SUITE LAGOON
D4 DESAYUNO </t>
  </si>
  <si>
    <t>DEBE AUN 1130BS A PAGAR EN RECEPCION</t>
  </si>
  <si>
    <t xml:space="preserve">HOSPEDAJE TODO INCLUIDO 3D2N
2 PERSONAS
SUITE LAGOON
D1 ALMUERZO CENA
D2 DESAYUNO ALMUERZO CENA
D3 DESAYUNO ALMUERZO
SUITE LAGOON
1 NOCHE 550BS + Desayuno D2
3D 2N 1880BS 
TOTAL 2430 BS
PAGO 1300BS
DEBE 1130 BS  </t>
  </si>
  <si>
    <t>FERNANDO RÍOS MICHEL</t>
  </si>
  <si>
    <t>HOSPEDAJE 5D4N TODO INCLUIDO 4 ADULTOS + 1MENOR
D1 ALMUERZO CENA
D2,3,4 DESAYUNO ALMUERZO CENA
D5 DESAYUNO ALMUERZO
NOTA: CLIENTE RESERVA C2H PREMIUM , PERO POR NO ESPACIO DEL 19 AL 20 DE ENERO, SE HIZO EL CAMBIO A C3H MASTER, ESTO PARA MAYOR COMODIDAD DEL CLIENTE Y EVITAR MOVERLO.</t>
  </si>
  <si>
    <t>Yoselin Altamirano Soruco</t>
  </si>
  <si>
    <t>7 ENTRADAS FULLDAY ADULTOS</t>
  </si>
  <si>
    <t xml:space="preserve"> Wendy Karen cuevas</t>
  </si>
  <si>
    <t>HOSPEDAJE SOLO CON DESAYUNO 2 PERSONAS</t>
  </si>
  <si>
    <t>Juan Pablo Coimbra Rivero</t>
  </si>
  <si>
    <t>FULLDAY 2 ADULTOS + 1MENOR</t>
  </si>
  <si>
    <t>sergio jose cusicanqui poma</t>
  </si>
  <si>
    <t>DEBE AUN 1030BS A CANCELAR EN RECEPCION</t>
  </si>
  <si>
    <t>HOSPEDAJE TODO INCLUIDO 4 PERSONAS
D1 ALMUERZO CENA
D2 DESAYUNO ALMUERZO</t>
  </si>
  <si>
    <t xml:space="preserve">Enrique Loaiza </t>
  </si>
  <si>
    <t>FULLDAY 5 PERSONAS SABADO</t>
  </si>
  <si>
    <t xml:space="preserve">Mariela Chusvey </t>
  </si>
  <si>
    <t>DEBE AUN 790 A CANCELAR AL INGRESAR A RECEPCION</t>
  </si>
  <si>
    <t>HOSPEDAJE TODO INCLUIDO 2D1N 2 ADULTOS  +1 NIÑO
TOTAL PAQUETE 1390BS</t>
  </si>
  <si>
    <t>NAZIRA PATRONI</t>
  </si>
  <si>
    <t>PAGO TODO EN EL HOTEL</t>
  </si>
  <si>
    <t>HOSPEDAJE TODO INCLUIDO 2 PERSONAS 2D1N</t>
  </si>
  <si>
    <t>2 entradas balneario</t>
  </si>
  <si>
    <t xml:space="preserve">Carola Loayza </t>
  </si>
  <si>
    <t>FULLDAY 5 ADULTOS  `Y 2 MENORES</t>
  </si>
  <si>
    <t>PAGADO EN RECEPCION</t>
  </si>
  <si>
    <t>René Eduardo Guardia Bonilla</t>
  </si>
  <si>
    <t>Carmen Magaly Soria Farfán</t>
  </si>
  <si>
    <t>FULDAY 3 ADULTOS Y 1 MENOR</t>
  </si>
  <si>
    <t>Eloísa Zurita</t>
  </si>
  <si>
    <t>DEBE AUN 550BS A PAGAR EN RECEPCION</t>
  </si>
  <si>
    <t xml:space="preserve">Melany Saenz Rodríguez </t>
  </si>
  <si>
    <t>2 FULLDAY ADULTO</t>
  </si>
  <si>
    <t>FULLDAY 2 ADULTOS + 1MENOR TIENEAUTORIZACION PARA INGRESAR UNA TORTA, APROBADO POR JEROME OPERACIONES</t>
  </si>
  <si>
    <t xml:space="preserve">Daniel perez mendoza </t>
  </si>
  <si>
    <t>DEBE AUN 1820 BS A CANCELAR EN RECEPCION
520BS MAS POR UN ADICIONAL EXTRA</t>
  </si>
  <si>
    <t>HOSPEDAJE TODO INCLUIDO 7 PERSONAS 
D1 ALMUERZO CENA
D2 DESAYUNO ALMUERZO
TOTAL PAQUETE 3640</t>
  </si>
  <si>
    <t>1 entrada adicional fullday</t>
  </si>
  <si>
    <t xml:space="preserve">fernando Arturo Sarmiento Rodríguez </t>
  </si>
  <si>
    <t>HOSPEDAJE EN SUIET VIP 2 PERSONAS DESAYUNO DIA 2</t>
  </si>
  <si>
    <t>María Camargo Avila</t>
  </si>
  <si>
    <t>DEBE AUN SALDO DE 1400BS A CANCELAR EN RECEPCION</t>
  </si>
  <si>
    <t xml:space="preserve">FULLDAY CORPORATIVO PAQUETE 3 20 PERSONAS
FECHA: 7 DE DICIEMBRE
</t>
  </si>
  <si>
    <t xml:space="preserve">juan sebastian antelo haquin </t>
  </si>
  <si>
    <t xml:space="preserve">Cecilia García </t>
  </si>
  <si>
    <t>Miguel Loaiza</t>
  </si>
  <si>
    <t>FULLDAY 2 ADULTOS ADICIONALES</t>
  </si>
  <si>
    <t xml:space="preserve">Carmen Emilia Guzmán Flores </t>
  </si>
  <si>
    <t xml:space="preserve">FULLDAY7 ADULTOS Y 1 MENOR         </t>
  </si>
  <si>
    <t xml:space="preserve">Solange Mejía Apaza </t>
  </si>
  <si>
    <t>DEBE AUN 960BS A PAGAR EN RECEPCION</t>
  </si>
  <si>
    <t>HOSPEDAJE SUTE DOBLE 4 PERSONAS
D1 ALMUERZO CENA
D2 DESAYUNO ALMUERZO</t>
  </si>
  <si>
    <t>José Carlos Ibáñez Justiniano</t>
  </si>
  <si>
    <t>MEMBRESIA FAMILIAR
José Carlos Ibáñez Justiniano - CI : 6203399 Teléfono : 71373311
María Fátima Saavedra Morales -CI: 6226883 - Teléfono : 73142400
Adrián Ibañes Saavedra -CI :14407555 - Teléfono : 71373311
Victoria Ibañez Saavedra -CI : 15324863 -  Teléfono : 71373311
FALTA CONFIRMAR DATOS</t>
  </si>
  <si>
    <t>CARLITA TABOADA MONTAÑO</t>
  </si>
  <si>
    <t>FULLDAY 11 ADULTOS Y 2 MENORES</t>
  </si>
  <si>
    <t>Anabel serrudo Heredia</t>
  </si>
  <si>
    <t xml:space="preserve">Camila burgoa portales </t>
  </si>
  <si>
    <t>FULLDA 3 ADULTOS</t>
  </si>
  <si>
    <t xml:space="preserve">MARIA FERNANDA GUTIERREZ OLIVAR </t>
  </si>
  <si>
    <t>HOSPEDAJE CON DESAYUNO DIA 2 2 PERSONAS</t>
  </si>
  <si>
    <t>Diego soliz</t>
  </si>
  <si>
    <t xml:space="preserve">Jessica Limpias Viera </t>
  </si>
  <si>
    <t xml:space="preserve">Patricia Rodríguez </t>
  </si>
  <si>
    <t>Helen Arancibia</t>
  </si>
  <si>
    <t>María del Carmen Iñiguez</t>
  </si>
  <si>
    <t>FULLDAY 3 ADULTOS +1 MENOR</t>
  </si>
  <si>
    <t>Javier Toro</t>
  </si>
  <si>
    <t>75011322.</t>
  </si>
  <si>
    <t>FULLDAY 2 ADULTOS Y 3 NIÑOS</t>
  </si>
  <si>
    <t>Marcelo mita</t>
  </si>
  <si>
    <t>FULLDAY 4 ADULTOS Y 3 ENORES</t>
  </si>
  <si>
    <t>MEMBRESIA FAMILIAR
- Marcelo Ferrufino Fernández Ci: 6287320 Sc 
- JhanCarla Mercado Vargas Ci: 7719551 Sc
- Kalel Ferrufino Mercado
- ⁠Teofila paucara Aramayo Ci: 6278862 Sc</t>
  </si>
  <si>
    <t xml:space="preserve">HOSPEDAJE SALDO </t>
  </si>
  <si>
    <t>Cecilia Crespo Guzman</t>
  </si>
  <si>
    <t>DEBE AUN 1175BS A PAGAR EN RECEPCION</t>
  </si>
  <si>
    <t>Hospedaje de 3 días y 2 Noches del 9 al 11 Suite Familiar 
D1 ALMUERZO CENA
D2 DESAYUNO ALMUERZO CENA
D3 DESAYUNO ALMUERZO
Hospedaje todo incluído pago el 50%</t>
  </si>
  <si>
    <t>Carla Balderas</t>
  </si>
  <si>
    <t>HOSPEDAJE TODO INCLUIDO 2D1N
D1 ALMUERZO CENA
D2 DESAYUNO ALMUERZO</t>
  </si>
  <si>
    <t xml:space="preserve"> Beby Loren Torrez</t>
  </si>
  <si>
    <t>DEBE AUN 160BS A PAGAR EN RECEPCION
CLIENTE SUPER PROBLEMATICA SE AUTORIZO NO PAGUE LOS 160BS , BLOQUEARLA</t>
  </si>
  <si>
    <t>HOSPEDAJE 2D1N 4 PERSONAS
D1 ALMUERZO CENA
D2 DESAYUNO ALMUERZO
PROBLEMAS CON LA CLIENTE, PROBLEMATICA YA NO ATENDERLE</t>
  </si>
  <si>
    <t>Jhasmin Oliva Méndez</t>
  </si>
  <si>
    <t>fullday entre semana plato servido + postre
MAYORES 95 NIÑOS 
NIÑOS  70</t>
  </si>
  <si>
    <t>76912474 - 75922669</t>
  </si>
  <si>
    <t>pago efectivo recepcion</t>
  </si>
  <si>
    <t>"HOSPEDAJE TODO INCLUIDO 6 PERSONAS C3H
D1 ALMUERZO CENA
D2 DESAYUNO ALMUERZO CENA
D3 DESAYUNO ALMUERZO
TOTAL PAQUETE:5280bs"</t>
  </si>
  <si>
    <t>pago recepcion
5285330000007519</t>
  </si>
  <si>
    <t>SUITE FAMILIAR 2ADULTOA 1 NIÑO</t>
  </si>
  <si>
    <t>PAGO RECPCION EFECTIVO</t>
  </si>
  <si>
    <t>FULLDAY CORPORATIVO 20 PERSONAS</t>
  </si>
  <si>
    <t>Rita Aruquipa Viscarra</t>
  </si>
  <si>
    <t>FULLDAY 3 ADULTOS FIN DE SEMANA</t>
  </si>
  <si>
    <t>Julio N. Terrazas Herrera</t>
  </si>
  <si>
    <t>69499122 - 69499636</t>
  </si>
  <si>
    <t>DEBE AUN 1000BS A PAGAR EN RECEPCION</t>
  </si>
  <si>
    <t>HOSPEDAJE VIP 3D2N
D1 ALMUERZO CENA
D2 DESAYUNO ALMUERZO CENA
D3 DESAYUNO ALMUERZO</t>
  </si>
  <si>
    <t xml:space="preserve">Wendy Nayeli Jimenez colque </t>
  </si>
  <si>
    <t>INGRESO TODO</t>
  </si>
  <si>
    <t xml:space="preserve">FULLDAY FECHA ABIERTA PARA 9 ADULTOS Y 5 NIÑOS
95 POR ADULTO
70BS NIÑO
</t>
  </si>
  <si>
    <t xml:space="preserve">Nancy Zeballos Mirabal </t>
  </si>
  <si>
    <t>FULLDAY FECHA ABIERTA PARA 10 ADULTOS Y 7 NIÑOS
95 POR ADULTO
70BS NIÑO</t>
  </si>
  <si>
    <t xml:space="preserve">Alam Hernan Medrano Pinto </t>
  </si>
  <si>
    <t>2 adultos fullday libre</t>
  </si>
  <si>
    <t xml:space="preserve">Bismar Saavedra Rodriguez </t>
  </si>
  <si>
    <t>1 ADULTO ENTRADA FULLDAY LIBRE</t>
  </si>
  <si>
    <t>Jhonny Cortez</t>
  </si>
  <si>
    <t>FULLDAY FECHA LIBRE 4 ADULTOS +1 MENOR</t>
  </si>
  <si>
    <t>CARLOS AGUIRRE</t>
  </si>
  <si>
    <t>HOSPEDAJE TODO INCLUIDO 3D2N
D1 ALMUERZO CENA
D2 DESAYUNO ALMUERZO CENA
D3 DESAYUNO ALMUERZO</t>
  </si>
  <si>
    <t xml:space="preserve">Franklin Medina Flores </t>
  </si>
  <si>
    <t>74409495 - 77399774</t>
  </si>
  <si>
    <t xml:space="preserve">VELADA ROMANTICA PAQUETE 2
SUITE VIP
TRAGO DE BIENVENIDA
CENA ROMANTICA ALADO DE LA PISCINA
DESAYUNO DIA 2
DEROACION JUNTO CON LA CENA
CHOCOLATES
VINO
ACCESO A TODOS LOS AMBIENTES
CENA OPCION 5 PARA LAS 2 PERSONAS
Entrada: Ensalada cesar con pollo
Plato principal: Filete miñon con tocino y salsa de hongos + arroz primavera + vegetales al vapor + papas chips
Postre: mousse de naranja 
</t>
  </si>
  <si>
    <t>Oscar Guardia</t>
  </si>
  <si>
    <t>SOLO BALNEARIO 5 ADULTOS Y 1 MENOR</t>
  </si>
  <si>
    <t>Laura Lozano Arauz</t>
  </si>
  <si>
    <t>FULLDAY FECHA LIBRE 2 ADULTOS</t>
  </si>
  <si>
    <t>Laura Vinaya Canaviri</t>
  </si>
  <si>
    <t xml:space="preserve">INGREWO EL 28 DE FEBRERO </t>
  </si>
  <si>
    <t>YESICA MICHEL LIMA</t>
  </si>
  <si>
    <t>Fullday FECHA LIBRE  12 Adultos y 4 menores</t>
  </si>
  <si>
    <t>Lysiane Barrancos</t>
  </si>
  <si>
    <t>60834813 - 60834812</t>
  </si>
  <si>
    <t>Fullday FECHA LIBRE 3adultos y 1 menor</t>
  </si>
  <si>
    <t>Liliana Lazarte Fernandez</t>
  </si>
  <si>
    <t>FULLDAY FECHA LIBRE 6 ADULTOS Y 3 MENORES</t>
  </si>
  <si>
    <t>FULLDAY FECHA LIBRE 2 ADULTOS ADICIONALES</t>
  </si>
  <si>
    <t xml:space="preserve">Patricia Sanchez  Sanchez </t>
  </si>
  <si>
    <t>INGRESO 5 ENTRADAS EL 10/3 , XLIENTE TIEN 7 ENTRADAS , LE QUEDAN 2 ENTRADAS AUN CON FECHA LIBRE SIN USAR</t>
  </si>
  <si>
    <t>FULLDAY FECHA LIBRE 7 ADULTOS</t>
  </si>
  <si>
    <t>HECTOR SOSA YOANI</t>
  </si>
  <si>
    <t>FULLDAY FECHA LIBRE PLATO SERVIDO + POSTRE 3 ADULTOS Y 3 NIÑOS</t>
  </si>
  <si>
    <t>Maria rene daza</t>
  </si>
  <si>
    <t>Eliana Torrez</t>
  </si>
  <si>
    <t xml:space="preserve"> Cris Johnatan Aragón Quiñones</t>
  </si>
  <si>
    <t>INGRESO el 18/2/2024</t>
  </si>
  <si>
    <t>FULLDAY FECHA LIBRE SIN DEFINIR 4 ADULTOS
CLIENTE NO ENVIO NIT, SE FACTURO A MI NOMBRE</t>
  </si>
  <si>
    <t>José Ernesto Torrez Languidey</t>
  </si>
  <si>
    <t>MARCELA PAREJA SUAREZ</t>
  </si>
  <si>
    <t>INGRESO 31 DE MARZO</t>
  </si>
  <si>
    <t>FULLDAY 4 ADULTOS FECHA LIBRE</t>
  </si>
  <si>
    <t>Paula Mercado León</t>
  </si>
  <si>
    <t>INGRESO DE 3 ENTRADAS PARA EL 10/3/2024 
María Ruth Mendoza Cossio 
CI 7793798 sc
78050090
LE QUEDA 2 ENTRADAS</t>
  </si>
  <si>
    <t>5 ADULTOS ENTRADA FULLDAY FECHA SIN DEFINIR</t>
  </si>
  <si>
    <t>Álvaro Martinez</t>
  </si>
  <si>
    <t xml:space="preserve">Nazira Patroni Vaca </t>
  </si>
  <si>
    <t xml:space="preserve">INGRESO EL 17 DE MARZO solo 7 entradas, le sobran 4 entradas sin usar.
</t>
  </si>
  <si>
    <t>FULLDAY FECHA LIBRE SIN DEFINIR 11 ADULTOS</t>
  </si>
  <si>
    <t>FULLDAY FECHA LIBRE SIN DEFINIR 3 PERSONAS</t>
  </si>
  <si>
    <t xml:space="preserve">Elizabeth Hurtado Severich </t>
  </si>
  <si>
    <t>FULLDAY 3 PERSONAS CON BUFFET INCLUIDO</t>
  </si>
  <si>
    <t xml:space="preserve">FULLDAY LIBRE: 12 ADULTOS Y 5 MENORES = 1490bs 
FULLDAY SABADO REGULAR: 2 ADULTOS= 260bs 
TOTAL 14 ADULTOS Y 5 MENORES, FACTURAS, 4005,4093,4169 
TOTAL, PAGADO: 1750BS 
CLIENTE SOLICITA INGRESAR TORTA, SE DEBE COBRAR DESCORCHE AL INGRESO DE 50BS.
</t>
  </si>
  <si>
    <t>Darlin Guzmán</t>
  </si>
  <si>
    <t xml:space="preserve">FULLDAY 5 ADULTOS CON BUFFET INCLUIDO
 </t>
  </si>
  <si>
    <t>FULLDAY 3 ADULTOS Y 2 MENORES ,ADICIONALES PAGO EN RECEPCION</t>
  </si>
  <si>
    <t>Paola Nela Gutiérrez</t>
  </si>
  <si>
    <t>FULLDAY 2 ADULTOS Y 1MENOR</t>
  </si>
  <si>
    <t>FULLDAY UNA ENTRADA ADICIONAL</t>
  </si>
  <si>
    <t>SIUTE VIP SOLO CON DESAYUNO DIA 2
TOTAL PAQUETE 610BS</t>
  </si>
  <si>
    <t xml:space="preserve">Rodrigo padilla </t>
  </si>
  <si>
    <t>70067667 - 60588267</t>
  </si>
  <si>
    <t>3 FULLDAY ADULTOS + BUFFET</t>
  </si>
  <si>
    <t>Vivian Ruth Herrera Pardo</t>
  </si>
  <si>
    <t>Fullday para el día LUNES 22, 7 ADULTOS Y 2 MENORES  +  buffet</t>
  </si>
  <si>
    <t>Mayra Esther Aguilar Escobar</t>
  </si>
  <si>
    <t>Fullday para 5 Adultos + BUFFET</t>
  </si>
  <si>
    <t>Alexander Avalos Arteaga</t>
  </si>
  <si>
    <t>Fullday para el día LUNES 22/01/24 para 3 adultos y 1 menor + BUFFET</t>
  </si>
  <si>
    <t>Víctor Hugo Maciel Nuñez</t>
  </si>
  <si>
    <t>Fullday 12 adultos + buffet</t>
  </si>
  <si>
    <t xml:space="preserve">Diego Illanes </t>
  </si>
  <si>
    <t>SOLO BALNEARIO 2 ADULTOS Y 1 MENOR</t>
  </si>
  <si>
    <t>Alejandro Lara</t>
  </si>
  <si>
    <t>4049420000009808</t>
  </si>
  <si>
    <t>SOLO BALNEARIO 6 ADULTOS</t>
  </si>
  <si>
    <t xml:space="preserve">Mauricio Lafuente </t>
  </si>
  <si>
    <t>2 ENTRADAS FULLDAY ADULTO</t>
  </si>
  <si>
    <t>Adolfo Landivar Hillmann</t>
  </si>
  <si>
    <t>ENTRADAS FULLDAY 3 ADULTOS Y 1 MENOR</t>
  </si>
  <si>
    <t>Sandra perez</t>
  </si>
  <si>
    <t>Micaela Quiroz</t>
  </si>
  <si>
    <t xml:space="preserve">FULLDAY 4 ADULTOS </t>
  </si>
  <si>
    <t>FULLDAY AUMENTO 5 ENTRADAS ADICIONALES PARA ADULTOS</t>
  </si>
  <si>
    <t>Manuela Ojeda Masiri</t>
  </si>
  <si>
    <t xml:space="preserve">Gerson Gustavo Sejas Rivera </t>
  </si>
  <si>
    <t>Wendy macherlin antezana rojas</t>
  </si>
  <si>
    <t xml:space="preserve">Angelina Pardo Robles </t>
  </si>
  <si>
    <t>fullday 2 entradas adultos</t>
  </si>
  <si>
    <t xml:space="preserve">Jacqueline Olivares Ribera </t>
  </si>
  <si>
    <t>FULLDAY 3 ADULTOS + BUFFET</t>
  </si>
  <si>
    <t>Jose luis lara alvarez</t>
  </si>
  <si>
    <t>FULLDA 2 ADULTOS + 2 MENORES</t>
  </si>
  <si>
    <t>Cristian Pinto</t>
  </si>
  <si>
    <t xml:space="preserve">Neida Galván </t>
  </si>
  <si>
    <t>HOSPEDAJE SALDO SUITE LAGOON</t>
  </si>
  <si>
    <t>Marco Rojas Moya</t>
  </si>
  <si>
    <t>PAGO EN RECEPCION
4074000000001255</t>
  </si>
  <si>
    <t>CLIENTE ANTIGUO, PAGO LO QUE XIMENA LA COTIZO, A PESAR DE QUE LE INDICAMOS 880BS</t>
  </si>
  <si>
    <t>pago por qr en recepcion</t>
  </si>
  <si>
    <t>2 entradas adicionales</t>
  </si>
  <si>
    <t>Marvin Jimenez</t>
  </si>
  <si>
    <t>PAGO EN RECEPCION
434571000000669</t>
  </si>
  <si>
    <t>adicional persona</t>
  </si>
  <si>
    <t>FREDDY SIERRA CUBA</t>
  </si>
  <si>
    <t>350 TRANSFERENCIA Y 300 CON TARJETA
4491920000004338</t>
  </si>
  <si>
    <t>HOSPEDAJE SIMPLE + DESAYUNO DIA 2
2 ADULTOS Y 1 MENOR</t>
  </si>
  <si>
    <t>Suany Suárez Ortiz</t>
  </si>
  <si>
    <t>FULLDAY 13 ADULTOS</t>
  </si>
  <si>
    <t>KENY MARCELO FLORES GALINDO</t>
  </si>
  <si>
    <t>HOSPEDAJE SIMPLE + DESAYUNO DIA 2 , 2 PERSONAS</t>
  </si>
  <si>
    <t>William Hugo Durán yabeta</t>
  </si>
  <si>
    <t>3 fullday adultos</t>
  </si>
  <si>
    <t>Bruno Peredo</t>
  </si>
  <si>
    <t>Sin Nombre</t>
  </si>
  <si>
    <t>ENTRADAS SOLO INGRESO</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</si>
</sst>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d/MM/yyyy"/>
    <numFmt numFmtId="165" formatCode="d/M/yyyy"/>
    <numFmt numFmtId="166" formatCode="d/m/yyyy"/>
  </numFmts>
  <fonts count="35">
    <font>
      <sz val="10.0"/>
      <color rgb="FF000000"/>
      <name val="Arial"/>
      <scheme val="minor"/>
    </font>
    <font>
      <color theme="1"/>
      <name val="Arial"/>
    </font>
    <font>
      <i/>
      <color theme="1"/>
      <name val="Comfortaa"/>
    </font>
    <font>
      <color rgb="FFFFFFFF"/>
      <name val="Arial"/>
    </font>
    <font>
      <i/>
      <color rgb="FFFFFFFF"/>
      <name val="Comfortaa"/>
    </font>
    <font>
      <sz val="11.0"/>
      <color theme="1"/>
      <name val="Arial"/>
    </font>
    <font>
      <color rgb="FF9900FF"/>
      <name val="Arial"/>
    </font>
    <font>
      <i/>
      <color rgb="FF9900FF"/>
      <name val="Comfortaa"/>
    </font>
    <font>
      <b/>
      <color theme="1"/>
      <name val="Arial"/>
    </font>
    <font>
      <color rgb="FF000000"/>
      <name val="Roboto"/>
    </font>
    <font>
      <color rgb="FF0000FF"/>
      <name val="Arial"/>
    </font>
    <font>
      <i/>
      <color rgb="FF0000FF"/>
      <name val="Comfortaa"/>
    </font>
    <font>
      <color rgb="FFFFFFFF"/>
      <name val="Roboto"/>
    </font>
    <font>
      <sz val="11.0"/>
      <color rgb="FFFFFFFF"/>
      <name val="Arial"/>
    </font>
    <font>
      <i/>
      <sz val="11.0"/>
      <color rgb="FFFFFFFF"/>
      <name val="Comfortaa"/>
    </font>
    <font>
      <color theme="1"/>
      <name val="Roboto"/>
    </font>
    <font>
      <sz val="12.0"/>
      <color theme="1"/>
      <name val="Arial"/>
    </font>
    <font>
      <color rgb="FF0000FF"/>
      <name val="Roboto"/>
    </font>
    <font>
      <b/>
      <color rgb="FFFF0000"/>
      <name val="Arial"/>
    </font>
    <font>
      <color rgb="FF000000"/>
      <name val="Inter"/>
    </font>
    <font>
      <sz val="11.0"/>
      <color rgb="FF000000"/>
      <name val="Inter"/>
    </font>
    <font>
      <color rgb="FF000000"/>
      <name val="Arial"/>
    </font>
    <font>
      <sz val="9.0"/>
      <color rgb="FF001238"/>
      <name val="Arial"/>
    </font>
    <font>
      <color rgb="FFF3F3F3"/>
      <name val="Arial"/>
    </font>
    <font>
      <i/>
      <color theme="1"/>
      <name val="Arial"/>
    </font>
    <font>
      <sz val="11.0"/>
      <color rgb="FF000000"/>
      <name val="Arial"/>
    </font>
    <font>
      <color theme="1"/>
      <name val="Docs-Roboto"/>
    </font>
    <font>
      <b/>
      <sz val="12.0"/>
      <color rgb="FFFF0000"/>
      <name val="Arial"/>
    </font>
    <font>
      <b/>
      <color rgb="FF00B050"/>
      <name val="Arial"/>
    </font>
    <font>
      <b/>
      <color rgb="FF34A853"/>
      <name val="Arial"/>
    </font>
    <font>
      <sz val="8.0"/>
      <color theme="1"/>
      <name val="Arial"/>
    </font>
    <font>
      <b/>
      <color rgb="FFFFFFFF"/>
      <name val="Arial"/>
    </font>
    <font>
      <b/>
      <i/>
      <color rgb="FFFF0000"/>
      <name val="Arial"/>
    </font>
    <font>
      <color rgb="FFFF0000"/>
      <name val="Arial"/>
    </font>
    <font>
      <sz val="11.0"/>
      <color theme="1"/>
      <name val="Poppins"/>
    </font>
  </fonts>
  <fills count="26">
    <fill>
      <patternFill patternType="none"/>
    </fill>
    <fill>
      <patternFill patternType="lightGray"/>
    </fill>
    <fill>
      <patternFill patternType="solid">
        <fgColor rgb="FF00FF00"/>
        <bgColor rgb="FF00FF00"/>
      </patternFill>
    </fill>
    <fill>
      <patternFill patternType="solid">
        <fgColor rgb="FFFFFF00"/>
        <bgColor rgb="FFFFFF00"/>
      </patternFill>
    </fill>
    <fill>
      <patternFill patternType="solid">
        <fgColor rgb="FFFF0000"/>
        <bgColor rgb="FFFF0000"/>
      </patternFill>
    </fill>
    <fill>
      <patternFill patternType="solid">
        <fgColor rgb="FF00FFFF"/>
        <bgColor rgb="FF00FFFF"/>
      </patternFill>
    </fill>
    <fill>
      <patternFill patternType="solid">
        <fgColor rgb="FFFF00FF"/>
        <bgColor rgb="FFFF00FF"/>
      </patternFill>
    </fill>
    <fill>
      <patternFill patternType="solid">
        <fgColor rgb="FFFBBC04"/>
        <bgColor rgb="FFFBBC04"/>
      </patternFill>
    </fill>
    <fill>
      <patternFill patternType="solid">
        <fgColor rgb="FFFFFFFF"/>
        <bgColor rgb="FFFFFFFF"/>
      </patternFill>
    </fill>
    <fill>
      <patternFill patternType="solid">
        <fgColor rgb="FFC9DAF8"/>
        <bgColor rgb="FFC9DAF8"/>
      </patternFill>
    </fill>
    <fill>
      <patternFill patternType="solid">
        <fgColor rgb="FFF2F2F2"/>
        <bgColor rgb="FFF2F2F2"/>
      </patternFill>
    </fill>
    <fill>
      <patternFill patternType="solid">
        <fgColor rgb="FFFFF2CC"/>
        <bgColor rgb="FFFFF2CC"/>
      </patternFill>
    </fill>
    <fill>
      <patternFill patternType="solid">
        <fgColor rgb="FFFFB9D8"/>
        <bgColor rgb="FFFFB9D8"/>
      </patternFill>
    </fill>
    <fill>
      <patternFill patternType="solid">
        <fgColor rgb="FFEA4335"/>
        <bgColor rgb="FFEA4335"/>
      </patternFill>
    </fill>
    <fill>
      <patternFill patternType="solid">
        <fgColor rgb="FF9FC5E8"/>
        <bgColor rgb="FF9FC5E8"/>
      </patternFill>
    </fill>
    <fill>
      <patternFill patternType="solid">
        <fgColor rgb="FF9900FF"/>
        <bgColor rgb="FF9900FF"/>
      </patternFill>
    </fill>
    <fill>
      <patternFill patternType="solid">
        <fgColor rgb="FFD899FF"/>
        <bgColor rgb="FFD899FF"/>
      </patternFill>
    </fill>
    <fill>
      <patternFill patternType="solid">
        <fgColor rgb="FFFF9900"/>
        <bgColor rgb="FFFF9900"/>
      </patternFill>
    </fill>
    <fill>
      <patternFill patternType="solid">
        <fgColor rgb="FFD9EAD3"/>
        <bgColor rgb="FFD9EAD3"/>
      </patternFill>
    </fill>
    <fill>
      <patternFill patternType="solid">
        <fgColor rgb="FF93C47D"/>
        <bgColor rgb="FF93C47D"/>
      </patternFill>
    </fill>
    <fill>
      <patternFill patternType="solid">
        <fgColor rgb="FFCFE2F3"/>
        <bgColor rgb="FFCFE2F3"/>
      </patternFill>
    </fill>
    <fill>
      <patternFill patternType="solid">
        <fgColor rgb="FFB6D7A8"/>
        <bgColor rgb="FFB6D7A8"/>
      </patternFill>
    </fill>
    <fill>
      <patternFill patternType="solid">
        <fgColor rgb="FFD9D2E9"/>
        <bgColor rgb="FFD9D2E9"/>
      </patternFill>
    </fill>
    <fill>
      <patternFill patternType="solid">
        <fgColor rgb="FFFCE5CD"/>
        <bgColor rgb="FFFCE5CD"/>
      </patternFill>
    </fill>
    <fill>
      <patternFill patternType="solid">
        <fgColor rgb="FF80FFB9"/>
        <bgColor rgb="FF80FFB9"/>
      </patternFill>
    </fill>
    <fill>
      <patternFill patternType="solid">
        <fgColor rgb="FF0000FF"/>
        <bgColor rgb="FF0000FF"/>
      </patternFill>
    </fill>
  </fills>
  <borders count="38">
    <border/>
    <border>
      <left style="thin">
        <color rgb="FF284E3F"/>
      </left>
      <right style="thin">
        <color rgb="FFB7E1CD"/>
      </right>
      <top style="thin">
        <color rgb="FF284E3F"/>
      </top>
      <bottom style="thin">
        <color rgb="FF284E3F"/>
      </bottom>
    </border>
    <border>
      <left style="thin">
        <color rgb="FF356854"/>
      </left>
      <right style="thin">
        <color rgb="FF356854"/>
      </right>
      <top style="thin">
        <color rgb="FF284E3F"/>
      </top>
      <bottom style="thin">
        <color rgb="FF284E3F"/>
      </bottom>
    </border>
    <border>
      <left style="thin">
        <color rgb="FF356854"/>
      </left>
      <right style="thin">
        <color rgb="FF284E3F"/>
      </right>
      <top style="thin">
        <color rgb="FF284E3F"/>
      </top>
      <bottom style="thin">
        <color rgb="FF284E3F"/>
      </bottom>
    </border>
    <border>
      <left style="thin">
        <color rgb="FF284E3F"/>
      </left>
      <right style="thin">
        <color rgb="FFB7E1CD"/>
      </right>
      <top style="thin">
        <color rgb="FFB7E1CD"/>
      </top>
      <bottom style="thin">
        <color rgb="FFB7E1CD"/>
      </bottom>
    </border>
    <border>
      <left style="thin">
        <color rgb="FFFFFFFF"/>
      </left>
      <right style="thin">
        <color rgb="FFFFFFFF"/>
      </right>
      <top style="thin">
        <color rgb="FFFFFFFF"/>
      </top>
      <bottom style="thin">
        <color rgb="FFFFFFFF"/>
      </bottom>
    </border>
    <border>
      <left style="thin">
        <color rgb="FFFFFFFF"/>
      </left>
      <right style="thin">
        <color rgb="FF284E3F"/>
      </right>
      <top style="thin">
        <color rgb="FFFFFFFF"/>
      </top>
      <bottom style="thin">
        <color rgb="FFFFFFFF"/>
      </bottom>
    </border>
    <border>
      <left style="thin">
        <color rgb="FFF6F8F9"/>
      </left>
      <right style="thin">
        <color rgb="FFF6F8F9"/>
      </right>
      <top style="thin">
        <color rgb="FFF6F8F9"/>
      </top>
      <bottom style="thin">
        <color rgb="FFF6F8F9"/>
      </bottom>
    </border>
    <border>
      <left style="thin">
        <color rgb="FFF6F8F9"/>
      </left>
      <right style="thin">
        <color rgb="FF284E3F"/>
      </right>
      <top style="thin">
        <color rgb="FFF6F8F9"/>
      </top>
      <bottom style="thin">
        <color rgb="FFF6F8F9"/>
      </bottom>
    </border>
    <border>
      <left style="thin">
        <color rgb="FF00FF00"/>
      </left>
      <right style="thin">
        <color rgb="FF00FF00"/>
      </right>
      <top style="thin">
        <color rgb="FF00FF00"/>
      </top>
      <bottom style="thin">
        <color rgb="FF00FF00"/>
      </bottom>
    </border>
    <border>
      <left style="thin">
        <color rgb="FF00FF00"/>
      </left>
      <right style="thin">
        <color rgb="FF284E3F"/>
      </right>
      <top style="thin">
        <color rgb="FF00FF00"/>
      </top>
      <bottom style="thin">
        <color rgb="FF00FF00"/>
      </bottom>
    </border>
    <border>
      <left style="thin">
        <color rgb="FFFFFF00"/>
      </left>
      <right style="thin">
        <color rgb="FFFFFF00"/>
      </right>
      <top style="thin">
        <color rgb="FFFFFF00"/>
      </top>
      <bottom style="thin">
        <color rgb="FFFFFF00"/>
      </bottom>
    </border>
    <border>
      <left style="thin">
        <color rgb="FFFFFF00"/>
      </left>
      <right style="thin">
        <color rgb="FF284E3F"/>
      </right>
      <top style="thin">
        <color rgb="FFFFFF00"/>
      </top>
      <bottom style="thin">
        <color rgb="FFFFFF00"/>
      </bottom>
    </border>
    <border>
      <left style="thin">
        <color rgb="FFFF0000"/>
      </left>
      <right style="thin">
        <color rgb="FFFF0000"/>
      </right>
      <top style="thin">
        <color rgb="FFFF0000"/>
      </top>
      <bottom style="thin">
        <color rgb="FFFF0000"/>
      </bottom>
    </border>
    <border>
      <left style="thin">
        <color rgb="FFFF0000"/>
      </left>
      <right style="thin">
        <color rgb="FF284E3F"/>
      </right>
      <top style="thin">
        <color rgb="FFFF0000"/>
      </top>
      <bottom style="thin">
        <color rgb="FFFF0000"/>
      </bottom>
    </border>
    <border>
      <left style="thin">
        <color rgb="FF00FFFF"/>
      </left>
      <right style="thin">
        <color rgb="FF00FFFF"/>
      </right>
      <top style="thin">
        <color rgb="FF00FFFF"/>
      </top>
      <bottom style="thin">
        <color rgb="FF00FFFF"/>
      </bottom>
    </border>
    <border>
      <left style="thin">
        <color rgb="FF00FFFF"/>
      </left>
      <right style="thin">
        <color rgb="FF284E3F"/>
      </right>
      <top style="thin">
        <color rgb="FF00FFFF"/>
      </top>
      <bottom style="thin">
        <color rgb="FF00FFFF"/>
      </bottom>
    </border>
    <border>
      <left style="thin">
        <color rgb="FFFF00FF"/>
      </left>
      <right style="thin">
        <color rgb="FFFF00FF"/>
      </right>
      <top style="thin">
        <color rgb="FFFF00FF"/>
      </top>
      <bottom style="thin">
        <color rgb="FFFF00FF"/>
      </bottom>
    </border>
    <border>
      <left style="thin">
        <color rgb="FFFBBC04"/>
      </left>
      <right style="thin">
        <color rgb="FFFBBC04"/>
      </right>
      <top style="thin">
        <color rgb="FFFBBC04"/>
      </top>
      <bottom style="thin">
        <color rgb="FFFBBC04"/>
      </bottom>
    </border>
    <border>
      <left style="thin">
        <color rgb="FFF2F2F2"/>
      </left>
      <right style="thin">
        <color rgb="FFF2F2F2"/>
      </right>
      <top style="thin">
        <color rgb="FFF2F2F2"/>
      </top>
      <bottom style="thin">
        <color rgb="FFF2F2F2"/>
      </bottom>
    </border>
    <border>
      <left style="thin">
        <color rgb="FFFFF2CC"/>
      </left>
      <right style="thin">
        <color rgb="FFFFF2CC"/>
      </right>
      <top style="thin">
        <color rgb="FFFFF2CC"/>
      </top>
      <bottom style="thin">
        <color rgb="FFFFF2CC"/>
      </bottom>
    </border>
    <border>
      <left style="thin">
        <color rgb="FFFFF2CC"/>
      </left>
      <right style="thin">
        <color rgb="FF284E3F"/>
      </right>
      <top style="thin">
        <color rgb="FFFFF2CC"/>
      </top>
      <bottom style="thin">
        <color rgb="FFFFF2CC"/>
      </bottom>
    </border>
    <border>
      <left style="thin">
        <color rgb="FFC9DAF8"/>
      </left>
      <right style="thin">
        <color rgb="FFC9DAF8"/>
      </right>
      <top style="thin">
        <color rgb="FFC9DAF8"/>
      </top>
      <bottom style="thin">
        <color rgb="FFC9DAF8"/>
      </bottom>
    </border>
    <border>
      <left style="thin">
        <color rgb="FFC9DAF8"/>
      </left>
      <right style="thin">
        <color rgb="FF284E3F"/>
      </right>
      <top style="thin">
        <color rgb="FFC9DAF8"/>
      </top>
      <bottom style="thin">
        <color rgb="FFC9DAF8"/>
      </bottom>
    </border>
    <border>
      <left style="thin">
        <color rgb="FFFFB9D8"/>
      </left>
      <right style="thin">
        <color rgb="FFFFB9D8"/>
      </right>
      <top style="thin">
        <color rgb="FFFFB9D8"/>
      </top>
      <bottom style="thin">
        <color rgb="FFFFB9D8"/>
      </bottom>
    </border>
    <border>
      <left style="thin">
        <color rgb="FFFFB9D8"/>
      </left>
      <right style="thin">
        <color rgb="FF284E3F"/>
      </right>
      <top style="thin">
        <color rgb="FFFFB9D8"/>
      </top>
      <bottom style="thin">
        <color rgb="FFFFB9D8"/>
      </bottom>
    </border>
    <border>
      <left style="thin">
        <color rgb="FFEA4335"/>
      </left>
      <right style="thin">
        <color rgb="FFEA4335"/>
      </right>
      <top style="thin">
        <color rgb="FFEA4335"/>
      </top>
      <bottom style="thin">
        <color rgb="FFEA4335"/>
      </bottom>
    </border>
    <border>
      <left style="thin">
        <color rgb="FFEA4335"/>
      </left>
      <right style="thin">
        <color rgb="FF284E3F"/>
      </right>
      <top style="thin">
        <color rgb="FFEA4335"/>
      </top>
      <bottom style="thin">
        <color rgb="FFEA4335"/>
      </bottom>
    </border>
    <border>
      <left style="thin">
        <color rgb="FF9FC5E8"/>
      </left>
      <right style="thin">
        <color rgb="FF9FC5E8"/>
      </right>
      <top style="thin">
        <color rgb="FF9FC5E8"/>
      </top>
      <bottom style="thin">
        <color rgb="FF9FC5E8"/>
      </bottom>
    </border>
    <border>
      <left style="thin">
        <color rgb="FF9FC5E8"/>
      </left>
      <right style="thin">
        <color rgb="FF284E3F"/>
      </right>
      <top style="thin">
        <color rgb="FF9FC5E8"/>
      </top>
      <bottom style="thin">
        <color rgb="FF9FC5E8"/>
      </bottom>
    </border>
    <border>
      <left style="thin">
        <color rgb="FF9900FF"/>
      </left>
      <right style="thin">
        <color rgb="FF9900FF"/>
      </right>
      <top style="thin">
        <color rgb="FF9900FF"/>
      </top>
      <bottom style="thin">
        <color rgb="FF9900FF"/>
      </bottom>
    </border>
    <border>
      <left style="thin">
        <color rgb="FF9900FF"/>
      </left>
      <right style="thin">
        <color rgb="FF284E3F"/>
      </right>
      <top style="thin">
        <color rgb="FF9900FF"/>
      </top>
      <bottom style="thin">
        <color rgb="FF9900FF"/>
      </bottom>
    </border>
    <border>
      <left style="thin">
        <color rgb="FF284E3F"/>
      </left>
      <right style="thin">
        <color rgb="FFFFFF00"/>
      </right>
      <top style="thin">
        <color rgb="FFFFFF00"/>
      </top>
      <bottom style="thin">
        <color rgb="FFFFFF00"/>
      </bottom>
    </border>
    <border>
      <left style="thin">
        <color rgb="FF284E3F"/>
      </left>
      <right style="thin">
        <color rgb="FFFFB9D8"/>
      </right>
      <top style="thin">
        <color rgb="FFFFB9D8"/>
      </top>
      <bottom style="thin">
        <color rgb="FFFFB9D8"/>
      </bottom>
    </border>
    <border>
      <left style="thin">
        <color rgb="FF284E3F"/>
      </left>
      <right style="thin">
        <color rgb="FFB7E1CD"/>
      </right>
      <top style="thin">
        <color rgb="FFB7E1CD"/>
      </top>
      <bottom style="thin">
        <color rgb="FF284E3F"/>
      </bottom>
    </border>
    <border>
      <left style="thin">
        <color rgb="FF00FFFF"/>
      </left>
      <right style="thin">
        <color rgb="FF00FFFF"/>
      </right>
      <top style="thin">
        <color rgb="FF00FFFF"/>
      </top>
      <bottom style="thin">
        <color rgb="FF284E3F"/>
      </bottom>
    </border>
    <border>
      <left style="thin">
        <color rgb="FFF6F8F9"/>
      </left>
      <right style="thin">
        <color rgb="FFF6F8F9"/>
      </right>
      <top style="thin">
        <color rgb="FFF6F8F9"/>
      </top>
      <bottom style="thin">
        <color rgb="FF284E3F"/>
      </bottom>
    </border>
    <border>
      <left style="thin">
        <color rgb="FF00FFFF"/>
      </left>
      <right style="thin">
        <color rgb="FF284E3F"/>
      </right>
      <top style="thin">
        <color rgb="FF00FFFF"/>
      </top>
      <bottom style="thin">
        <color rgb="FF284E3F"/>
      </bottom>
    </border>
  </borders>
  <cellStyleXfs count="1">
    <xf borderId="0" fillId="0" fontId="0" numFmtId="0" applyAlignment="1" applyFont="1"/>
  </cellStyleXfs>
  <cellXfs count="374">
    <xf borderId="0" fillId="0" fontId="0" numFmtId="0" xfId="0" applyAlignment="1" applyFont="1">
      <alignment readingOrder="0" shrinkToFit="0" vertical="bottom" wrapText="0"/>
    </xf>
    <xf borderId="1" fillId="0" fontId="1" numFmtId="0" xfId="0" applyAlignment="1" applyBorder="1" applyFont="1">
      <alignment horizontal="right" readingOrder="0" shrinkToFit="0" vertical="bottom" wrapText="1"/>
    </xf>
    <xf borderId="2" fillId="0" fontId="1" numFmtId="0" xfId="0" applyAlignment="1" applyBorder="1" applyFont="1">
      <alignment horizontal="right" readingOrder="0" shrinkToFit="0" vertical="bottom" wrapText="1"/>
    </xf>
    <xf borderId="2" fillId="0" fontId="1" numFmtId="0" xfId="0" applyAlignment="1" applyBorder="1" applyFont="1">
      <alignment horizontal="left" readingOrder="0" shrinkToFit="0" vertical="bottom" wrapText="1"/>
    </xf>
    <xf borderId="2" fillId="0" fontId="1" numFmtId="0" xfId="0" applyAlignment="1" applyBorder="1" applyFont="1">
      <alignment horizontal="left" readingOrder="0" shrinkToFit="0" vertical="bottom" wrapText="0"/>
    </xf>
    <xf borderId="2" fillId="0" fontId="2" numFmtId="0" xfId="0" applyAlignment="1" applyBorder="1" applyFont="1">
      <alignment horizontal="left" readingOrder="0" shrinkToFit="0" vertical="bottom" wrapText="1"/>
    </xf>
    <xf borderId="3" fillId="0" fontId="1" numFmtId="0" xfId="0" applyAlignment="1" applyBorder="1" applyFont="1">
      <alignment horizontal="left" readingOrder="0" shrinkToFit="0" vertical="bottom" wrapText="1"/>
    </xf>
    <xf borderId="4" fillId="0" fontId="1" numFmtId="164" xfId="0" applyAlignment="1" applyBorder="1" applyFont="1" applyNumberFormat="1">
      <alignment shrinkToFit="0" vertical="bottom" wrapText="1"/>
    </xf>
    <xf borderId="5" fillId="0" fontId="1" numFmtId="165" xfId="0" applyAlignment="1" applyBorder="1" applyFont="1" applyNumberFormat="1">
      <alignment horizontal="right" shrinkToFit="0" vertical="bottom" wrapText="1"/>
    </xf>
    <xf borderId="5" fillId="0" fontId="1" numFmtId="0" xfId="0" applyAlignment="1" applyBorder="1" applyFont="1">
      <alignment shrinkToFit="0" vertical="bottom" wrapText="1"/>
    </xf>
    <xf borderId="5" fillId="0" fontId="1" numFmtId="0" xfId="0" applyAlignment="1" applyBorder="1" applyFont="1">
      <alignment shrinkToFit="0" vertical="bottom" wrapText="0"/>
    </xf>
    <xf borderId="5" fillId="0" fontId="1" numFmtId="0" xfId="0" applyAlignment="1" applyBorder="1" applyFont="1">
      <alignment horizontal="right" shrinkToFit="0" vertical="bottom" wrapText="1"/>
    </xf>
    <xf borderId="5" fillId="0" fontId="2" numFmtId="0" xfId="0" applyAlignment="1" applyBorder="1" applyFont="1">
      <alignment shrinkToFit="0" vertical="bottom" wrapText="1"/>
    </xf>
    <xf borderId="6" fillId="0" fontId="1" numFmtId="0" xfId="0" applyAlignment="1" applyBorder="1" applyFont="1">
      <alignment shrinkToFit="0" vertical="bottom" wrapText="1"/>
    </xf>
    <xf borderId="7" fillId="0" fontId="1" numFmtId="165" xfId="0" applyAlignment="1" applyBorder="1" applyFont="1" applyNumberFormat="1">
      <alignment horizontal="right" shrinkToFit="0" vertical="bottom" wrapText="1"/>
    </xf>
    <xf borderId="7" fillId="0" fontId="1" numFmtId="0" xfId="0" applyAlignment="1" applyBorder="1" applyFont="1">
      <alignment shrinkToFit="0" vertical="bottom" wrapText="1"/>
    </xf>
    <xf borderId="7" fillId="0" fontId="1" numFmtId="0" xfId="0" applyAlignment="1" applyBorder="1" applyFont="1">
      <alignment horizontal="right" shrinkToFit="0" vertical="bottom" wrapText="1"/>
    </xf>
    <xf borderId="7" fillId="0" fontId="2" numFmtId="0" xfId="0" applyAlignment="1" applyBorder="1" applyFont="1">
      <alignment shrinkToFit="0" vertical="bottom" wrapText="1"/>
    </xf>
    <xf borderId="8" fillId="0" fontId="1" numFmtId="0" xfId="0" applyAlignment="1" applyBorder="1" applyFont="1">
      <alignment shrinkToFit="0" vertical="bottom" wrapText="1"/>
    </xf>
    <xf borderId="4" fillId="2" fontId="1" numFmtId="164" xfId="0" applyAlignment="1" applyBorder="1" applyFill="1" applyFont="1" applyNumberFormat="1">
      <alignment shrinkToFit="0" vertical="bottom" wrapText="1"/>
    </xf>
    <xf borderId="9" fillId="2" fontId="1" numFmtId="165" xfId="0" applyAlignment="1" applyBorder="1" applyFont="1" applyNumberFormat="1">
      <alignment horizontal="right" shrinkToFit="0" vertical="bottom" wrapText="1"/>
    </xf>
    <xf borderId="9" fillId="2" fontId="1" numFmtId="0" xfId="0" applyAlignment="1" applyBorder="1" applyFont="1">
      <alignment shrinkToFit="0" vertical="bottom" wrapText="1"/>
    </xf>
    <xf borderId="9" fillId="2" fontId="1" numFmtId="0" xfId="0" applyAlignment="1" applyBorder="1" applyFont="1">
      <alignment horizontal="right" shrinkToFit="0" vertical="bottom" wrapText="1"/>
    </xf>
    <xf borderId="9" fillId="2" fontId="2" numFmtId="0" xfId="0" applyAlignment="1" applyBorder="1" applyFont="1">
      <alignment shrinkToFit="0" vertical="bottom" wrapText="1"/>
    </xf>
    <xf borderId="10" fillId="2" fontId="1" numFmtId="0" xfId="0" applyAlignment="1" applyBorder="1" applyFont="1">
      <alignment shrinkToFit="0" vertical="bottom" wrapText="1"/>
    </xf>
    <xf borderId="7" fillId="0" fontId="1" numFmtId="166" xfId="0" applyAlignment="1" applyBorder="1" applyFont="1" applyNumberFormat="1">
      <alignment horizontal="right" shrinkToFit="0" vertical="bottom" wrapText="1"/>
    </xf>
    <xf borderId="7" fillId="0" fontId="1" numFmtId="0" xfId="0" applyAlignment="1" applyBorder="1" applyFont="1">
      <alignment shrinkToFit="0" vertical="bottom" wrapText="0"/>
    </xf>
    <xf borderId="8" fillId="0" fontId="1" numFmtId="0" xfId="0" applyAlignment="1" applyBorder="1" applyFont="1">
      <alignment shrinkToFit="0" vertical="bottom" wrapText="0"/>
    </xf>
    <xf borderId="4" fillId="3" fontId="1" numFmtId="164" xfId="0" applyAlignment="1" applyBorder="1" applyFill="1" applyFont="1" applyNumberFormat="1">
      <alignment shrinkToFit="0" vertical="bottom" wrapText="1"/>
    </xf>
    <xf borderId="11" fillId="3" fontId="1" numFmtId="165" xfId="0" applyAlignment="1" applyBorder="1" applyFont="1" applyNumberFormat="1">
      <alignment shrinkToFit="0" vertical="bottom" wrapText="1"/>
    </xf>
    <xf borderId="11" fillId="3" fontId="1" numFmtId="0" xfId="0" applyAlignment="1" applyBorder="1" applyFont="1">
      <alignment shrinkToFit="0" vertical="bottom" wrapText="1"/>
    </xf>
    <xf borderId="11" fillId="3" fontId="1" numFmtId="0" xfId="0" applyAlignment="1" applyBorder="1" applyFont="1">
      <alignment horizontal="right" shrinkToFit="0" vertical="bottom" wrapText="1"/>
    </xf>
    <xf borderId="11" fillId="3" fontId="2" numFmtId="0" xfId="0" applyAlignment="1" applyBorder="1" applyFont="1">
      <alignment shrinkToFit="0" vertical="bottom" wrapText="1"/>
    </xf>
    <xf borderId="12" fillId="3" fontId="1" numFmtId="0" xfId="0" applyAlignment="1" applyBorder="1" applyFont="1">
      <alignment shrinkToFit="0" vertical="bottom" wrapText="1"/>
    </xf>
    <xf borderId="4" fillId="4" fontId="1" numFmtId="164" xfId="0" applyAlignment="1" applyBorder="1" applyFill="1" applyFont="1" applyNumberFormat="1">
      <alignment shrinkToFit="0" vertical="bottom" wrapText="1"/>
    </xf>
    <xf borderId="13" fillId="4" fontId="1" numFmtId="165" xfId="0" applyAlignment="1" applyBorder="1" applyFont="1" applyNumberFormat="1">
      <alignment horizontal="right" shrinkToFit="0" vertical="bottom" wrapText="1"/>
    </xf>
    <xf borderId="13" fillId="4" fontId="1" numFmtId="0" xfId="0" applyAlignment="1" applyBorder="1" applyFont="1">
      <alignment shrinkToFit="0" vertical="bottom" wrapText="1"/>
    </xf>
    <xf borderId="13" fillId="4" fontId="1" numFmtId="0" xfId="0" applyAlignment="1" applyBorder="1" applyFont="1">
      <alignment horizontal="right" shrinkToFit="0" vertical="bottom" wrapText="1"/>
    </xf>
    <xf borderId="13" fillId="4" fontId="2" numFmtId="0" xfId="0" applyAlignment="1" applyBorder="1" applyFont="1">
      <alignment shrinkToFit="0" vertical="bottom" wrapText="1"/>
    </xf>
    <xf borderId="14" fillId="4" fontId="1" numFmtId="0" xfId="0" applyAlignment="1" applyBorder="1" applyFont="1">
      <alignment shrinkToFit="0" vertical="bottom" wrapText="1"/>
    </xf>
    <xf borderId="4" fillId="4" fontId="3" numFmtId="164" xfId="0" applyAlignment="1" applyBorder="1" applyFont="1" applyNumberFormat="1">
      <alignment shrinkToFit="0" vertical="bottom" wrapText="1"/>
    </xf>
    <xf borderId="13" fillId="4" fontId="3" numFmtId="165" xfId="0" applyAlignment="1" applyBorder="1" applyFont="1" applyNumberFormat="1">
      <alignment horizontal="right" shrinkToFit="0" vertical="bottom" wrapText="1"/>
    </xf>
    <xf borderId="13" fillId="4" fontId="3" numFmtId="0" xfId="0" applyAlignment="1" applyBorder="1" applyFont="1">
      <alignment shrinkToFit="0" vertical="bottom" wrapText="1"/>
    </xf>
    <xf borderId="13" fillId="4" fontId="3" numFmtId="0" xfId="0" applyAlignment="1" applyBorder="1" applyFont="1">
      <alignment horizontal="right" shrinkToFit="0" vertical="bottom" wrapText="1"/>
    </xf>
    <xf borderId="13" fillId="4" fontId="4" numFmtId="0" xfId="0" applyAlignment="1" applyBorder="1" applyFont="1">
      <alignment shrinkToFit="0" vertical="bottom" wrapText="1"/>
    </xf>
    <xf borderId="14" fillId="4" fontId="3" numFmtId="0" xfId="0" applyAlignment="1" applyBorder="1" applyFont="1">
      <alignment shrinkToFit="0" vertical="bottom" wrapText="1"/>
    </xf>
    <xf borderId="5" fillId="0" fontId="1" numFmtId="166" xfId="0" applyAlignment="1" applyBorder="1" applyFont="1" applyNumberFormat="1">
      <alignment horizontal="right" shrinkToFit="0" vertical="bottom" wrapText="1"/>
    </xf>
    <xf borderId="4" fillId="5" fontId="1" numFmtId="164" xfId="0" applyAlignment="1" applyBorder="1" applyFill="1" applyFont="1" applyNumberFormat="1">
      <alignment shrinkToFit="0" vertical="bottom" wrapText="1"/>
    </xf>
    <xf borderId="15" fillId="5" fontId="1" numFmtId="165" xfId="0" applyAlignment="1" applyBorder="1" applyFont="1" applyNumberFormat="1">
      <alignment horizontal="right" shrinkToFit="0" vertical="bottom" wrapText="1"/>
    </xf>
    <xf borderId="15" fillId="5" fontId="1" numFmtId="0" xfId="0" applyAlignment="1" applyBorder="1" applyFont="1">
      <alignment shrinkToFit="0" vertical="bottom" wrapText="1"/>
    </xf>
    <xf borderId="15" fillId="5" fontId="1" numFmtId="0" xfId="0" applyAlignment="1" applyBorder="1" applyFont="1">
      <alignment shrinkToFit="0" vertical="bottom" wrapText="0"/>
    </xf>
    <xf borderId="15" fillId="5" fontId="1" numFmtId="0" xfId="0" applyAlignment="1" applyBorder="1" applyFont="1">
      <alignment horizontal="right" shrinkToFit="0" vertical="bottom" wrapText="1"/>
    </xf>
    <xf borderId="15" fillId="5" fontId="2" numFmtId="0" xfId="0" applyAlignment="1" applyBorder="1" applyFont="1">
      <alignment shrinkToFit="0" vertical="bottom" wrapText="1"/>
    </xf>
    <xf borderId="16" fillId="5" fontId="1" numFmtId="0" xfId="0" applyAlignment="1" applyBorder="1" applyFont="1">
      <alignment shrinkToFit="0" vertical="bottom" wrapText="1"/>
    </xf>
    <xf borderId="17" fillId="6" fontId="1" numFmtId="0" xfId="0" applyAlignment="1" applyBorder="1" applyFill="1" applyFont="1">
      <alignment horizontal="right" shrinkToFit="0" vertical="bottom" wrapText="1"/>
    </xf>
    <xf borderId="5" fillId="0" fontId="1" numFmtId="165" xfId="0" applyAlignment="1" applyBorder="1" applyFont="1" applyNumberFormat="1">
      <alignment shrinkToFit="0" vertical="bottom" wrapText="0"/>
    </xf>
    <xf borderId="18" fillId="7" fontId="1" numFmtId="0" xfId="0" applyAlignment="1" applyBorder="1" applyFill="1" applyFont="1">
      <alignment shrinkToFit="0" vertical="bottom" wrapText="1"/>
    </xf>
    <xf borderId="4" fillId="0" fontId="1" numFmtId="164" xfId="0" applyAlignment="1" applyBorder="1" applyFont="1" applyNumberFormat="1">
      <alignment shrinkToFit="0" vertical="bottom" wrapText="0"/>
    </xf>
    <xf borderId="5" fillId="0" fontId="5" numFmtId="0" xfId="0" applyAlignment="1" applyBorder="1" applyFont="1">
      <alignment shrinkToFit="0" vertical="bottom" wrapText="1"/>
    </xf>
    <xf borderId="5" fillId="8" fontId="1" numFmtId="0" xfId="0" applyAlignment="1" applyBorder="1" applyFill="1" applyFont="1">
      <alignment shrinkToFit="0" vertical="bottom" wrapText="0"/>
    </xf>
    <xf borderId="11" fillId="3" fontId="1" numFmtId="165" xfId="0" applyAlignment="1" applyBorder="1" applyFont="1" applyNumberFormat="1">
      <alignment horizontal="right" shrinkToFit="0" vertical="bottom" wrapText="1"/>
    </xf>
    <xf borderId="7" fillId="0" fontId="5" numFmtId="0" xfId="0" applyAlignment="1" applyBorder="1" applyFont="1">
      <alignment horizontal="right" shrinkToFit="0" vertical="bottom" wrapText="1"/>
    </xf>
    <xf borderId="5" fillId="0" fontId="1" numFmtId="14" xfId="0" applyAlignment="1" applyBorder="1" applyFont="1" applyNumberFormat="1">
      <alignment horizontal="right" shrinkToFit="0" vertical="bottom" wrapText="1"/>
    </xf>
    <xf borderId="4" fillId="0" fontId="6" numFmtId="164" xfId="0" applyAlignment="1" applyBorder="1" applyFont="1" applyNumberFormat="1">
      <alignment shrinkToFit="0" vertical="bottom" wrapText="1"/>
    </xf>
    <xf borderId="7" fillId="0" fontId="6" numFmtId="165" xfId="0" applyAlignment="1" applyBorder="1" applyFont="1" applyNumberFormat="1">
      <alignment horizontal="right" shrinkToFit="0" vertical="bottom" wrapText="1"/>
    </xf>
    <xf borderId="7" fillId="0" fontId="6" numFmtId="0" xfId="0" applyAlignment="1" applyBorder="1" applyFont="1">
      <alignment shrinkToFit="0" vertical="bottom" wrapText="1"/>
    </xf>
    <xf borderId="7" fillId="0" fontId="6" numFmtId="0" xfId="0" applyAlignment="1" applyBorder="1" applyFont="1">
      <alignment horizontal="right" shrinkToFit="0" vertical="bottom" wrapText="1"/>
    </xf>
    <xf borderId="7" fillId="0" fontId="7" numFmtId="0" xfId="0" applyAlignment="1" applyBorder="1" applyFont="1">
      <alignment shrinkToFit="0" vertical="bottom" wrapText="1"/>
    </xf>
    <xf borderId="8" fillId="0" fontId="6" numFmtId="0" xfId="0" applyAlignment="1" applyBorder="1" applyFont="1">
      <alignment shrinkToFit="0" vertical="bottom" wrapText="1"/>
    </xf>
    <xf borderId="5" fillId="0" fontId="6" numFmtId="165" xfId="0" applyAlignment="1" applyBorder="1" applyFont="1" applyNumberFormat="1">
      <alignment horizontal="right" shrinkToFit="0" vertical="bottom" wrapText="1"/>
    </xf>
    <xf borderId="5" fillId="0" fontId="6" numFmtId="0" xfId="0" applyAlignment="1" applyBorder="1" applyFont="1">
      <alignment shrinkToFit="0" vertical="bottom" wrapText="1"/>
    </xf>
    <xf borderId="5" fillId="0" fontId="6" numFmtId="0" xfId="0" applyAlignment="1" applyBorder="1" applyFont="1">
      <alignment horizontal="right" shrinkToFit="0" vertical="bottom" wrapText="1"/>
    </xf>
    <xf borderId="5" fillId="0" fontId="7" numFmtId="0" xfId="0" applyAlignment="1" applyBorder="1" applyFont="1">
      <alignment shrinkToFit="0" vertical="bottom" wrapText="1"/>
    </xf>
    <xf borderId="6" fillId="0" fontId="6" numFmtId="0" xfId="0" applyAlignment="1" applyBorder="1" applyFont="1">
      <alignment shrinkToFit="0" vertical="bottom" wrapText="1"/>
    </xf>
    <xf borderId="11" fillId="3" fontId="5" numFmtId="0" xfId="0" applyAlignment="1" applyBorder="1" applyFont="1">
      <alignment horizontal="right" shrinkToFit="0" vertical="bottom" wrapText="1"/>
    </xf>
    <xf borderId="5" fillId="0" fontId="5" numFmtId="0" xfId="0" applyAlignment="1" applyBorder="1" applyFont="1">
      <alignment horizontal="right" shrinkToFit="0" vertical="bottom" wrapText="1"/>
    </xf>
    <xf borderId="4" fillId="9" fontId="8" numFmtId="164" xfId="0" applyAlignment="1" applyBorder="1" applyFill="1" applyFont="1" applyNumberFormat="1">
      <alignment shrinkToFit="0" vertical="bottom" wrapText="1"/>
    </xf>
    <xf borderId="8" fillId="0" fontId="5" numFmtId="0" xfId="0" applyAlignment="1" applyBorder="1" applyFont="1">
      <alignment shrinkToFit="0" vertical="bottom" wrapText="1"/>
    </xf>
    <xf borderId="13" fillId="4" fontId="3" numFmtId="14" xfId="0" applyAlignment="1" applyBorder="1" applyFont="1" applyNumberFormat="1">
      <alignment horizontal="right" shrinkToFit="0" vertical="bottom" wrapText="1"/>
    </xf>
    <xf borderId="7" fillId="0" fontId="1" numFmtId="14" xfId="0" applyAlignment="1" applyBorder="1" applyFont="1" applyNumberFormat="1">
      <alignment horizontal="right" shrinkToFit="0" vertical="bottom" wrapText="1"/>
    </xf>
    <xf borderId="19" fillId="10" fontId="9" numFmtId="0" xfId="0" applyAlignment="1" applyBorder="1" applyFill="1" applyFont="1">
      <alignment shrinkToFit="0" vertical="bottom" wrapText="0"/>
    </xf>
    <xf borderId="4" fillId="0" fontId="1" numFmtId="164" xfId="0" applyAlignment="1" applyBorder="1" applyFont="1" applyNumberFormat="1">
      <alignment readingOrder="0" shrinkToFit="0" vertical="bottom" wrapText="1"/>
    </xf>
    <xf borderId="5" fillId="0" fontId="9" numFmtId="0" xfId="0" applyAlignment="1" applyBorder="1" applyFont="1">
      <alignment shrinkToFit="0" vertical="bottom" wrapText="0"/>
    </xf>
    <xf borderId="4" fillId="0" fontId="10" numFmtId="164" xfId="0" applyAlignment="1" applyBorder="1" applyFont="1" applyNumberFormat="1">
      <alignment shrinkToFit="0" vertical="bottom" wrapText="1"/>
    </xf>
    <xf borderId="5" fillId="0" fontId="10" numFmtId="0" xfId="0" applyAlignment="1" applyBorder="1" applyFont="1">
      <alignment horizontal="right" shrinkToFit="0" vertical="bottom" wrapText="1"/>
    </xf>
    <xf borderId="5" fillId="0" fontId="10" numFmtId="0" xfId="0" applyAlignment="1" applyBorder="1" applyFont="1">
      <alignment shrinkToFit="0" vertical="bottom" wrapText="1"/>
    </xf>
    <xf borderId="5" fillId="0" fontId="11" numFmtId="0" xfId="0" applyAlignment="1" applyBorder="1" applyFont="1">
      <alignment shrinkToFit="0" vertical="bottom" wrapText="1"/>
    </xf>
    <xf borderId="6" fillId="0" fontId="10" numFmtId="0" xfId="0" applyAlignment="1" applyBorder="1" applyFont="1">
      <alignment shrinkToFit="0" vertical="bottom" wrapText="1"/>
    </xf>
    <xf borderId="11" fillId="3" fontId="1" numFmtId="0" xfId="0" applyAlignment="1" applyBorder="1" applyFont="1">
      <alignment shrinkToFit="0" vertical="bottom" wrapText="0"/>
    </xf>
    <xf borderId="12" fillId="3" fontId="5" numFmtId="0" xfId="0" applyAlignment="1" applyBorder="1" applyFont="1">
      <alignment shrinkToFit="0" vertical="bottom" wrapText="1"/>
    </xf>
    <xf borderId="4" fillId="11" fontId="1" numFmtId="164" xfId="0" applyAlignment="1" applyBorder="1" applyFill="1" applyFont="1" applyNumberFormat="1">
      <alignment shrinkToFit="0" vertical="bottom" wrapText="1"/>
    </xf>
    <xf borderId="20" fillId="11" fontId="1" numFmtId="165" xfId="0" applyAlignment="1" applyBorder="1" applyFont="1" applyNumberFormat="1">
      <alignment horizontal="right" shrinkToFit="0" vertical="bottom" wrapText="1"/>
    </xf>
    <xf borderId="20" fillId="11" fontId="1" numFmtId="0" xfId="0" applyAlignment="1" applyBorder="1" applyFont="1">
      <alignment shrinkToFit="0" vertical="bottom" wrapText="1"/>
    </xf>
    <xf borderId="20" fillId="11" fontId="1" numFmtId="0" xfId="0" applyAlignment="1" applyBorder="1" applyFont="1">
      <alignment horizontal="right" shrinkToFit="0" vertical="bottom" wrapText="1"/>
    </xf>
    <xf borderId="20" fillId="11" fontId="2" numFmtId="0" xfId="0" applyAlignment="1" applyBorder="1" applyFont="1">
      <alignment shrinkToFit="0" vertical="bottom" wrapText="1"/>
    </xf>
    <xf borderId="21" fillId="11" fontId="1" numFmtId="0" xfId="0" applyAlignment="1" applyBorder="1" applyFont="1">
      <alignment shrinkToFit="0" vertical="bottom" wrapText="1"/>
    </xf>
    <xf borderId="13" fillId="4" fontId="12" numFmtId="0" xfId="0" applyAlignment="1" applyBorder="1" applyFont="1">
      <alignment shrinkToFit="0" vertical="bottom" wrapText="0"/>
    </xf>
    <xf borderId="13" fillId="4" fontId="1" numFmtId="0" xfId="0" applyAlignment="1" applyBorder="1" applyFont="1">
      <alignment shrinkToFit="0" vertical="bottom" wrapText="0"/>
    </xf>
    <xf borderId="11" fillId="3" fontId="9" numFmtId="0" xfId="0" applyAlignment="1" applyBorder="1" applyFont="1">
      <alignment shrinkToFit="0" vertical="bottom" wrapText="0"/>
    </xf>
    <xf borderId="13" fillId="4" fontId="13" numFmtId="0" xfId="0" applyAlignment="1" applyBorder="1" applyFont="1">
      <alignment horizontal="right" shrinkToFit="0" vertical="bottom" wrapText="1"/>
    </xf>
    <xf borderId="20" fillId="11" fontId="9" numFmtId="0" xfId="0" applyAlignment="1" applyBorder="1" applyFont="1">
      <alignment shrinkToFit="0" vertical="bottom" wrapText="0"/>
    </xf>
    <xf borderId="20" fillId="11" fontId="1" numFmtId="0" xfId="0" applyAlignment="1" applyBorder="1" applyFont="1">
      <alignment shrinkToFit="0" vertical="bottom" wrapText="0"/>
    </xf>
    <xf borderId="21" fillId="11" fontId="5" numFmtId="0" xfId="0" applyAlignment="1" applyBorder="1" applyFont="1">
      <alignment shrinkToFit="0" vertical="bottom" wrapText="1"/>
    </xf>
    <xf borderId="21" fillId="11" fontId="1" numFmtId="0" xfId="0" applyAlignment="1" applyBorder="1" applyFont="1">
      <alignment shrinkToFit="0" vertical="bottom" wrapText="0"/>
    </xf>
    <xf borderId="7" fillId="0" fontId="9" numFmtId="0" xfId="0" applyAlignment="1" applyBorder="1" applyFont="1">
      <alignment shrinkToFit="0" vertical="bottom" wrapText="0"/>
    </xf>
    <xf borderId="4" fillId="9" fontId="1" numFmtId="164" xfId="0" applyAlignment="1" applyBorder="1" applyFont="1" applyNumberFormat="1">
      <alignment shrinkToFit="0" vertical="bottom" wrapText="1"/>
    </xf>
    <xf borderId="22" fillId="9" fontId="1" numFmtId="165" xfId="0" applyAlignment="1" applyBorder="1" applyFont="1" applyNumberFormat="1">
      <alignment horizontal="right" shrinkToFit="0" vertical="bottom" wrapText="1"/>
    </xf>
    <xf borderId="22" fillId="9" fontId="9" numFmtId="0" xfId="0" applyAlignment="1" applyBorder="1" applyFont="1">
      <alignment shrinkToFit="0" vertical="bottom" wrapText="0"/>
    </xf>
    <xf borderId="22" fillId="9" fontId="1" numFmtId="0" xfId="0" applyAlignment="1" applyBorder="1" applyFont="1">
      <alignment shrinkToFit="0" vertical="bottom" wrapText="1"/>
    </xf>
    <xf borderId="22" fillId="9" fontId="1" numFmtId="0" xfId="0" applyAlignment="1" applyBorder="1" applyFont="1">
      <alignment shrinkToFit="0" vertical="bottom" wrapText="0"/>
    </xf>
    <xf borderId="22" fillId="9" fontId="1" numFmtId="0" xfId="0" applyAlignment="1" applyBorder="1" applyFont="1">
      <alignment horizontal="right" shrinkToFit="0" vertical="bottom" wrapText="1"/>
    </xf>
    <xf borderId="22" fillId="9" fontId="2" numFmtId="0" xfId="0" applyAlignment="1" applyBorder="1" applyFont="1">
      <alignment shrinkToFit="0" vertical="bottom" wrapText="1"/>
    </xf>
    <xf borderId="23" fillId="9" fontId="1" numFmtId="0" xfId="0" applyAlignment="1" applyBorder="1" applyFont="1">
      <alignment shrinkToFit="0" vertical="bottom" wrapText="1"/>
    </xf>
    <xf borderId="15" fillId="5" fontId="10" numFmtId="0" xfId="0" applyAlignment="1" applyBorder="1" applyFont="1">
      <alignment horizontal="right" shrinkToFit="0" vertical="bottom" wrapText="1"/>
    </xf>
    <xf borderId="9" fillId="2" fontId="10" numFmtId="0" xfId="0" applyAlignment="1" applyBorder="1" applyFont="1">
      <alignment shrinkToFit="0" vertical="bottom" wrapText="1"/>
    </xf>
    <xf borderId="15" fillId="5" fontId="10" numFmtId="0" xfId="0" applyAlignment="1" applyBorder="1" applyFont="1">
      <alignment shrinkToFit="0" vertical="bottom" wrapText="1"/>
    </xf>
    <xf borderId="5" fillId="0" fontId="1" numFmtId="0" xfId="0" applyAlignment="1" applyBorder="1" applyFont="1">
      <alignment shrinkToFit="0" vertical="bottom" wrapText="1"/>
    </xf>
    <xf borderId="4" fillId="12" fontId="1" numFmtId="164" xfId="0" applyAlignment="1" applyBorder="1" applyFill="1" applyFont="1" applyNumberFormat="1">
      <alignment shrinkToFit="0" vertical="bottom" wrapText="1"/>
    </xf>
    <xf borderId="24" fillId="12" fontId="1" numFmtId="165" xfId="0" applyAlignment="1" applyBorder="1" applyFont="1" applyNumberFormat="1">
      <alignment horizontal="right" shrinkToFit="0" vertical="bottom" wrapText="1"/>
    </xf>
    <xf borderId="24" fillId="12" fontId="1" numFmtId="0" xfId="0" applyAlignment="1" applyBorder="1" applyFont="1">
      <alignment shrinkToFit="0" vertical="bottom" wrapText="1"/>
    </xf>
    <xf borderId="24" fillId="12" fontId="1" numFmtId="0" xfId="0" applyAlignment="1" applyBorder="1" applyFont="1">
      <alignment horizontal="right" shrinkToFit="0" vertical="bottom" wrapText="1"/>
    </xf>
    <xf borderId="7" fillId="0" fontId="1" numFmtId="0" xfId="0" applyAlignment="1" applyBorder="1" applyFont="1">
      <alignment shrinkToFit="0" vertical="bottom" wrapText="1"/>
    </xf>
    <xf borderId="24" fillId="12" fontId="2" numFmtId="0" xfId="0" applyAlignment="1" applyBorder="1" applyFont="1">
      <alignment shrinkToFit="0" vertical="bottom" wrapText="1"/>
    </xf>
    <xf borderId="25" fillId="12" fontId="1" numFmtId="0" xfId="0" applyAlignment="1" applyBorder="1" applyFont="1">
      <alignment shrinkToFit="0" vertical="bottom" wrapText="1"/>
    </xf>
    <xf borderId="24" fillId="12" fontId="8" numFmtId="0" xfId="0" applyAlignment="1" applyBorder="1" applyFont="1">
      <alignment shrinkToFit="0" vertical="bottom" wrapText="1"/>
    </xf>
    <xf borderId="24" fillId="12" fontId="1" numFmtId="0" xfId="0" applyAlignment="1" applyBorder="1" applyFont="1">
      <alignment shrinkToFit="0" vertical="bottom" wrapText="0"/>
    </xf>
    <xf borderId="9" fillId="2" fontId="9" numFmtId="0" xfId="0" applyAlignment="1" applyBorder="1" applyFont="1">
      <alignment shrinkToFit="0" vertical="bottom" wrapText="0"/>
    </xf>
    <xf borderId="24" fillId="12" fontId="9" numFmtId="0" xfId="0" applyAlignment="1" applyBorder="1" applyFont="1">
      <alignment shrinkToFit="0" vertical="bottom" wrapText="0"/>
    </xf>
    <xf borderId="24" fillId="12" fontId="5" numFmtId="0" xfId="0" applyAlignment="1" applyBorder="1" applyFont="1">
      <alignment horizontal="right" shrinkToFit="0" vertical="bottom" wrapText="1"/>
    </xf>
    <xf borderId="25" fillId="12" fontId="5" numFmtId="0" xfId="0" applyAlignment="1" applyBorder="1" applyFont="1">
      <alignment shrinkToFit="0" vertical="bottom" wrapText="1"/>
    </xf>
    <xf borderId="15" fillId="5" fontId="9" numFmtId="0" xfId="0" applyAlignment="1" applyBorder="1" applyFont="1">
      <alignment shrinkToFit="0" vertical="bottom" wrapText="0"/>
    </xf>
    <xf borderId="9" fillId="2" fontId="9" numFmtId="0" xfId="0" applyAlignment="1" applyBorder="1" applyFont="1">
      <alignment shrinkToFit="0" vertical="bottom" wrapText="1"/>
    </xf>
    <xf borderId="16" fillId="5" fontId="5" numFmtId="0" xfId="0" applyAlignment="1" applyBorder="1" applyFont="1">
      <alignment shrinkToFit="0" vertical="bottom" wrapText="1"/>
    </xf>
    <xf borderId="4" fillId="13" fontId="1" numFmtId="164" xfId="0" applyAlignment="1" applyBorder="1" applyFill="1" applyFont="1" applyNumberFormat="1">
      <alignment shrinkToFit="0" vertical="bottom" wrapText="1"/>
    </xf>
    <xf borderId="26" fillId="13" fontId="1" numFmtId="165" xfId="0" applyAlignment="1" applyBorder="1" applyFont="1" applyNumberFormat="1">
      <alignment horizontal="right" shrinkToFit="0" vertical="bottom" wrapText="1"/>
    </xf>
    <xf borderId="26" fillId="13" fontId="1" numFmtId="0" xfId="0" applyAlignment="1" applyBorder="1" applyFont="1">
      <alignment shrinkToFit="0" vertical="bottom" wrapText="1"/>
    </xf>
    <xf borderId="26" fillId="13" fontId="1" numFmtId="0" xfId="0" applyAlignment="1" applyBorder="1" applyFont="1">
      <alignment shrinkToFit="0" vertical="bottom" wrapText="0"/>
    </xf>
    <xf borderId="26" fillId="13" fontId="1" numFmtId="0" xfId="0" applyAlignment="1" applyBorder="1" applyFont="1">
      <alignment horizontal="right" shrinkToFit="0" vertical="bottom" wrapText="1"/>
    </xf>
    <xf borderId="26" fillId="13" fontId="2" numFmtId="0" xfId="0" applyAlignment="1" applyBorder="1" applyFont="1">
      <alignment shrinkToFit="0" vertical="bottom" wrapText="1"/>
    </xf>
    <xf borderId="27" fillId="13" fontId="1" numFmtId="0" xfId="0" applyAlignment="1" applyBorder="1" applyFont="1">
      <alignment shrinkToFit="0" vertical="bottom" wrapText="1"/>
    </xf>
    <xf borderId="4" fillId="14" fontId="1" numFmtId="164" xfId="0" applyAlignment="1" applyBorder="1" applyFill="1" applyFont="1" applyNumberFormat="1">
      <alignment shrinkToFit="0" vertical="bottom" wrapText="1"/>
    </xf>
    <xf borderId="28" fillId="14" fontId="1" numFmtId="165" xfId="0" applyAlignment="1" applyBorder="1" applyFont="1" applyNumberFormat="1">
      <alignment horizontal="right" shrinkToFit="0" vertical="bottom" wrapText="1"/>
    </xf>
    <xf borderId="28" fillId="14" fontId="9" numFmtId="0" xfId="0" applyAlignment="1" applyBorder="1" applyFont="1">
      <alignment shrinkToFit="0" vertical="bottom" wrapText="0"/>
    </xf>
    <xf borderId="28" fillId="14" fontId="1" numFmtId="0" xfId="0" applyAlignment="1" applyBorder="1" applyFont="1">
      <alignment shrinkToFit="0" vertical="bottom" wrapText="1"/>
    </xf>
    <xf borderId="28" fillId="14" fontId="1" numFmtId="0" xfId="0" applyAlignment="1" applyBorder="1" applyFont="1">
      <alignment shrinkToFit="0" vertical="bottom" wrapText="0"/>
    </xf>
    <xf borderId="28" fillId="14" fontId="1" numFmtId="0" xfId="0" applyAlignment="1" applyBorder="1" applyFont="1">
      <alignment horizontal="right" shrinkToFit="0" vertical="bottom" wrapText="1"/>
    </xf>
    <xf borderId="28" fillId="14" fontId="2" numFmtId="0" xfId="0" applyAlignment="1" applyBorder="1" applyFont="1">
      <alignment shrinkToFit="0" vertical="bottom" wrapText="1"/>
    </xf>
    <xf borderId="29" fillId="14" fontId="1" numFmtId="0" xfId="0" applyAlignment="1" applyBorder="1" applyFont="1">
      <alignment shrinkToFit="0" vertical="bottom" wrapText="1"/>
    </xf>
    <xf borderId="4" fillId="15" fontId="13" numFmtId="164" xfId="0" applyAlignment="1" applyBorder="1" applyFill="1" applyFont="1" applyNumberFormat="1">
      <alignment shrinkToFit="0" vertical="bottom" wrapText="1"/>
    </xf>
    <xf borderId="30" fillId="15" fontId="13" numFmtId="165" xfId="0" applyAlignment="1" applyBorder="1" applyFont="1" applyNumberFormat="1">
      <alignment horizontal="right" shrinkToFit="0" vertical="bottom" wrapText="1"/>
    </xf>
    <xf borderId="30" fillId="15" fontId="13" numFmtId="0" xfId="0" applyAlignment="1" applyBorder="1" applyFont="1">
      <alignment shrinkToFit="0" vertical="bottom" wrapText="1"/>
    </xf>
    <xf borderId="30" fillId="15" fontId="1" numFmtId="0" xfId="0" applyAlignment="1" applyBorder="1" applyFont="1">
      <alignment shrinkToFit="0" vertical="bottom" wrapText="0"/>
    </xf>
    <xf borderId="30" fillId="15" fontId="13" numFmtId="0" xfId="0" applyAlignment="1" applyBorder="1" applyFont="1">
      <alignment horizontal="right" shrinkToFit="0" vertical="bottom" wrapText="1"/>
    </xf>
    <xf borderId="5" fillId="0" fontId="5" numFmtId="0" xfId="0" applyAlignment="1" applyBorder="1" applyFont="1">
      <alignment shrinkToFit="0" vertical="bottom" wrapText="1"/>
    </xf>
    <xf borderId="30" fillId="15" fontId="14" numFmtId="0" xfId="0" applyAlignment="1" applyBorder="1" applyFont="1">
      <alignment shrinkToFit="0" vertical="bottom" wrapText="1"/>
    </xf>
    <xf borderId="31" fillId="15" fontId="13" numFmtId="0" xfId="0" applyAlignment="1" applyBorder="1" applyFont="1">
      <alignment shrinkToFit="0" vertical="bottom" wrapText="1"/>
    </xf>
    <xf borderId="24" fillId="12" fontId="1" numFmtId="14" xfId="0" applyAlignment="1" applyBorder="1" applyFont="1" applyNumberFormat="1">
      <alignment horizontal="right" shrinkToFit="0" vertical="bottom" wrapText="1"/>
    </xf>
    <xf borderId="32" fillId="3" fontId="1" numFmtId="164" xfId="0" applyAlignment="1" applyBorder="1" applyFont="1" applyNumberFormat="1">
      <alignment shrinkToFit="0" vertical="bottom" wrapText="0"/>
    </xf>
    <xf borderId="11" fillId="3" fontId="1" numFmtId="165" xfId="0" applyAlignment="1" applyBorder="1" applyFont="1" applyNumberFormat="1">
      <alignment shrinkToFit="0" vertical="bottom" wrapText="0"/>
    </xf>
    <xf borderId="24" fillId="12" fontId="15" numFmtId="0" xfId="0" applyAlignment="1" applyBorder="1" applyFont="1">
      <alignment shrinkToFit="0" vertical="bottom" wrapText="0"/>
    </xf>
    <xf borderId="33" fillId="12" fontId="1" numFmtId="164" xfId="0" applyAlignment="1" applyBorder="1" applyFont="1" applyNumberFormat="1">
      <alignment shrinkToFit="0" vertical="bottom" wrapText="0"/>
    </xf>
    <xf borderId="24" fillId="12" fontId="1" numFmtId="165" xfId="0" applyAlignment="1" applyBorder="1" applyFont="1" applyNumberFormat="1">
      <alignment shrinkToFit="0" vertical="bottom" wrapText="0"/>
    </xf>
    <xf borderId="9" fillId="2" fontId="1" numFmtId="0" xfId="0" applyAlignment="1" applyBorder="1" applyFont="1">
      <alignment shrinkToFit="0" vertical="bottom" wrapText="0"/>
    </xf>
    <xf borderId="12" fillId="3" fontId="1" numFmtId="0" xfId="0" applyAlignment="1" applyBorder="1" applyFont="1">
      <alignment shrinkToFit="0" vertical="bottom" wrapText="0"/>
    </xf>
    <xf borderId="5" fillId="0" fontId="1" numFmtId="0" xfId="0" applyAlignment="1" applyBorder="1" applyFont="1">
      <alignment shrinkToFit="0" vertical="bottom" wrapText="0"/>
    </xf>
    <xf borderId="7" fillId="0" fontId="1" numFmtId="0" xfId="0" applyAlignment="1" applyBorder="1" applyFont="1">
      <alignment shrinkToFit="0" vertical="bottom" wrapText="0"/>
    </xf>
    <xf borderId="5" fillId="0" fontId="2" numFmtId="0" xfId="0" applyAlignment="1" applyBorder="1" applyFont="1">
      <alignment shrinkToFit="0" vertical="bottom" wrapText="1"/>
    </xf>
    <xf borderId="7" fillId="0" fontId="2" numFmtId="0" xfId="0" applyAlignment="1" applyBorder="1" applyFont="1">
      <alignment shrinkToFit="0" vertical="bottom" wrapText="1"/>
    </xf>
    <xf borderId="15" fillId="5" fontId="5" numFmtId="0" xfId="0" applyAlignment="1" applyBorder="1" applyFont="1">
      <alignment horizontal="right" shrinkToFit="0" vertical="bottom" wrapText="1"/>
    </xf>
    <xf borderId="34" fillId="5" fontId="1" numFmtId="164" xfId="0" applyAlignment="1" applyBorder="1" applyFont="1" applyNumberFormat="1">
      <alignment shrinkToFit="0" vertical="bottom" wrapText="1"/>
    </xf>
    <xf borderId="35" fillId="5" fontId="1" numFmtId="165" xfId="0" applyAlignment="1" applyBorder="1" applyFont="1" applyNumberFormat="1">
      <alignment horizontal="right" shrinkToFit="0" vertical="bottom" wrapText="1"/>
    </xf>
    <xf borderId="35" fillId="5" fontId="9" numFmtId="0" xfId="0" applyAlignment="1" applyBorder="1" applyFont="1">
      <alignment shrinkToFit="0" vertical="bottom" wrapText="0"/>
    </xf>
    <xf borderId="35" fillId="5" fontId="1" numFmtId="0" xfId="0" applyAlignment="1" applyBorder="1" applyFont="1">
      <alignment shrinkToFit="0" vertical="bottom" wrapText="1"/>
    </xf>
    <xf borderId="35" fillId="5" fontId="1" numFmtId="0" xfId="0" applyAlignment="1" applyBorder="1" applyFont="1">
      <alignment shrinkToFit="0" vertical="bottom" wrapText="0"/>
    </xf>
    <xf borderId="35" fillId="5" fontId="1" numFmtId="0" xfId="0" applyAlignment="1" applyBorder="1" applyFont="1">
      <alignment horizontal="right" shrinkToFit="0" vertical="bottom" wrapText="1"/>
    </xf>
    <xf borderId="36" fillId="0" fontId="1" numFmtId="0" xfId="0" applyAlignment="1" applyBorder="1" applyFont="1">
      <alignment shrinkToFit="0" vertical="bottom" wrapText="1"/>
    </xf>
    <xf borderId="36" fillId="0" fontId="2" numFmtId="0" xfId="0" applyAlignment="1" applyBorder="1" applyFont="1">
      <alignment shrinkToFit="0" vertical="bottom" wrapText="1"/>
    </xf>
    <xf borderId="37" fillId="5" fontId="1" numFmtId="0" xfId="0" applyAlignment="1" applyBorder="1" applyFont="1">
      <alignment shrinkToFit="0" vertical="bottom" wrapText="1"/>
    </xf>
    <xf borderId="0" fillId="5" fontId="1" numFmtId="165" xfId="0" applyAlignment="1" applyFont="1" applyNumberFormat="1">
      <alignment vertical="bottom"/>
    </xf>
    <xf borderId="0" fillId="5" fontId="1" numFmtId="0" xfId="0" applyAlignment="1" applyFont="1">
      <alignment vertical="bottom"/>
    </xf>
    <xf borderId="0" fillId="0" fontId="1" numFmtId="0" xfId="0" applyAlignment="1" applyFont="1">
      <alignment vertical="bottom"/>
    </xf>
    <xf borderId="0" fillId="5" fontId="1" numFmtId="165" xfId="0" applyAlignment="1" applyFont="1" applyNumberFormat="1">
      <alignment horizontal="right" shrinkToFit="0" vertical="bottom" wrapText="1"/>
    </xf>
    <xf borderId="0" fillId="5" fontId="9" numFmtId="0" xfId="0" applyAlignment="1" applyFont="1">
      <alignment vertical="bottom"/>
    </xf>
    <xf borderId="0" fillId="5" fontId="1" numFmtId="0" xfId="0" applyAlignment="1" applyFont="1">
      <alignment shrinkToFit="0" vertical="bottom" wrapText="1"/>
    </xf>
    <xf borderId="0" fillId="5" fontId="1" numFmtId="0" xfId="0" applyAlignment="1" applyFont="1">
      <alignment horizontal="right" shrinkToFit="0" vertical="bottom" wrapText="1"/>
    </xf>
    <xf borderId="0" fillId="0" fontId="1" numFmtId="0" xfId="0" applyAlignment="1" applyFont="1">
      <alignment shrinkToFit="0" vertical="bottom" wrapText="1"/>
    </xf>
    <xf borderId="0" fillId="0" fontId="2" numFmtId="0" xfId="0" applyAlignment="1" applyFont="1">
      <alignment shrinkToFit="0" vertical="bottom" wrapText="1"/>
    </xf>
    <xf borderId="0" fillId="3" fontId="1" numFmtId="165" xfId="0" applyAlignment="1" applyFont="1" applyNumberFormat="1">
      <alignment horizontal="right" shrinkToFit="0" vertical="bottom" wrapText="1"/>
    </xf>
    <xf borderId="0" fillId="3" fontId="9" numFmtId="0" xfId="0" applyAlignment="1" applyFont="1">
      <alignment vertical="bottom"/>
    </xf>
    <xf borderId="0" fillId="3" fontId="1" numFmtId="0" xfId="0" applyAlignment="1" applyFont="1">
      <alignment shrinkToFit="0" vertical="bottom" wrapText="1"/>
    </xf>
    <xf borderId="0" fillId="3" fontId="1" numFmtId="0" xfId="0" applyAlignment="1" applyFont="1">
      <alignment vertical="bottom"/>
    </xf>
    <xf borderId="0" fillId="3" fontId="1" numFmtId="0" xfId="0" applyAlignment="1" applyFont="1">
      <alignment horizontal="right" shrinkToFit="0" vertical="bottom" wrapText="1"/>
    </xf>
    <xf borderId="0" fillId="3" fontId="1" numFmtId="166" xfId="0" applyAlignment="1" applyFont="1" applyNumberFormat="1">
      <alignment horizontal="right" shrinkToFit="0" vertical="bottom" wrapText="1"/>
    </xf>
    <xf borderId="0" fillId="0" fontId="1" numFmtId="165" xfId="0" applyAlignment="1" applyFont="1" applyNumberFormat="1">
      <alignment horizontal="right" shrinkToFit="0" vertical="bottom" wrapText="1"/>
    </xf>
    <xf borderId="0" fillId="0" fontId="9" numFmtId="0" xfId="0" applyAlignment="1" applyFont="1">
      <alignment vertical="bottom"/>
    </xf>
    <xf borderId="0" fillId="0" fontId="1" numFmtId="0" xfId="0" applyAlignment="1" applyFont="1">
      <alignment horizontal="right" shrinkToFit="0" vertical="bottom" wrapText="1"/>
    </xf>
    <xf borderId="0" fillId="0" fontId="5" numFmtId="0" xfId="0" applyAlignment="1" applyFont="1">
      <alignment horizontal="right" shrinkToFit="0" vertical="bottom" wrapText="1"/>
    </xf>
    <xf borderId="0" fillId="4" fontId="3" numFmtId="165" xfId="0" applyAlignment="1" applyFont="1" applyNumberFormat="1">
      <alignment horizontal="right" shrinkToFit="0" vertical="bottom" wrapText="1"/>
    </xf>
    <xf borderId="0" fillId="4" fontId="12" numFmtId="0" xfId="0" applyAlignment="1" applyFont="1">
      <alignment vertical="bottom"/>
    </xf>
    <xf borderId="0" fillId="4" fontId="3" numFmtId="0" xfId="0" applyAlignment="1" applyFont="1">
      <alignment shrinkToFit="0" vertical="bottom" wrapText="1"/>
    </xf>
    <xf borderId="0" fillId="4" fontId="1" numFmtId="0" xfId="0" applyAlignment="1" applyFont="1">
      <alignment vertical="bottom"/>
    </xf>
    <xf borderId="0" fillId="4" fontId="13" numFmtId="0" xfId="0" applyAlignment="1" applyFont="1">
      <alignment horizontal="right" shrinkToFit="0" vertical="bottom" wrapText="1"/>
    </xf>
    <xf borderId="0" fillId="3" fontId="1" numFmtId="14" xfId="0" applyAlignment="1" applyFont="1" applyNumberFormat="1">
      <alignment horizontal="right" shrinkToFit="0" vertical="bottom" wrapText="1"/>
    </xf>
    <xf borderId="0" fillId="3" fontId="5" numFmtId="0" xfId="0" applyAlignment="1" applyFont="1">
      <alignment horizontal="right" shrinkToFit="0" vertical="bottom" wrapText="1"/>
    </xf>
    <xf borderId="0" fillId="0" fontId="1" numFmtId="14" xfId="0" applyAlignment="1" applyFont="1" applyNumberFormat="1">
      <alignment horizontal="right" shrinkToFit="0" vertical="bottom" wrapText="1"/>
    </xf>
    <xf borderId="0" fillId="10" fontId="9" numFmtId="0" xfId="0" applyAlignment="1" applyFont="1">
      <alignment vertical="bottom"/>
    </xf>
    <xf borderId="0" fillId="3" fontId="1" numFmtId="165" xfId="0" applyAlignment="1" applyFont="1" applyNumberFormat="1">
      <alignment shrinkToFit="0" vertical="bottom" wrapText="1"/>
    </xf>
    <xf borderId="0" fillId="3" fontId="16" numFmtId="0" xfId="0" applyAlignment="1" applyFont="1">
      <alignment shrinkToFit="0" vertical="bottom" wrapText="1"/>
    </xf>
    <xf borderId="0" fillId="3" fontId="1" numFmtId="0" xfId="0" applyAlignment="1" applyFont="1">
      <alignment horizontal="right" vertical="bottom"/>
    </xf>
    <xf borderId="0" fillId="16" fontId="1" numFmtId="165" xfId="0" applyAlignment="1" applyFill="1" applyFont="1" applyNumberFormat="1">
      <alignment horizontal="right" shrinkToFit="0" vertical="bottom" wrapText="1"/>
    </xf>
    <xf borderId="0" fillId="16" fontId="1" numFmtId="165" xfId="0" applyAlignment="1" applyFont="1" applyNumberFormat="1">
      <alignment shrinkToFit="0" vertical="bottom" wrapText="1"/>
    </xf>
    <xf borderId="0" fillId="16" fontId="8" numFmtId="0" xfId="0" applyAlignment="1" applyFont="1">
      <alignment shrinkToFit="0" vertical="bottom" wrapText="1"/>
    </xf>
    <xf borderId="0" fillId="16" fontId="9" numFmtId="0" xfId="0" applyAlignment="1" applyFont="1">
      <alignment vertical="bottom"/>
    </xf>
    <xf borderId="0" fillId="16" fontId="1" numFmtId="0" xfId="0" applyAlignment="1" applyFont="1">
      <alignment shrinkToFit="0" vertical="bottom" wrapText="1"/>
    </xf>
    <xf borderId="0" fillId="16" fontId="1" numFmtId="0" xfId="0" applyAlignment="1" applyFont="1">
      <alignment vertical="bottom"/>
    </xf>
    <xf borderId="0" fillId="16" fontId="1" numFmtId="0" xfId="0" applyAlignment="1" applyFont="1">
      <alignment horizontal="right" shrinkToFit="0" vertical="bottom" wrapText="1"/>
    </xf>
    <xf borderId="0" fillId="5" fontId="5" numFmtId="0" xfId="0" applyAlignment="1" applyFont="1">
      <alignment shrinkToFit="0" vertical="bottom" wrapText="1"/>
    </xf>
    <xf borderId="0" fillId="0" fontId="10" numFmtId="165" xfId="0" applyAlignment="1" applyFont="1" applyNumberFormat="1">
      <alignment horizontal="right" shrinkToFit="0" vertical="bottom" wrapText="1"/>
    </xf>
    <xf borderId="0" fillId="0" fontId="17" numFmtId="0" xfId="0" applyAlignment="1" applyFont="1">
      <alignment vertical="bottom"/>
    </xf>
    <xf borderId="0" fillId="0" fontId="10" numFmtId="0" xfId="0" applyAlignment="1" applyFont="1">
      <alignment shrinkToFit="0" vertical="bottom" wrapText="1"/>
    </xf>
    <xf borderId="0" fillId="0" fontId="10" numFmtId="0" xfId="0" applyAlignment="1" applyFont="1">
      <alignment horizontal="right" shrinkToFit="0" vertical="bottom" wrapText="1"/>
    </xf>
    <xf borderId="0" fillId="16" fontId="5" numFmtId="0" xfId="0" applyAlignment="1" applyFont="1">
      <alignment horizontal="right" shrinkToFit="0" vertical="bottom" wrapText="1"/>
    </xf>
    <xf borderId="0" fillId="5" fontId="3" numFmtId="0" xfId="0" applyAlignment="1" applyFont="1">
      <alignment shrinkToFit="0" vertical="bottom" wrapText="1"/>
    </xf>
    <xf borderId="0" fillId="5" fontId="5" numFmtId="0" xfId="0" applyAlignment="1" applyFont="1">
      <alignment horizontal="right" shrinkToFit="0" vertical="bottom" wrapText="1"/>
    </xf>
    <xf borderId="0" fillId="16" fontId="1" numFmtId="14" xfId="0" applyAlignment="1" applyFont="1" applyNumberFormat="1">
      <alignment horizontal="right" shrinkToFit="0" vertical="bottom" wrapText="1"/>
    </xf>
    <xf borderId="0" fillId="5" fontId="1" numFmtId="14" xfId="0" applyAlignment="1" applyFont="1" applyNumberFormat="1">
      <alignment horizontal="right" shrinkToFit="0" vertical="bottom" wrapText="1"/>
    </xf>
    <xf borderId="0" fillId="17" fontId="1" numFmtId="165" xfId="0" applyAlignment="1" applyFill="1" applyFont="1" applyNumberFormat="1">
      <alignment horizontal="right" shrinkToFit="0" vertical="bottom" wrapText="1"/>
    </xf>
    <xf borderId="0" fillId="17" fontId="9" numFmtId="0" xfId="0" applyAlignment="1" applyFont="1">
      <alignment vertical="bottom"/>
    </xf>
    <xf borderId="0" fillId="17" fontId="1" numFmtId="0" xfId="0" applyAlignment="1" applyFont="1">
      <alignment shrinkToFit="0" vertical="bottom" wrapText="1"/>
    </xf>
    <xf borderId="0" fillId="17" fontId="1" numFmtId="0" xfId="0" applyAlignment="1" applyFont="1">
      <alignment vertical="bottom"/>
    </xf>
    <xf borderId="0" fillId="17" fontId="1" numFmtId="0" xfId="0" applyAlignment="1" applyFont="1">
      <alignment horizontal="right" shrinkToFit="0" vertical="bottom" wrapText="1"/>
    </xf>
    <xf borderId="0" fillId="3" fontId="1" numFmtId="165" xfId="0" applyAlignment="1" applyFont="1" applyNumberFormat="1">
      <alignment vertical="bottom"/>
    </xf>
    <xf borderId="0" fillId="18" fontId="1" numFmtId="165" xfId="0" applyAlignment="1" applyFill="1" applyFont="1" applyNumberFormat="1">
      <alignment horizontal="right" shrinkToFit="0" vertical="bottom" wrapText="1"/>
    </xf>
    <xf borderId="0" fillId="18" fontId="9" numFmtId="0" xfId="0" applyAlignment="1" applyFont="1">
      <alignment vertical="bottom"/>
    </xf>
    <xf borderId="0" fillId="18" fontId="1" numFmtId="0" xfId="0" applyAlignment="1" applyFont="1">
      <alignment shrinkToFit="0" vertical="bottom" wrapText="1"/>
    </xf>
    <xf borderId="0" fillId="18" fontId="1" numFmtId="0" xfId="0" applyAlignment="1" applyFont="1">
      <alignment vertical="bottom"/>
    </xf>
    <xf borderId="0" fillId="18" fontId="1" numFmtId="0" xfId="0" applyAlignment="1" applyFont="1">
      <alignment horizontal="right" shrinkToFit="0" vertical="bottom" wrapText="1"/>
    </xf>
    <xf borderId="0" fillId="16" fontId="1" numFmtId="165" xfId="0" applyAlignment="1" applyFont="1" applyNumberFormat="1">
      <alignment vertical="bottom"/>
    </xf>
    <xf borderId="0" fillId="3" fontId="15" numFmtId="0" xfId="0" applyAlignment="1" applyFont="1">
      <alignment vertical="bottom"/>
    </xf>
    <xf borderId="0" fillId="12" fontId="1" numFmtId="165" xfId="0" applyAlignment="1" applyFont="1" applyNumberFormat="1">
      <alignment horizontal="right" shrinkToFit="0" vertical="bottom" wrapText="1"/>
    </xf>
    <xf borderId="0" fillId="12" fontId="1" numFmtId="0" xfId="0" applyAlignment="1" applyFont="1">
      <alignment shrinkToFit="0" vertical="bottom" wrapText="1"/>
    </xf>
    <xf borderId="0" fillId="12" fontId="1" numFmtId="0" xfId="0" applyAlignment="1" applyFont="1">
      <alignment horizontal="right" shrinkToFit="0" vertical="bottom" wrapText="1"/>
    </xf>
    <xf borderId="0" fillId="12" fontId="9" numFmtId="0" xfId="0" applyAlignment="1" applyFont="1">
      <alignment vertical="bottom"/>
    </xf>
    <xf borderId="0" fillId="12" fontId="1" numFmtId="0" xfId="0" applyAlignment="1" applyFont="1">
      <alignment vertical="bottom"/>
    </xf>
    <xf borderId="0" fillId="19" fontId="1" numFmtId="165" xfId="0" applyAlignment="1" applyFill="1" applyFont="1" applyNumberFormat="1">
      <alignment horizontal="right" shrinkToFit="0" vertical="bottom" wrapText="1"/>
    </xf>
    <xf borderId="0" fillId="19" fontId="1" numFmtId="0" xfId="0" applyAlignment="1" applyFont="1">
      <alignment shrinkToFit="0" vertical="bottom" wrapText="1"/>
    </xf>
    <xf borderId="0" fillId="19" fontId="1" numFmtId="0" xfId="0" applyAlignment="1" applyFont="1">
      <alignment horizontal="right" shrinkToFit="0" vertical="bottom" wrapText="1"/>
    </xf>
    <xf borderId="0" fillId="5" fontId="9" numFmtId="0" xfId="0" applyAlignment="1" applyFont="1">
      <alignment shrinkToFit="0" vertical="bottom" wrapText="1"/>
    </xf>
    <xf borderId="0" fillId="3" fontId="9" numFmtId="0" xfId="0" applyAlignment="1" applyFont="1">
      <alignment shrinkToFit="0" vertical="bottom" wrapText="1"/>
    </xf>
    <xf borderId="0" fillId="20" fontId="1" numFmtId="165" xfId="0" applyAlignment="1" applyFill="1" applyFont="1" applyNumberFormat="1">
      <alignment horizontal="right" shrinkToFit="0" vertical="bottom" wrapText="1"/>
    </xf>
    <xf borderId="0" fillId="20" fontId="1" numFmtId="0" xfId="0" applyAlignment="1" applyFont="1">
      <alignment shrinkToFit="0" vertical="bottom" wrapText="1"/>
    </xf>
    <xf borderId="0" fillId="20" fontId="1" numFmtId="0" xfId="0" applyAlignment="1" applyFont="1">
      <alignment vertical="bottom"/>
    </xf>
    <xf borderId="0" fillId="20" fontId="1" numFmtId="0" xfId="0" applyAlignment="1" applyFont="1">
      <alignment horizontal="right" shrinkToFit="0" vertical="bottom" wrapText="1"/>
    </xf>
    <xf borderId="0" fillId="21" fontId="1" numFmtId="165" xfId="0" applyAlignment="1" applyFill="1" applyFont="1" applyNumberFormat="1">
      <alignment horizontal="right" shrinkToFit="0" vertical="bottom" wrapText="1"/>
    </xf>
    <xf borderId="0" fillId="21" fontId="9" numFmtId="0" xfId="0" applyAlignment="1" applyFont="1">
      <alignment vertical="bottom"/>
    </xf>
    <xf borderId="0" fillId="21" fontId="1" numFmtId="0" xfId="0" applyAlignment="1" applyFont="1">
      <alignment shrinkToFit="0" vertical="bottom" wrapText="1"/>
    </xf>
    <xf borderId="0" fillId="21" fontId="1" numFmtId="0" xfId="0" applyAlignment="1" applyFont="1">
      <alignment vertical="bottom"/>
    </xf>
    <xf borderId="0" fillId="21" fontId="1" numFmtId="0" xfId="0" applyAlignment="1" applyFont="1">
      <alignment horizontal="right" shrinkToFit="0" vertical="bottom" wrapText="1"/>
    </xf>
    <xf borderId="0" fillId="22" fontId="1" numFmtId="165" xfId="0" applyAlignment="1" applyFill="1" applyFont="1" applyNumberFormat="1">
      <alignment horizontal="right" shrinkToFit="0" vertical="bottom" wrapText="1"/>
    </xf>
    <xf borderId="0" fillId="22" fontId="9" numFmtId="0" xfId="0" applyAlignment="1" applyFont="1">
      <alignment vertical="bottom"/>
    </xf>
    <xf borderId="0" fillId="22" fontId="1" numFmtId="0" xfId="0" applyAlignment="1" applyFont="1">
      <alignment shrinkToFit="0" vertical="bottom" wrapText="1"/>
    </xf>
    <xf borderId="0" fillId="22" fontId="1" numFmtId="0" xfId="0" applyAlignment="1" applyFont="1">
      <alignment vertical="bottom"/>
    </xf>
    <xf borderId="0" fillId="22" fontId="1" numFmtId="0" xfId="0" applyAlignment="1" applyFont="1">
      <alignment horizontal="right" shrinkToFit="0" vertical="bottom" wrapText="1"/>
    </xf>
    <xf borderId="0" fillId="2" fontId="1" numFmtId="165" xfId="0" applyAlignment="1" applyFont="1" applyNumberFormat="1">
      <alignment horizontal="right" shrinkToFit="0" vertical="bottom" wrapText="1"/>
    </xf>
    <xf borderId="0" fillId="2" fontId="9" numFmtId="0" xfId="0" applyAlignment="1" applyFont="1">
      <alignment vertical="bottom"/>
    </xf>
    <xf borderId="0" fillId="2" fontId="1" numFmtId="0" xfId="0" applyAlignment="1" applyFont="1">
      <alignment shrinkToFit="0" vertical="bottom" wrapText="1"/>
    </xf>
    <xf borderId="0" fillId="2" fontId="1" numFmtId="0" xfId="0" applyAlignment="1" applyFont="1">
      <alignment vertical="bottom"/>
    </xf>
    <xf borderId="0" fillId="2" fontId="1" numFmtId="0" xfId="0" applyAlignment="1" applyFont="1">
      <alignment horizontal="right" shrinkToFit="0" vertical="bottom" wrapText="1"/>
    </xf>
    <xf borderId="0" fillId="2" fontId="15" numFmtId="0" xfId="0" applyAlignment="1" applyFont="1">
      <alignment vertical="bottom"/>
    </xf>
    <xf borderId="0" fillId="2" fontId="5" numFmtId="0" xfId="0" applyAlignment="1" applyFont="1">
      <alignment horizontal="right" shrinkToFit="0" vertical="bottom" wrapText="1"/>
    </xf>
    <xf borderId="0" fillId="22" fontId="5" numFmtId="0" xfId="0" applyAlignment="1" applyFont="1">
      <alignment horizontal="right" shrinkToFit="0" vertical="bottom" wrapText="1"/>
    </xf>
    <xf borderId="0" fillId="22" fontId="15" numFmtId="0" xfId="0" applyAlignment="1" applyFont="1">
      <alignment vertical="bottom"/>
    </xf>
    <xf borderId="0" fillId="3" fontId="18" numFmtId="0" xfId="0" applyAlignment="1" applyFont="1">
      <alignment shrinkToFit="0" vertical="bottom" wrapText="1"/>
    </xf>
    <xf borderId="0" fillId="12" fontId="5" numFmtId="0" xfId="0" applyAlignment="1" applyFont="1">
      <alignment horizontal="right" shrinkToFit="0" vertical="bottom" wrapText="1"/>
    </xf>
    <xf borderId="0" fillId="22" fontId="1" numFmtId="14" xfId="0" applyAlignment="1" applyFont="1" applyNumberFormat="1">
      <alignment horizontal="right" shrinkToFit="0" vertical="bottom" wrapText="1"/>
    </xf>
    <xf borderId="0" fillId="22" fontId="1" numFmtId="165" xfId="0" applyAlignment="1" applyFont="1" applyNumberFormat="1">
      <alignment vertical="bottom"/>
    </xf>
    <xf borderId="0" fillId="22" fontId="1" numFmtId="0" xfId="0" applyAlignment="1" applyFont="1">
      <alignment horizontal="right" vertical="bottom"/>
    </xf>
    <xf borderId="0" fillId="12" fontId="5" numFmtId="0" xfId="0" applyAlignment="1" applyFont="1">
      <alignment shrinkToFit="0" vertical="bottom" wrapText="1"/>
    </xf>
    <xf borderId="0" fillId="22" fontId="19" numFmtId="0" xfId="0" applyAlignment="1" applyFont="1">
      <alignment vertical="bottom"/>
    </xf>
    <xf borderId="0" fillId="22" fontId="20" numFmtId="0" xfId="0" applyAlignment="1" applyFont="1">
      <alignment shrinkToFit="0" vertical="bottom" wrapText="1"/>
    </xf>
    <xf borderId="0" fillId="22" fontId="1" numFmtId="166" xfId="0" applyAlignment="1" applyFont="1" applyNumberFormat="1">
      <alignment horizontal="right" shrinkToFit="0" vertical="bottom" wrapText="1"/>
    </xf>
    <xf borderId="0" fillId="22" fontId="21" numFmtId="0" xfId="0" applyAlignment="1" applyFont="1">
      <alignment vertical="bottom"/>
    </xf>
    <xf borderId="0" fillId="22" fontId="5" numFmtId="0" xfId="0" applyAlignment="1" applyFont="1">
      <alignment shrinkToFit="0" vertical="bottom" wrapText="1"/>
    </xf>
    <xf borderId="0" fillId="12" fontId="22" numFmtId="0" xfId="0" applyAlignment="1" applyFont="1">
      <alignment vertical="bottom"/>
    </xf>
    <xf borderId="0" fillId="17" fontId="23" numFmtId="165" xfId="0" applyAlignment="1" applyFont="1" applyNumberFormat="1">
      <alignment horizontal="right" shrinkToFit="0" vertical="bottom" wrapText="1"/>
    </xf>
    <xf borderId="0" fillId="17" fontId="23" numFmtId="0" xfId="0" applyAlignment="1" applyFont="1">
      <alignment shrinkToFit="0" vertical="bottom" wrapText="1"/>
    </xf>
    <xf borderId="0" fillId="17" fontId="23" numFmtId="0" xfId="0" applyAlignment="1" applyFont="1">
      <alignment horizontal="right" shrinkToFit="0" vertical="bottom" wrapText="1"/>
    </xf>
    <xf borderId="0" fillId="0" fontId="15" numFmtId="0" xfId="0" applyAlignment="1" applyFont="1">
      <alignment vertical="bottom"/>
    </xf>
    <xf borderId="0" fillId="22" fontId="15" numFmtId="0" xfId="0" applyAlignment="1" applyFont="1">
      <alignment horizontal="right" vertical="bottom"/>
    </xf>
    <xf borderId="0" fillId="22" fontId="1" numFmtId="0" xfId="0" applyAlignment="1" applyFont="1">
      <alignment shrinkToFit="0" wrapText="1"/>
    </xf>
    <xf borderId="0" fillId="12" fontId="19" numFmtId="0" xfId="0" applyAlignment="1" applyFont="1">
      <alignment vertical="bottom"/>
    </xf>
    <xf borderId="0" fillId="12" fontId="20" numFmtId="0" xfId="0" applyAlignment="1" applyFont="1">
      <alignment vertical="bottom"/>
    </xf>
    <xf borderId="0" fillId="12" fontId="21" numFmtId="0" xfId="0" applyAlignment="1" applyFont="1">
      <alignment vertical="bottom"/>
    </xf>
    <xf borderId="0" fillId="0" fontId="24" numFmtId="0" xfId="0" applyAlignment="1" applyFont="1">
      <alignment shrinkToFit="0" vertical="bottom" wrapText="1"/>
    </xf>
    <xf borderId="0" fillId="22" fontId="25" numFmtId="0" xfId="0" applyAlignment="1" applyFont="1">
      <alignment vertical="bottom"/>
    </xf>
    <xf borderId="0" fillId="22" fontId="15" numFmtId="0" xfId="0" applyAlignment="1" applyFont="1">
      <alignment shrinkToFit="0" vertical="bottom" wrapText="1"/>
    </xf>
    <xf borderId="0" fillId="12" fontId="1" numFmtId="14" xfId="0" applyAlignment="1" applyFont="1" applyNumberFormat="1">
      <alignment horizontal="right" shrinkToFit="0" vertical="bottom" wrapText="1"/>
    </xf>
    <xf borderId="0" fillId="22" fontId="26" numFmtId="0" xfId="0" applyAlignment="1" applyFont="1">
      <alignment vertical="bottom"/>
    </xf>
    <xf borderId="0" fillId="22" fontId="20" numFmtId="0" xfId="0" applyAlignment="1" applyFont="1">
      <alignment vertical="bottom"/>
    </xf>
    <xf borderId="0" fillId="22" fontId="9" numFmtId="0" xfId="0" applyAlignment="1" applyFont="1">
      <alignment shrinkToFit="0" vertical="bottom" wrapText="1"/>
    </xf>
    <xf borderId="0" fillId="22" fontId="5" numFmtId="165" xfId="0" applyAlignment="1" applyFont="1" applyNumberFormat="1">
      <alignment horizontal="right" shrinkToFit="0" vertical="bottom" wrapText="1"/>
    </xf>
    <xf borderId="0" fillId="23" fontId="1" numFmtId="165" xfId="0" applyAlignment="1" applyFill="1" applyFont="1" applyNumberFormat="1">
      <alignment horizontal="right" shrinkToFit="0" vertical="bottom" wrapText="1"/>
    </xf>
    <xf borderId="0" fillId="23" fontId="1" numFmtId="0" xfId="0" applyAlignment="1" applyFont="1">
      <alignment shrinkToFit="0" vertical="bottom" wrapText="1"/>
    </xf>
    <xf borderId="0" fillId="23" fontId="1" numFmtId="0" xfId="0" applyAlignment="1" applyFont="1">
      <alignment vertical="bottom"/>
    </xf>
    <xf borderId="0" fillId="23" fontId="1" numFmtId="0" xfId="0" applyAlignment="1" applyFont="1">
      <alignment horizontal="right" shrinkToFit="0" vertical="bottom" wrapText="1"/>
    </xf>
    <xf borderId="0" fillId="22" fontId="8" numFmtId="0" xfId="0" applyAlignment="1" applyFont="1">
      <alignment shrinkToFit="0" vertical="bottom" wrapText="1"/>
    </xf>
    <xf borderId="0" fillId="24" fontId="1" numFmtId="165" xfId="0" applyAlignment="1" applyFill="1" applyFont="1" applyNumberFormat="1">
      <alignment horizontal="right" shrinkToFit="0" vertical="bottom" wrapText="1"/>
    </xf>
    <xf borderId="0" fillId="24" fontId="9" numFmtId="0" xfId="0" applyAlignment="1" applyFont="1">
      <alignment vertical="bottom"/>
    </xf>
    <xf borderId="0" fillId="24" fontId="1" numFmtId="0" xfId="0" applyAlignment="1" applyFont="1">
      <alignment shrinkToFit="0" vertical="bottom" wrapText="1"/>
    </xf>
    <xf borderId="0" fillId="24" fontId="1" numFmtId="0" xfId="0" applyAlignment="1" applyFont="1">
      <alignment vertical="bottom"/>
    </xf>
    <xf borderId="0" fillId="24" fontId="1" numFmtId="0" xfId="0" applyAlignment="1" applyFont="1">
      <alignment horizontal="right" shrinkToFit="0" vertical="bottom" wrapText="1"/>
    </xf>
    <xf borderId="0" fillId="4" fontId="3" numFmtId="0" xfId="0" applyAlignment="1" applyFont="1">
      <alignment horizontal="right" shrinkToFit="0" vertical="bottom" wrapText="1"/>
    </xf>
    <xf borderId="0" fillId="20" fontId="9" numFmtId="0" xfId="0" applyAlignment="1" applyFont="1">
      <alignment vertical="bottom"/>
    </xf>
    <xf borderId="0" fillId="20" fontId="15" numFmtId="0" xfId="0" applyAlignment="1" applyFont="1">
      <alignment vertical="bottom"/>
    </xf>
    <xf borderId="0" fillId="18" fontId="1" numFmtId="165" xfId="0" applyAlignment="1" applyFont="1" applyNumberFormat="1">
      <alignment vertical="bottom"/>
    </xf>
    <xf borderId="0" fillId="9" fontId="1" numFmtId="165" xfId="0" applyAlignment="1" applyFont="1" applyNumberFormat="1">
      <alignment horizontal="right" shrinkToFit="0" vertical="bottom" wrapText="1"/>
    </xf>
    <xf borderId="0" fillId="9" fontId="1" numFmtId="0" xfId="0" applyAlignment="1" applyFont="1">
      <alignment shrinkToFit="0" vertical="bottom" wrapText="1"/>
    </xf>
    <xf borderId="0" fillId="9" fontId="1" numFmtId="0" xfId="0" applyAlignment="1" applyFont="1">
      <alignment horizontal="right" shrinkToFit="0" vertical="bottom" wrapText="1"/>
    </xf>
    <xf borderId="0" fillId="12" fontId="15" numFmtId="0" xfId="0" applyAlignment="1" applyFont="1">
      <alignment vertical="bottom"/>
    </xf>
    <xf borderId="0" fillId="22" fontId="9" numFmtId="165" xfId="0" applyAlignment="1" applyFont="1" applyNumberFormat="1">
      <alignment vertical="bottom"/>
    </xf>
    <xf borderId="0" fillId="9" fontId="1" numFmtId="0" xfId="0" applyAlignment="1" applyFont="1">
      <alignment vertical="bottom"/>
    </xf>
    <xf borderId="0" fillId="12" fontId="9" numFmtId="0" xfId="0" applyAlignment="1" applyFont="1">
      <alignment shrinkToFit="0" vertical="bottom" wrapText="1"/>
    </xf>
    <xf borderId="0" fillId="22" fontId="9" numFmtId="165" xfId="0" applyAlignment="1" applyFont="1" applyNumberFormat="1">
      <alignment horizontal="right" vertical="bottom"/>
    </xf>
    <xf borderId="0" fillId="22" fontId="9" numFmtId="0" xfId="0" applyAlignment="1" applyFont="1">
      <alignment horizontal="right" vertical="bottom"/>
    </xf>
    <xf borderId="0" fillId="12" fontId="9" numFmtId="0" xfId="0" applyAlignment="1" applyFont="1">
      <alignment horizontal="right" vertical="bottom"/>
    </xf>
    <xf borderId="0" fillId="22" fontId="8" numFmtId="165" xfId="0" applyAlignment="1" applyFont="1" applyNumberFormat="1">
      <alignment shrinkToFit="0" vertical="bottom" wrapText="1"/>
    </xf>
    <xf borderId="0" fillId="12" fontId="18" numFmtId="0" xfId="0" applyAlignment="1" applyFont="1">
      <alignment shrinkToFit="0" vertical="bottom" wrapText="1"/>
    </xf>
    <xf borderId="0" fillId="22" fontId="18" numFmtId="0" xfId="0" applyAlignment="1" applyFont="1">
      <alignment shrinkToFit="0" vertical="bottom" wrapText="1"/>
    </xf>
    <xf borderId="0" fillId="12" fontId="8" numFmtId="0" xfId="0" applyAlignment="1" applyFont="1">
      <alignment shrinkToFit="0" vertical="bottom" wrapText="1"/>
    </xf>
    <xf borderId="0" fillId="22" fontId="20" numFmtId="0" xfId="0" applyAlignment="1" applyFont="1">
      <alignment horizontal="right" vertical="bottom"/>
    </xf>
    <xf borderId="0" fillId="12" fontId="27" numFmtId="0" xfId="0" applyAlignment="1" applyFont="1">
      <alignment shrinkToFit="0" vertical="bottom" wrapText="1"/>
    </xf>
    <xf borderId="0" fillId="22" fontId="28" numFmtId="0" xfId="0" applyAlignment="1" applyFont="1">
      <alignment shrinkToFit="0" vertical="bottom" wrapText="1"/>
    </xf>
    <xf borderId="0" fillId="12" fontId="1" numFmtId="166" xfId="0" applyAlignment="1" applyFont="1" applyNumberFormat="1">
      <alignment horizontal="right" shrinkToFit="0" vertical="bottom" wrapText="1"/>
    </xf>
    <xf borderId="0" fillId="12" fontId="28" numFmtId="0" xfId="0" applyAlignment="1" applyFont="1">
      <alignment shrinkToFit="0" vertical="bottom" wrapText="1"/>
    </xf>
    <xf borderId="0" fillId="25" fontId="3" numFmtId="166" xfId="0" applyAlignment="1" applyFill="1" applyFont="1" applyNumberFormat="1">
      <alignment horizontal="right" shrinkToFit="0" vertical="bottom" wrapText="1"/>
    </xf>
    <xf borderId="0" fillId="25" fontId="3" numFmtId="0" xfId="0" applyAlignment="1" applyFont="1">
      <alignment shrinkToFit="0" vertical="bottom" wrapText="1"/>
    </xf>
    <xf borderId="0" fillId="25" fontId="3" numFmtId="0" xfId="0" applyAlignment="1" applyFont="1">
      <alignment horizontal="right" shrinkToFit="0" vertical="bottom" wrapText="1"/>
    </xf>
    <xf borderId="0" fillId="25" fontId="1" numFmtId="0" xfId="0" applyAlignment="1" applyFont="1">
      <alignment vertical="bottom"/>
    </xf>
    <xf borderId="0" fillId="23" fontId="5" numFmtId="0" xfId="0" applyAlignment="1" applyFont="1">
      <alignment horizontal="right" shrinkToFit="0" vertical="bottom" wrapText="1"/>
    </xf>
    <xf borderId="0" fillId="12" fontId="1" numFmtId="0" xfId="0" applyAlignment="1" applyFont="1">
      <alignment horizontal="right" vertical="bottom"/>
    </xf>
    <xf borderId="0" fillId="12" fontId="29" numFmtId="0" xfId="0" applyAlignment="1" applyFont="1">
      <alignment shrinkToFit="0" vertical="bottom" wrapText="1"/>
    </xf>
    <xf borderId="0" fillId="22" fontId="29" numFmtId="0" xfId="0" applyAlignment="1" applyFont="1">
      <alignment shrinkToFit="0" vertical="bottom" wrapText="1"/>
    </xf>
    <xf borderId="0" fillId="12" fontId="1" numFmtId="165" xfId="0" applyAlignment="1" applyFont="1" applyNumberFormat="1">
      <alignment vertical="bottom"/>
    </xf>
    <xf borderId="0" fillId="4" fontId="12" numFmtId="0" xfId="0" applyAlignment="1" applyFont="1">
      <alignment horizontal="right" vertical="bottom"/>
    </xf>
    <xf borderId="0" fillId="22" fontId="30" numFmtId="0" xfId="0" applyAlignment="1" applyFont="1">
      <alignment shrinkToFit="0" vertical="bottom" wrapText="1"/>
    </xf>
    <xf borderId="0" fillId="22" fontId="1" numFmtId="165" xfId="0" applyAlignment="1" applyFont="1" applyNumberFormat="1">
      <alignment shrinkToFit="0" vertical="bottom" wrapText="1"/>
    </xf>
    <xf borderId="0" fillId="4" fontId="31" numFmtId="0" xfId="0" applyAlignment="1" applyFont="1">
      <alignment shrinkToFit="0" vertical="bottom" wrapText="1"/>
    </xf>
    <xf borderId="0" fillId="12" fontId="32" numFmtId="0" xfId="0" applyAlignment="1" applyFont="1">
      <alignment shrinkToFit="0" vertical="bottom" wrapText="1"/>
    </xf>
    <xf borderId="0" fillId="16" fontId="29" numFmtId="0" xfId="0" applyAlignment="1" applyFont="1">
      <alignment shrinkToFit="0" vertical="bottom" wrapText="1"/>
    </xf>
    <xf borderId="0" fillId="3" fontId="29" numFmtId="0" xfId="0" applyAlignment="1" applyFont="1">
      <alignment shrinkToFit="0" vertical="bottom" wrapText="1"/>
    </xf>
    <xf borderId="0" fillId="18" fontId="9" numFmtId="0" xfId="0" applyAlignment="1" applyFont="1">
      <alignment horizontal="right" vertical="bottom"/>
    </xf>
    <xf borderId="0" fillId="18" fontId="5" numFmtId="0" xfId="0" applyAlignment="1" applyFont="1">
      <alignment horizontal="right" shrinkToFit="0" vertical="bottom" wrapText="1"/>
    </xf>
    <xf borderId="0" fillId="16" fontId="9" numFmtId="0" xfId="0" applyAlignment="1" applyFont="1">
      <alignment horizontal="right" vertical="bottom"/>
    </xf>
    <xf borderId="0" fillId="3" fontId="9" numFmtId="0" xfId="0" applyAlignment="1" applyFont="1">
      <alignment horizontal="right" vertical="bottom"/>
    </xf>
    <xf borderId="0" fillId="16" fontId="18" numFmtId="0" xfId="0" applyAlignment="1" applyFont="1">
      <alignment shrinkToFit="0" vertical="bottom" wrapText="1"/>
    </xf>
    <xf borderId="0" fillId="18" fontId="18" numFmtId="0" xfId="0" applyAlignment="1" applyFont="1">
      <alignment shrinkToFit="0" vertical="bottom" wrapText="1"/>
    </xf>
    <xf borderId="0" fillId="5" fontId="9" numFmtId="0" xfId="0" applyAlignment="1" applyFont="1">
      <alignment horizontal="right" vertical="bottom"/>
    </xf>
    <xf borderId="0" fillId="3" fontId="5" numFmtId="0" xfId="0" applyAlignment="1" applyFont="1">
      <alignment shrinkToFit="0" vertical="bottom" wrapText="1"/>
    </xf>
    <xf borderId="0" fillId="5" fontId="18" numFmtId="0" xfId="0" applyAlignment="1" applyFont="1">
      <alignment shrinkToFit="0" vertical="bottom" wrapText="1"/>
    </xf>
    <xf borderId="0" fillId="5" fontId="1" numFmtId="165" xfId="0" applyAlignment="1" applyFont="1" applyNumberFormat="1">
      <alignment shrinkToFit="0" vertical="bottom" wrapText="1"/>
    </xf>
    <xf borderId="0" fillId="18" fontId="29" numFmtId="0" xfId="0" applyAlignment="1" applyFont="1">
      <alignment shrinkToFit="0" vertical="bottom" wrapText="1"/>
    </xf>
    <xf borderId="0" fillId="16" fontId="21" numFmtId="0" xfId="0" applyAlignment="1" applyFont="1">
      <alignment vertical="bottom"/>
    </xf>
    <xf borderId="0" fillId="16" fontId="21" numFmtId="0" xfId="0" applyAlignment="1" applyFont="1">
      <alignment horizontal="right" vertical="bottom"/>
    </xf>
    <xf borderId="0" fillId="5" fontId="21" numFmtId="0" xfId="0" applyAlignment="1" applyFont="1">
      <alignment vertical="bottom"/>
    </xf>
    <xf borderId="0" fillId="12" fontId="1" numFmtId="165" xfId="0" applyAlignment="1" applyFont="1" applyNumberFormat="1">
      <alignment shrinkToFit="0" vertical="bottom" wrapText="1"/>
    </xf>
    <xf borderId="0" fillId="5" fontId="29" numFmtId="0" xfId="0" applyAlignment="1" applyFont="1">
      <alignment shrinkToFit="0" vertical="bottom" wrapText="1"/>
    </xf>
    <xf borderId="0" fillId="18" fontId="1" numFmtId="165" xfId="0" applyAlignment="1" applyFont="1" applyNumberFormat="1">
      <alignment shrinkToFit="0" vertical="bottom" wrapText="1"/>
    </xf>
    <xf borderId="0" fillId="18" fontId="27" numFmtId="0" xfId="0" applyAlignment="1" applyFont="1">
      <alignment vertical="bottom"/>
    </xf>
    <xf borderId="0" fillId="16" fontId="1" numFmtId="0" xfId="0" applyAlignment="1" applyFont="1">
      <alignment horizontal="right" vertical="bottom"/>
    </xf>
    <xf borderId="0" fillId="16" fontId="33" numFmtId="0" xfId="0" applyAlignment="1" applyFont="1">
      <alignment shrinkToFit="0" vertical="bottom" wrapText="1"/>
    </xf>
    <xf borderId="0" fillId="12" fontId="15" numFmtId="0" xfId="0" applyAlignment="1" applyFont="1">
      <alignment horizontal="right" vertical="bottom"/>
    </xf>
    <xf borderId="0" fillId="16" fontId="27" numFmtId="0" xfId="0" applyAlignment="1" applyFont="1">
      <alignment shrinkToFit="0" vertical="bottom" wrapText="1"/>
    </xf>
    <xf borderId="0" fillId="12" fontId="34" numFmtId="0" xfId="0" applyAlignment="1" applyFont="1">
      <alignment horizontal="right" shrinkToFit="0" vertical="bottom" wrapText="1"/>
    </xf>
    <xf borderId="0" fillId="16" fontId="1" numFmtId="2" xfId="0" applyAlignment="1" applyFont="1" applyNumberFormat="1">
      <alignment horizontal="right" vertical="bottom"/>
    </xf>
  </cellXfs>
  <cellStyles count="1">
    <cellStyle xfId="0" name="Normal" builtinId="0"/>
  </cellStyles>
  <dxfs count="5">
    <dxf>
      <font/>
      <fill>
        <patternFill patternType="solid">
          <fgColor rgb="FFB7E1CD"/>
          <bgColor rgb="FFB7E1CD"/>
        </patternFill>
      </fill>
      <border/>
    </dxf>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6F8F9"/>
          <bgColor rgb="FFF6F8F9"/>
        </patternFill>
      </fill>
      <border/>
    </dxf>
  </dxfs>
  <tableStyles count="1">
    <tableStyle count="3" pivot="0" name="Hoja 1-style">
      <tableStyleElement dxfId="2" type="headerRow"/>
      <tableStyleElement dxfId="3"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K529" displayName="Tabla_1" name="Tabla_1" id="1">
  <tableColumns count="11">
    <tableColumn name="Fecha Actual" id="1"/>
    <tableColumn name="Fecha de ingreso" id="2"/>
    <tableColumn name="Razon social" id="3"/>
    <tableColumn name="Nombre del cliente" id="4"/>
    <tableColumn name="PAQUETE" id="5"/>
    <tableColumn name="TIEMPO DE ESTADIA" id="6"/>
    <tableColumn name="TOTAL FACTURA" id="7"/>
    <tableColumn name="IMPORTE PAGADO" id="8"/>
    <tableColumn name="SALDO POR COBRAR" id="9"/>
    <tableColumn name="EJECUTIVO" id="10"/>
    <tableColumn name="OBSERVACIONES" id="11"/>
  </tableColumns>
  <tableStyleInfo name="Hoja 1-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3.38"/>
    <col customWidth="1" min="5" max="5" width="12.75"/>
    <col customWidth="1" min="6" max="6" width="22.13"/>
    <col customWidth="1" min="10" max="10" width="30.75"/>
    <col customWidth="1" min="11" max="11" width="12.75"/>
  </cols>
  <sheetData>
    <row r="1">
      <c r="A1" s="1" t="s">
        <v>0</v>
      </c>
      <c r="B1" s="2" t="s">
        <v>1</v>
      </c>
      <c r="C1" s="3" t="s">
        <v>2</v>
      </c>
      <c r="D1" s="3" t="s">
        <v>3</v>
      </c>
      <c r="E1" s="3" t="s">
        <v>4</v>
      </c>
      <c r="F1" s="4" t="s">
        <v>5</v>
      </c>
      <c r="G1" s="2" t="s">
        <v>6</v>
      </c>
      <c r="H1" s="2" t="s">
        <v>7</v>
      </c>
      <c r="I1" s="3" t="s">
        <v>8</v>
      </c>
      <c r="J1" s="5" t="s">
        <v>9</v>
      </c>
      <c r="K1" s="6" t="s">
        <v>10</v>
      </c>
    </row>
    <row r="2">
      <c r="A2" s="7">
        <v>44564.0</v>
      </c>
      <c r="B2" s="8">
        <v>44562.0</v>
      </c>
      <c r="C2" s="9" t="s">
        <v>11</v>
      </c>
      <c r="D2" s="9" t="s">
        <v>11</v>
      </c>
      <c r="E2" s="9" t="s">
        <v>12</v>
      </c>
      <c r="F2" s="10"/>
      <c r="G2" s="11">
        <v>420.0</v>
      </c>
      <c r="H2" s="11">
        <v>420.0</v>
      </c>
      <c r="I2" s="9" t="s">
        <v>13</v>
      </c>
      <c r="J2" s="12" t="s">
        <v>14</v>
      </c>
      <c r="K2" s="13" t="s">
        <v>15</v>
      </c>
    </row>
    <row r="3">
      <c r="A3" s="7">
        <v>44565.0</v>
      </c>
      <c r="B3" s="14">
        <v>44565.0</v>
      </c>
      <c r="C3" s="15" t="s">
        <v>16</v>
      </c>
      <c r="D3" s="15" t="s">
        <v>16</v>
      </c>
      <c r="E3" s="15" t="s">
        <v>17</v>
      </c>
      <c r="F3" s="15" t="s">
        <v>18</v>
      </c>
      <c r="G3" s="16">
        <v>2082.0</v>
      </c>
      <c r="H3" s="16">
        <f>G3</f>
        <v>2082</v>
      </c>
      <c r="I3" s="15" t="s">
        <v>19</v>
      </c>
      <c r="J3" s="17" t="s">
        <v>14</v>
      </c>
      <c r="K3" s="18" t="s">
        <v>20</v>
      </c>
    </row>
    <row r="4">
      <c r="A4" s="7">
        <v>44565.0</v>
      </c>
      <c r="B4" s="8">
        <v>44565.0</v>
      </c>
      <c r="C4" s="9" t="s">
        <v>21</v>
      </c>
      <c r="D4" s="9" t="s">
        <v>22</v>
      </c>
      <c r="E4" s="9" t="s">
        <v>23</v>
      </c>
      <c r="F4" s="9" t="s">
        <v>18</v>
      </c>
      <c r="G4" s="11">
        <v>3002.0</v>
      </c>
      <c r="H4" s="11">
        <v>3002.0</v>
      </c>
      <c r="I4" s="9" t="s">
        <v>13</v>
      </c>
      <c r="J4" s="12" t="s">
        <v>14</v>
      </c>
      <c r="K4" s="13" t="s">
        <v>24</v>
      </c>
    </row>
    <row r="5">
      <c r="A5" s="7">
        <v>44565.0</v>
      </c>
      <c r="B5" s="14">
        <v>44565.0</v>
      </c>
      <c r="C5" s="15" t="s">
        <v>25</v>
      </c>
      <c r="D5" s="15" t="s">
        <v>25</v>
      </c>
      <c r="E5" s="15" t="s">
        <v>26</v>
      </c>
      <c r="F5" s="15" t="s">
        <v>18</v>
      </c>
      <c r="G5" s="16">
        <v>793.0</v>
      </c>
      <c r="H5" s="16">
        <v>793.0</v>
      </c>
      <c r="I5" s="15" t="s">
        <v>13</v>
      </c>
      <c r="J5" s="17" t="s">
        <v>14</v>
      </c>
      <c r="K5" s="18" t="s">
        <v>27</v>
      </c>
    </row>
    <row r="6">
      <c r="A6" s="19">
        <v>44565.0</v>
      </c>
      <c r="B6" s="20">
        <v>44820.0</v>
      </c>
      <c r="C6" s="21" t="s">
        <v>28</v>
      </c>
      <c r="D6" s="21" t="s">
        <v>29</v>
      </c>
      <c r="E6" s="21" t="s">
        <v>30</v>
      </c>
      <c r="F6" s="21" t="s">
        <v>31</v>
      </c>
      <c r="G6" s="22">
        <v>1241.0</v>
      </c>
      <c r="H6" s="22">
        <v>1241.0</v>
      </c>
      <c r="I6" s="21" t="s">
        <v>13</v>
      </c>
      <c r="J6" s="23" t="s">
        <v>14</v>
      </c>
      <c r="K6" s="24" t="s">
        <v>32</v>
      </c>
    </row>
    <row r="7">
      <c r="A7" s="19">
        <v>44566.0</v>
      </c>
      <c r="B7" s="25">
        <v>44567.0</v>
      </c>
      <c r="C7" s="15" t="s">
        <v>33</v>
      </c>
      <c r="D7" s="15" t="s">
        <v>33</v>
      </c>
      <c r="E7" s="15" t="s">
        <v>34</v>
      </c>
      <c r="F7" s="26"/>
      <c r="G7" s="16">
        <v>1755.0</v>
      </c>
      <c r="H7" s="16">
        <f t="shared" ref="H7:H14" si="1">G7</f>
        <v>1755</v>
      </c>
      <c r="I7" s="15" t="s">
        <v>13</v>
      </c>
      <c r="J7" s="17" t="s">
        <v>14</v>
      </c>
      <c r="K7" s="18" t="s">
        <v>35</v>
      </c>
    </row>
    <row r="8">
      <c r="A8" s="7">
        <v>44566.0</v>
      </c>
      <c r="B8" s="8">
        <v>44567.0</v>
      </c>
      <c r="C8" s="9" t="s">
        <v>36</v>
      </c>
      <c r="D8" s="9" t="s">
        <v>37</v>
      </c>
      <c r="E8" s="9" t="s">
        <v>38</v>
      </c>
      <c r="F8" s="9" t="s">
        <v>18</v>
      </c>
      <c r="G8" s="11">
        <v>2320.0</v>
      </c>
      <c r="H8" s="11">
        <f t="shared" si="1"/>
        <v>2320</v>
      </c>
      <c r="I8" s="9" t="s">
        <v>13</v>
      </c>
      <c r="J8" s="12" t="s">
        <v>14</v>
      </c>
      <c r="K8" s="13" t="s">
        <v>39</v>
      </c>
    </row>
    <row r="9">
      <c r="A9" s="7">
        <v>44566.0</v>
      </c>
      <c r="B9" s="14">
        <v>44209.0</v>
      </c>
      <c r="C9" s="15" t="s">
        <v>40</v>
      </c>
      <c r="D9" s="15" t="s">
        <v>40</v>
      </c>
      <c r="E9" s="15" t="s">
        <v>41</v>
      </c>
      <c r="F9" s="15" t="s">
        <v>18</v>
      </c>
      <c r="G9" s="16">
        <v>6440.0</v>
      </c>
      <c r="H9" s="16">
        <f t="shared" si="1"/>
        <v>6440</v>
      </c>
      <c r="I9" s="15" t="s">
        <v>13</v>
      </c>
      <c r="J9" s="17" t="s">
        <v>14</v>
      </c>
      <c r="K9" s="27"/>
    </row>
    <row r="10">
      <c r="A10" s="7">
        <v>44567.0</v>
      </c>
      <c r="B10" s="8">
        <v>44568.0</v>
      </c>
      <c r="C10" s="9" t="s">
        <v>42</v>
      </c>
      <c r="D10" s="9" t="s">
        <v>43</v>
      </c>
      <c r="E10" s="9" t="s">
        <v>34</v>
      </c>
      <c r="F10" s="10"/>
      <c r="G10" s="11">
        <v>585.0</v>
      </c>
      <c r="H10" s="11">
        <f t="shared" si="1"/>
        <v>585</v>
      </c>
      <c r="I10" s="9" t="s">
        <v>13</v>
      </c>
      <c r="J10" s="12" t="s">
        <v>14</v>
      </c>
      <c r="K10" s="13" t="s">
        <v>44</v>
      </c>
    </row>
    <row r="11">
      <c r="A11" s="7">
        <v>44567.0</v>
      </c>
      <c r="B11" s="14">
        <v>44568.0</v>
      </c>
      <c r="C11" s="15" t="s">
        <v>45</v>
      </c>
      <c r="D11" s="15" t="s">
        <v>45</v>
      </c>
      <c r="E11" s="15" t="s">
        <v>46</v>
      </c>
      <c r="F11" s="15" t="s">
        <v>47</v>
      </c>
      <c r="G11" s="16">
        <v>400.0</v>
      </c>
      <c r="H11" s="16">
        <f t="shared" si="1"/>
        <v>400</v>
      </c>
      <c r="I11" s="15" t="s">
        <v>13</v>
      </c>
      <c r="J11" s="17" t="s">
        <v>14</v>
      </c>
      <c r="K11" s="18" t="s">
        <v>48</v>
      </c>
    </row>
    <row r="12">
      <c r="A12" s="7">
        <v>44567.0</v>
      </c>
      <c r="B12" s="8">
        <v>44586.0</v>
      </c>
      <c r="C12" s="9" t="s">
        <v>49</v>
      </c>
      <c r="D12" s="9" t="s">
        <v>50</v>
      </c>
      <c r="E12" s="9" t="s">
        <v>26</v>
      </c>
      <c r="F12" s="9" t="s">
        <v>31</v>
      </c>
      <c r="G12" s="11">
        <v>1444.0</v>
      </c>
      <c r="H12" s="11">
        <f t="shared" si="1"/>
        <v>1444</v>
      </c>
      <c r="I12" s="9" t="s">
        <v>13</v>
      </c>
      <c r="J12" s="12" t="s">
        <v>14</v>
      </c>
      <c r="K12" s="13" t="s">
        <v>51</v>
      </c>
    </row>
    <row r="13">
      <c r="A13" s="7">
        <v>44568.0</v>
      </c>
      <c r="B13" s="14">
        <v>44569.0</v>
      </c>
      <c r="C13" s="15" t="s">
        <v>52</v>
      </c>
      <c r="D13" s="15" t="s">
        <v>53</v>
      </c>
      <c r="E13" s="15" t="s">
        <v>54</v>
      </c>
      <c r="F13" s="15" t="s">
        <v>18</v>
      </c>
      <c r="G13" s="16">
        <v>1960.0</v>
      </c>
      <c r="H13" s="16">
        <f t="shared" si="1"/>
        <v>1960</v>
      </c>
      <c r="I13" s="15" t="s">
        <v>13</v>
      </c>
      <c r="J13" s="17" t="s">
        <v>14</v>
      </c>
      <c r="K13" s="18" t="s">
        <v>55</v>
      </c>
    </row>
    <row r="14">
      <c r="A14" s="7">
        <v>44568.0</v>
      </c>
      <c r="B14" s="8">
        <v>44569.0</v>
      </c>
      <c r="C14" s="9" t="s">
        <v>56</v>
      </c>
      <c r="D14" s="9" t="s">
        <v>57</v>
      </c>
      <c r="E14" s="9" t="s">
        <v>54</v>
      </c>
      <c r="F14" s="9" t="s">
        <v>18</v>
      </c>
      <c r="G14" s="11">
        <v>2202.0</v>
      </c>
      <c r="H14" s="11">
        <f t="shared" si="1"/>
        <v>2202</v>
      </c>
      <c r="I14" s="9" t="s">
        <v>13</v>
      </c>
      <c r="J14" s="12" t="s">
        <v>14</v>
      </c>
      <c r="K14" s="13" t="s">
        <v>58</v>
      </c>
    </row>
    <row r="15">
      <c r="A15" s="19">
        <v>44568.0</v>
      </c>
      <c r="B15" s="20">
        <v>44585.0</v>
      </c>
      <c r="C15" s="21" t="s">
        <v>59</v>
      </c>
      <c r="D15" s="21" t="s">
        <v>59</v>
      </c>
      <c r="E15" s="21" t="s">
        <v>60</v>
      </c>
      <c r="F15" s="21" t="s">
        <v>31</v>
      </c>
      <c r="G15" s="22">
        <v>404.2</v>
      </c>
      <c r="H15" s="22">
        <v>404.2</v>
      </c>
      <c r="I15" s="21" t="s">
        <v>13</v>
      </c>
      <c r="J15" s="23" t="s">
        <v>14</v>
      </c>
      <c r="K15" s="24" t="s">
        <v>61</v>
      </c>
    </row>
    <row r="16">
      <c r="A16" s="7">
        <v>44571.0</v>
      </c>
      <c r="B16" s="8">
        <v>44574.0</v>
      </c>
      <c r="C16" s="9" t="s">
        <v>62</v>
      </c>
      <c r="D16" s="9" t="s">
        <v>62</v>
      </c>
      <c r="E16" s="9" t="s">
        <v>60</v>
      </c>
      <c r="F16" s="9" t="s">
        <v>18</v>
      </c>
      <c r="G16" s="11">
        <v>793.0</v>
      </c>
      <c r="H16" s="11">
        <f t="shared" ref="H16:H45" si="2">G16</f>
        <v>793</v>
      </c>
      <c r="I16" s="9" t="s">
        <v>13</v>
      </c>
      <c r="J16" s="12" t="s">
        <v>14</v>
      </c>
      <c r="K16" s="13" t="s">
        <v>63</v>
      </c>
    </row>
    <row r="17">
      <c r="A17" s="19">
        <v>44571.0</v>
      </c>
      <c r="B17" s="20">
        <v>44818.0</v>
      </c>
      <c r="C17" s="21" t="s">
        <v>64</v>
      </c>
      <c r="D17" s="21" t="s">
        <v>65</v>
      </c>
      <c r="E17" s="21" t="s">
        <v>66</v>
      </c>
      <c r="F17" s="21" t="s">
        <v>31</v>
      </c>
      <c r="G17" s="22">
        <v>1188.0</v>
      </c>
      <c r="H17" s="22">
        <f t="shared" si="2"/>
        <v>1188</v>
      </c>
      <c r="I17" s="21" t="s">
        <v>13</v>
      </c>
      <c r="J17" s="23" t="s">
        <v>14</v>
      </c>
      <c r="K17" s="24" t="s">
        <v>67</v>
      </c>
    </row>
    <row r="18">
      <c r="A18" s="7">
        <v>44572.0</v>
      </c>
      <c r="B18" s="8">
        <v>44576.0</v>
      </c>
      <c r="C18" s="9" t="s">
        <v>68</v>
      </c>
      <c r="D18" s="9" t="s">
        <v>68</v>
      </c>
      <c r="E18" s="9" t="s">
        <v>69</v>
      </c>
      <c r="F18" s="9" t="s">
        <v>18</v>
      </c>
      <c r="G18" s="11">
        <v>1230.0</v>
      </c>
      <c r="H18" s="11">
        <f t="shared" si="2"/>
        <v>1230</v>
      </c>
      <c r="I18" s="9" t="s">
        <v>13</v>
      </c>
      <c r="J18" s="12" t="s">
        <v>14</v>
      </c>
      <c r="K18" s="13" t="s">
        <v>70</v>
      </c>
    </row>
    <row r="19">
      <c r="A19" s="28">
        <v>44572.0</v>
      </c>
      <c r="B19" s="29" t="s">
        <v>71</v>
      </c>
      <c r="C19" s="30" t="s">
        <v>72</v>
      </c>
      <c r="D19" s="30" t="s">
        <v>73</v>
      </c>
      <c r="E19" s="30" t="s">
        <v>74</v>
      </c>
      <c r="F19" s="30" t="s">
        <v>31</v>
      </c>
      <c r="G19" s="31">
        <v>1444.0</v>
      </c>
      <c r="H19" s="31">
        <f t="shared" si="2"/>
        <v>1444</v>
      </c>
      <c r="I19" s="30" t="s">
        <v>13</v>
      </c>
      <c r="J19" s="32" t="s">
        <v>14</v>
      </c>
      <c r="K19" s="33" t="s">
        <v>75</v>
      </c>
    </row>
    <row r="20">
      <c r="A20" s="7">
        <v>44574.0</v>
      </c>
      <c r="B20" s="8">
        <v>44582.0</v>
      </c>
      <c r="C20" s="9" t="s">
        <v>76</v>
      </c>
      <c r="D20" s="9" t="s">
        <v>76</v>
      </c>
      <c r="E20" s="9" t="s">
        <v>74</v>
      </c>
      <c r="F20" s="9" t="s">
        <v>31</v>
      </c>
      <c r="G20" s="11">
        <v>2214.0</v>
      </c>
      <c r="H20" s="11">
        <f t="shared" si="2"/>
        <v>2214</v>
      </c>
      <c r="I20" s="9" t="s">
        <v>77</v>
      </c>
      <c r="J20" s="12" t="s">
        <v>14</v>
      </c>
      <c r="K20" s="13" t="s">
        <v>78</v>
      </c>
    </row>
    <row r="21">
      <c r="A21" s="7">
        <v>44575.0</v>
      </c>
      <c r="B21" s="14">
        <v>44575.0</v>
      </c>
      <c r="C21" s="15" t="s">
        <v>79</v>
      </c>
      <c r="D21" s="15" t="s">
        <v>80</v>
      </c>
      <c r="E21" s="15" t="s">
        <v>74</v>
      </c>
      <c r="F21" s="15" t="s">
        <v>18</v>
      </c>
      <c r="G21" s="16">
        <v>980.0</v>
      </c>
      <c r="H21" s="16">
        <f t="shared" si="2"/>
        <v>980</v>
      </c>
      <c r="I21" s="15" t="s">
        <v>77</v>
      </c>
      <c r="J21" s="17" t="s">
        <v>14</v>
      </c>
      <c r="K21" s="18" t="s">
        <v>81</v>
      </c>
    </row>
    <row r="22">
      <c r="A22" s="7">
        <v>44575.0</v>
      </c>
      <c r="B22" s="8">
        <v>44575.0</v>
      </c>
      <c r="C22" s="9" t="s">
        <v>82</v>
      </c>
      <c r="D22" s="9" t="s">
        <v>83</v>
      </c>
      <c r="E22" s="9" t="s">
        <v>74</v>
      </c>
      <c r="F22" s="9" t="s">
        <v>18</v>
      </c>
      <c r="G22" s="11">
        <v>980.0</v>
      </c>
      <c r="H22" s="11">
        <f t="shared" si="2"/>
        <v>980</v>
      </c>
      <c r="I22" s="9" t="s">
        <v>77</v>
      </c>
      <c r="J22" s="12" t="s">
        <v>14</v>
      </c>
      <c r="K22" s="13" t="s">
        <v>84</v>
      </c>
    </row>
    <row r="23">
      <c r="A23" s="7">
        <v>44578.0</v>
      </c>
      <c r="B23" s="14">
        <v>44582.0</v>
      </c>
      <c r="C23" s="15" t="s">
        <v>85</v>
      </c>
      <c r="D23" s="15" t="s">
        <v>85</v>
      </c>
      <c r="E23" s="15" t="s">
        <v>74</v>
      </c>
      <c r="F23" s="15" t="s">
        <v>31</v>
      </c>
      <c r="G23" s="16">
        <v>1730.0</v>
      </c>
      <c r="H23" s="16">
        <f t="shared" si="2"/>
        <v>1730</v>
      </c>
      <c r="I23" s="15" t="s">
        <v>77</v>
      </c>
      <c r="J23" s="17" t="s">
        <v>14</v>
      </c>
      <c r="K23" s="18" t="s">
        <v>86</v>
      </c>
    </row>
    <row r="24">
      <c r="A24" s="7">
        <v>44579.0</v>
      </c>
      <c r="B24" s="8">
        <v>44580.0</v>
      </c>
      <c r="C24" s="9" t="s">
        <v>87</v>
      </c>
      <c r="D24" s="9" t="s">
        <v>87</v>
      </c>
      <c r="E24" s="9" t="s">
        <v>88</v>
      </c>
      <c r="F24" s="10"/>
      <c r="G24" s="11">
        <v>210.0</v>
      </c>
      <c r="H24" s="11">
        <f t="shared" si="2"/>
        <v>210</v>
      </c>
      <c r="I24" s="9" t="s">
        <v>13</v>
      </c>
      <c r="J24" s="12" t="s">
        <v>14</v>
      </c>
      <c r="K24" s="13" t="s">
        <v>89</v>
      </c>
    </row>
    <row r="25">
      <c r="A25" s="7">
        <v>44579.0</v>
      </c>
      <c r="B25" s="14">
        <v>44583.0</v>
      </c>
      <c r="C25" s="15" t="s">
        <v>90</v>
      </c>
      <c r="D25" s="15" t="s">
        <v>91</v>
      </c>
      <c r="E25" s="15" t="s">
        <v>92</v>
      </c>
      <c r="F25" s="15" t="s">
        <v>18</v>
      </c>
      <c r="G25" s="16">
        <v>2440.0</v>
      </c>
      <c r="H25" s="16">
        <f t="shared" si="2"/>
        <v>2440</v>
      </c>
      <c r="I25" s="15" t="s">
        <v>77</v>
      </c>
      <c r="J25" s="17" t="s">
        <v>14</v>
      </c>
      <c r="K25" s="18" t="s">
        <v>93</v>
      </c>
    </row>
    <row r="26">
      <c r="A26" s="7">
        <v>44580.0</v>
      </c>
      <c r="B26" s="8">
        <v>44589.0</v>
      </c>
      <c r="C26" s="9" t="s">
        <v>94</v>
      </c>
      <c r="D26" s="9" t="s">
        <v>94</v>
      </c>
      <c r="E26" s="9" t="s">
        <v>66</v>
      </c>
      <c r="F26" s="9" t="s">
        <v>31</v>
      </c>
      <c r="G26" s="11">
        <v>5190.0</v>
      </c>
      <c r="H26" s="11">
        <f t="shared" si="2"/>
        <v>5190</v>
      </c>
      <c r="I26" s="9" t="s">
        <v>13</v>
      </c>
      <c r="J26" s="12" t="s">
        <v>14</v>
      </c>
      <c r="K26" s="13" t="s">
        <v>95</v>
      </c>
    </row>
    <row r="27">
      <c r="A27" s="7">
        <v>44580.0</v>
      </c>
      <c r="B27" s="14">
        <v>44581.0</v>
      </c>
      <c r="C27" s="15" t="s">
        <v>96</v>
      </c>
      <c r="D27" s="15" t="s">
        <v>96</v>
      </c>
      <c r="E27" s="15" t="s">
        <v>97</v>
      </c>
      <c r="F27" s="15" t="s">
        <v>18</v>
      </c>
      <c r="G27" s="16">
        <v>1017.0</v>
      </c>
      <c r="H27" s="16">
        <f t="shared" si="2"/>
        <v>1017</v>
      </c>
      <c r="I27" s="15" t="s">
        <v>13</v>
      </c>
      <c r="J27" s="17" t="s">
        <v>98</v>
      </c>
      <c r="K27" s="18" t="s">
        <v>99</v>
      </c>
    </row>
    <row r="28">
      <c r="A28" s="7">
        <v>44580.0</v>
      </c>
      <c r="B28" s="8">
        <v>44583.0</v>
      </c>
      <c r="C28" s="9" t="s">
        <v>100</v>
      </c>
      <c r="D28" s="9" t="s">
        <v>101</v>
      </c>
      <c r="E28" s="9" t="s">
        <v>74</v>
      </c>
      <c r="F28" s="9" t="s">
        <v>18</v>
      </c>
      <c r="G28" s="11">
        <v>1222.0</v>
      </c>
      <c r="H28" s="11">
        <f t="shared" si="2"/>
        <v>1222</v>
      </c>
      <c r="I28" s="9" t="s">
        <v>13</v>
      </c>
      <c r="J28" s="12" t="s">
        <v>14</v>
      </c>
      <c r="K28" s="13" t="s">
        <v>102</v>
      </c>
    </row>
    <row r="29">
      <c r="A29" s="7">
        <v>44580.0</v>
      </c>
      <c r="B29" s="14">
        <v>44583.0</v>
      </c>
      <c r="C29" s="15" t="s">
        <v>103</v>
      </c>
      <c r="D29" s="15" t="s">
        <v>103</v>
      </c>
      <c r="E29" s="15" t="s">
        <v>74</v>
      </c>
      <c r="F29" s="15" t="s">
        <v>18</v>
      </c>
      <c r="G29" s="16">
        <v>980.0</v>
      </c>
      <c r="H29" s="16">
        <f t="shared" si="2"/>
        <v>980</v>
      </c>
      <c r="I29" s="15" t="s">
        <v>13</v>
      </c>
      <c r="J29" s="17" t="s">
        <v>14</v>
      </c>
      <c r="K29" s="18" t="s">
        <v>104</v>
      </c>
    </row>
    <row r="30">
      <c r="A30" s="7">
        <v>44580.0</v>
      </c>
      <c r="B30" s="8">
        <v>44583.0</v>
      </c>
      <c r="C30" s="9" t="s">
        <v>105</v>
      </c>
      <c r="D30" s="9" t="s">
        <v>105</v>
      </c>
      <c r="E30" s="9" t="s">
        <v>106</v>
      </c>
      <c r="F30" s="10"/>
      <c r="G30" s="11">
        <v>450.0</v>
      </c>
      <c r="H30" s="11">
        <f t="shared" si="2"/>
        <v>450</v>
      </c>
      <c r="I30" s="9" t="s">
        <v>13</v>
      </c>
      <c r="J30" s="12" t="s">
        <v>14</v>
      </c>
      <c r="K30" s="13" t="s">
        <v>107</v>
      </c>
    </row>
    <row r="31">
      <c r="A31" s="7">
        <v>44580.0</v>
      </c>
      <c r="B31" s="14">
        <v>44583.0</v>
      </c>
      <c r="C31" s="15" t="s">
        <v>108</v>
      </c>
      <c r="D31" s="15" t="s">
        <v>109</v>
      </c>
      <c r="E31" s="15" t="s">
        <v>110</v>
      </c>
      <c r="F31" s="15" t="s">
        <v>18</v>
      </c>
      <c r="G31" s="16">
        <v>980.0</v>
      </c>
      <c r="H31" s="16">
        <f t="shared" si="2"/>
        <v>980</v>
      </c>
      <c r="I31" s="15" t="s">
        <v>13</v>
      </c>
      <c r="J31" s="17" t="s">
        <v>14</v>
      </c>
      <c r="K31" s="18" t="s">
        <v>111</v>
      </c>
    </row>
    <row r="32">
      <c r="A32" s="7">
        <v>44580.0</v>
      </c>
      <c r="B32" s="8">
        <v>44583.0</v>
      </c>
      <c r="C32" s="9" t="s">
        <v>112</v>
      </c>
      <c r="D32" s="9" t="s">
        <v>112</v>
      </c>
      <c r="E32" s="9" t="s">
        <v>106</v>
      </c>
      <c r="F32" s="10"/>
      <c r="G32" s="11">
        <v>150.0</v>
      </c>
      <c r="H32" s="11">
        <f t="shared" si="2"/>
        <v>150</v>
      </c>
      <c r="I32" s="9" t="s">
        <v>13</v>
      </c>
      <c r="J32" s="12" t="s">
        <v>14</v>
      </c>
      <c r="K32" s="13" t="s">
        <v>113</v>
      </c>
    </row>
    <row r="33">
      <c r="A33" s="7">
        <v>44580.0</v>
      </c>
      <c r="B33" s="14">
        <v>44583.0</v>
      </c>
      <c r="C33" s="15" t="s">
        <v>114</v>
      </c>
      <c r="D33" s="15" t="s">
        <v>115</v>
      </c>
      <c r="E33" s="15" t="s">
        <v>106</v>
      </c>
      <c r="F33" s="26"/>
      <c r="G33" s="16">
        <v>150.0</v>
      </c>
      <c r="H33" s="16">
        <f t="shared" si="2"/>
        <v>150</v>
      </c>
      <c r="I33" s="15" t="s">
        <v>13</v>
      </c>
      <c r="J33" s="17" t="s">
        <v>14</v>
      </c>
      <c r="K33" s="18" t="s">
        <v>113</v>
      </c>
    </row>
    <row r="34">
      <c r="A34" s="7">
        <v>44580.0</v>
      </c>
      <c r="B34" s="8">
        <v>44583.0</v>
      </c>
      <c r="C34" s="9" t="s">
        <v>116</v>
      </c>
      <c r="D34" s="9" t="s">
        <v>117</v>
      </c>
      <c r="E34" s="9" t="s">
        <v>106</v>
      </c>
      <c r="F34" s="10"/>
      <c r="G34" s="11">
        <v>600.0</v>
      </c>
      <c r="H34" s="11">
        <f t="shared" si="2"/>
        <v>600</v>
      </c>
      <c r="I34" s="9" t="s">
        <v>13</v>
      </c>
      <c r="J34" s="12" t="s">
        <v>14</v>
      </c>
      <c r="K34" s="13" t="s">
        <v>118</v>
      </c>
    </row>
    <row r="35">
      <c r="A35" s="7">
        <v>44581.0</v>
      </c>
      <c r="B35" s="14">
        <v>44583.0</v>
      </c>
      <c r="C35" s="15" t="s">
        <v>119</v>
      </c>
      <c r="D35" s="15" t="s">
        <v>119</v>
      </c>
      <c r="E35" s="15" t="s">
        <v>106</v>
      </c>
      <c r="F35" s="26"/>
      <c r="G35" s="16">
        <v>450.0</v>
      </c>
      <c r="H35" s="16">
        <f t="shared" si="2"/>
        <v>450</v>
      </c>
      <c r="I35" s="15" t="s">
        <v>13</v>
      </c>
      <c r="J35" s="17" t="s">
        <v>14</v>
      </c>
      <c r="K35" s="18" t="s">
        <v>120</v>
      </c>
    </row>
    <row r="36">
      <c r="A36" s="7">
        <v>44581.0</v>
      </c>
      <c r="B36" s="8">
        <v>44583.0</v>
      </c>
      <c r="C36" s="9" t="s">
        <v>121</v>
      </c>
      <c r="D36" s="9" t="s">
        <v>121</v>
      </c>
      <c r="E36" s="9" t="s">
        <v>106</v>
      </c>
      <c r="F36" s="10"/>
      <c r="G36" s="11">
        <v>300.0</v>
      </c>
      <c r="H36" s="11">
        <f t="shared" si="2"/>
        <v>300</v>
      </c>
      <c r="I36" s="9" t="s">
        <v>13</v>
      </c>
      <c r="J36" s="12" t="s">
        <v>14</v>
      </c>
      <c r="K36" s="13" t="s">
        <v>122</v>
      </c>
    </row>
    <row r="37">
      <c r="A37" s="7">
        <v>44581.0</v>
      </c>
      <c r="B37" s="14">
        <v>44583.0</v>
      </c>
      <c r="C37" s="15" t="s">
        <v>123</v>
      </c>
      <c r="D37" s="15" t="s">
        <v>123</v>
      </c>
      <c r="E37" s="15" t="s">
        <v>106</v>
      </c>
      <c r="F37" s="26"/>
      <c r="G37" s="16">
        <v>450.0</v>
      </c>
      <c r="H37" s="16">
        <f t="shared" si="2"/>
        <v>450</v>
      </c>
      <c r="I37" s="15" t="s">
        <v>13</v>
      </c>
      <c r="J37" s="17" t="s">
        <v>14</v>
      </c>
      <c r="K37" s="18" t="s">
        <v>124</v>
      </c>
    </row>
    <row r="38">
      <c r="A38" s="7">
        <v>44581.0</v>
      </c>
      <c r="B38" s="8">
        <v>44583.0</v>
      </c>
      <c r="C38" s="9" t="s">
        <v>125</v>
      </c>
      <c r="D38" s="9" t="s">
        <v>125</v>
      </c>
      <c r="E38" s="9" t="s">
        <v>74</v>
      </c>
      <c r="F38" s="9" t="s">
        <v>18</v>
      </c>
      <c r="G38" s="11">
        <v>980.0</v>
      </c>
      <c r="H38" s="11">
        <f t="shared" si="2"/>
        <v>980</v>
      </c>
      <c r="I38" s="9" t="s">
        <v>13</v>
      </c>
      <c r="J38" s="12" t="s">
        <v>14</v>
      </c>
      <c r="K38" s="13" t="s">
        <v>126</v>
      </c>
    </row>
    <row r="39">
      <c r="A39" s="7">
        <v>44581.0</v>
      </c>
      <c r="B39" s="14">
        <v>44583.0</v>
      </c>
      <c r="C39" s="15" t="s">
        <v>127</v>
      </c>
      <c r="D39" s="15" t="s">
        <v>128</v>
      </c>
      <c r="E39" s="15" t="s">
        <v>106</v>
      </c>
      <c r="F39" s="26"/>
      <c r="G39" s="16">
        <v>300.0</v>
      </c>
      <c r="H39" s="16">
        <f t="shared" si="2"/>
        <v>300</v>
      </c>
      <c r="I39" s="15" t="s">
        <v>13</v>
      </c>
      <c r="J39" s="17" t="s">
        <v>14</v>
      </c>
      <c r="K39" s="18" t="s">
        <v>129</v>
      </c>
    </row>
    <row r="40">
      <c r="A40" s="7">
        <v>44581.0</v>
      </c>
      <c r="B40" s="8">
        <v>44583.0</v>
      </c>
      <c r="C40" s="9" t="s">
        <v>130</v>
      </c>
      <c r="D40" s="9" t="s">
        <v>131</v>
      </c>
      <c r="E40" s="9" t="s">
        <v>106</v>
      </c>
      <c r="F40" s="10"/>
      <c r="G40" s="11">
        <v>150.0</v>
      </c>
      <c r="H40" s="11">
        <f t="shared" si="2"/>
        <v>150</v>
      </c>
      <c r="I40" s="9" t="s">
        <v>13</v>
      </c>
      <c r="J40" s="12" t="s">
        <v>14</v>
      </c>
      <c r="K40" s="13" t="s">
        <v>132</v>
      </c>
    </row>
    <row r="41">
      <c r="A41" s="7">
        <v>44581.0</v>
      </c>
      <c r="B41" s="14">
        <v>44583.0</v>
      </c>
      <c r="C41" s="15" t="s">
        <v>133</v>
      </c>
      <c r="D41" s="15" t="s">
        <v>134</v>
      </c>
      <c r="E41" s="15" t="s">
        <v>106</v>
      </c>
      <c r="F41" s="26"/>
      <c r="G41" s="16">
        <v>300.0</v>
      </c>
      <c r="H41" s="16">
        <f t="shared" si="2"/>
        <v>300</v>
      </c>
      <c r="I41" s="15" t="s">
        <v>13</v>
      </c>
      <c r="J41" s="17" t="s">
        <v>14</v>
      </c>
      <c r="K41" s="18" t="s">
        <v>135</v>
      </c>
    </row>
    <row r="42">
      <c r="A42" s="7">
        <v>44581.0</v>
      </c>
      <c r="B42" s="8">
        <v>44583.0</v>
      </c>
      <c r="C42" s="9" t="s">
        <v>136</v>
      </c>
      <c r="D42" s="9" t="s">
        <v>136</v>
      </c>
      <c r="E42" s="9" t="s">
        <v>106</v>
      </c>
      <c r="F42" s="10"/>
      <c r="G42" s="11">
        <v>150.0</v>
      </c>
      <c r="H42" s="11">
        <f t="shared" si="2"/>
        <v>150</v>
      </c>
      <c r="I42" s="9" t="s">
        <v>13</v>
      </c>
      <c r="J42" s="12" t="s">
        <v>14</v>
      </c>
      <c r="K42" s="13" t="s">
        <v>137</v>
      </c>
    </row>
    <row r="43">
      <c r="A43" s="7">
        <v>44581.0</v>
      </c>
      <c r="B43" s="14">
        <v>44583.0</v>
      </c>
      <c r="C43" s="15" t="s">
        <v>138</v>
      </c>
      <c r="D43" s="15" t="s">
        <v>139</v>
      </c>
      <c r="E43" s="15" t="s">
        <v>106</v>
      </c>
      <c r="F43" s="26"/>
      <c r="G43" s="16">
        <v>300.0</v>
      </c>
      <c r="H43" s="16">
        <f t="shared" si="2"/>
        <v>300</v>
      </c>
      <c r="I43" s="15" t="s">
        <v>13</v>
      </c>
      <c r="J43" s="17" t="s">
        <v>14</v>
      </c>
      <c r="K43" s="18" t="s">
        <v>140</v>
      </c>
    </row>
    <row r="44">
      <c r="A44" s="7">
        <v>44581.0</v>
      </c>
      <c r="B44" s="8">
        <v>44583.0</v>
      </c>
      <c r="C44" s="9" t="s">
        <v>141</v>
      </c>
      <c r="D44" s="9" t="s">
        <v>142</v>
      </c>
      <c r="E44" s="9" t="s">
        <v>106</v>
      </c>
      <c r="F44" s="10"/>
      <c r="G44" s="11">
        <v>150.0</v>
      </c>
      <c r="H44" s="11">
        <f t="shared" si="2"/>
        <v>150</v>
      </c>
      <c r="I44" s="9" t="s">
        <v>13</v>
      </c>
      <c r="J44" s="12" t="s">
        <v>14</v>
      </c>
      <c r="K44" s="13" t="s">
        <v>137</v>
      </c>
    </row>
    <row r="45">
      <c r="A45" s="7">
        <v>44581.0</v>
      </c>
      <c r="B45" s="14">
        <v>44583.0</v>
      </c>
      <c r="C45" s="15" t="s">
        <v>105</v>
      </c>
      <c r="D45" s="15" t="s">
        <v>105</v>
      </c>
      <c r="E45" s="15" t="s">
        <v>106</v>
      </c>
      <c r="F45" s="26"/>
      <c r="G45" s="16">
        <v>450.0</v>
      </c>
      <c r="H45" s="16">
        <f t="shared" si="2"/>
        <v>450</v>
      </c>
      <c r="I45" s="15" t="s">
        <v>13</v>
      </c>
      <c r="J45" s="17" t="s">
        <v>14</v>
      </c>
      <c r="K45" s="18" t="s">
        <v>143</v>
      </c>
    </row>
    <row r="46">
      <c r="A46" s="7">
        <v>44581.0</v>
      </c>
      <c r="B46" s="8">
        <v>44583.0</v>
      </c>
      <c r="C46" s="9" t="s">
        <v>144</v>
      </c>
      <c r="D46" s="9" t="s">
        <v>144</v>
      </c>
      <c r="E46" s="9" t="s">
        <v>106</v>
      </c>
      <c r="F46" s="10"/>
      <c r="G46" s="11">
        <v>450.0</v>
      </c>
      <c r="H46" s="11">
        <v>450.0</v>
      </c>
      <c r="I46" s="9" t="s">
        <v>13</v>
      </c>
      <c r="J46" s="12" t="s">
        <v>14</v>
      </c>
      <c r="K46" s="13" t="s">
        <v>145</v>
      </c>
    </row>
    <row r="47">
      <c r="A47" s="7">
        <v>44581.0</v>
      </c>
      <c r="B47" s="14">
        <v>44583.0</v>
      </c>
      <c r="C47" s="15" t="s">
        <v>146</v>
      </c>
      <c r="D47" s="15" t="s">
        <v>147</v>
      </c>
      <c r="E47" s="15" t="s">
        <v>106</v>
      </c>
      <c r="F47" s="26"/>
      <c r="G47" s="16">
        <v>150.0</v>
      </c>
      <c r="H47" s="16">
        <f t="shared" ref="H47:H66" si="3">G47</f>
        <v>150</v>
      </c>
      <c r="I47" s="15" t="s">
        <v>13</v>
      </c>
      <c r="J47" s="17" t="s">
        <v>14</v>
      </c>
      <c r="K47" s="18" t="s">
        <v>137</v>
      </c>
    </row>
    <row r="48">
      <c r="A48" s="7">
        <v>44581.0</v>
      </c>
      <c r="B48" s="8">
        <v>44583.0</v>
      </c>
      <c r="C48" s="9" t="s">
        <v>148</v>
      </c>
      <c r="D48" s="9" t="s">
        <v>149</v>
      </c>
      <c r="E48" s="9" t="s">
        <v>106</v>
      </c>
      <c r="F48" s="10"/>
      <c r="G48" s="11">
        <v>150.0</v>
      </c>
      <c r="H48" s="11">
        <f t="shared" si="3"/>
        <v>150</v>
      </c>
      <c r="I48" s="9" t="s">
        <v>13</v>
      </c>
      <c r="J48" s="12" t="s">
        <v>14</v>
      </c>
      <c r="K48" s="13" t="s">
        <v>137</v>
      </c>
    </row>
    <row r="49">
      <c r="A49" s="7">
        <v>44581.0</v>
      </c>
      <c r="B49" s="14">
        <v>44583.0</v>
      </c>
      <c r="C49" s="15" t="s">
        <v>138</v>
      </c>
      <c r="D49" s="15" t="s">
        <v>139</v>
      </c>
      <c r="E49" s="15" t="s">
        <v>106</v>
      </c>
      <c r="F49" s="26"/>
      <c r="G49" s="16">
        <v>150.0</v>
      </c>
      <c r="H49" s="16">
        <f t="shared" si="3"/>
        <v>150</v>
      </c>
      <c r="I49" s="15" t="s">
        <v>13</v>
      </c>
      <c r="J49" s="17" t="s">
        <v>14</v>
      </c>
      <c r="K49" s="18" t="s">
        <v>137</v>
      </c>
    </row>
    <row r="50">
      <c r="A50" s="7">
        <v>44581.0</v>
      </c>
      <c r="B50" s="8">
        <v>44583.0</v>
      </c>
      <c r="C50" s="9" t="s">
        <v>150</v>
      </c>
      <c r="D50" s="9" t="s">
        <v>151</v>
      </c>
      <c r="E50" s="9" t="s">
        <v>106</v>
      </c>
      <c r="F50" s="10"/>
      <c r="G50" s="11">
        <v>150.0</v>
      </c>
      <c r="H50" s="11">
        <f t="shared" si="3"/>
        <v>150</v>
      </c>
      <c r="I50" s="9" t="s">
        <v>13</v>
      </c>
      <c r="J50" s="12" t="s">
        <v>14</v>
      </c>
      <c r="K50" s="13" t="s">
        <v>137</v>
      </c>
    </row>
    <row r="51">
      <c r="A51" s="7">
        <v>44581.0</v>
      </c>
      <c r="B51" s="14">
        <v>44583.0</v>
      </c>
      <c r="C51" s="15" t="s">
        <v>152</v>
      </c>
      <c r="D51" s="15" t="s">
        <v>152</v>
      </c>
      <c r="E51" s="15" t="s">
        <v>106</v>
      </c>
      <c r="F51" s="26"/>
      <c r="G51" s="16">
        <v>600.0</v>
      </c>
      <c r="H51" s="16">
        <f t="shared" si="3"/>
        <v>600</v>
      </c>
      <c r="I51" s="15" t="s">
        <v>13</v>
      </c>
      <c r="J51" s="17" t="s">
        <v>14</v>
      </c>
      <c r="K51" s="18" t="s">
        <v>153</v>
      </c>
    </row>
    <row r="52">
      <c r="A52" s="7">
        <v>44581.0</v>
      </c>
      <c r="B52" s="8">
        <v>44583.0</v>
      </c>
      <c r="C52" s="9" t="s">
        <v>154</v>
      </c>
      <c r="D52" s="9" t="s">
        <v>154</v>
      </c>
      <c r="E52" s="9" t="s">
        <v>106</v>
      </c>
      <c r="F52" s="10"/>
      <c r="G52" s="11">
        <v>150.0</v>
      </c>
      <c r="H52" s="11">
        <f t="shared" si="3"/>
        <v>150</v>
      </c>
      <c r="I52" s="9" t="s">
        <v>13</v>
      </c>
      <c r="J52" s="12" t="s">
        <v>14</v>
      </c>
      <c r="K52" s="13" t="s">
        <v>137</v>
      </c>
    </row>
    <row r="53">
      <c r="A53" s="7">
        <v>44581.0</v>
      </c>
      <c r="B53" s="14">
        <v>44583.0</v>
      </c>
      <c r="C53" s="15" t="s">
        <v>155</v>
      </c>
      <c r="D53" s="15" t="s">
        <v>156</v>
      </c>
      <c r="E53" s="15" t="s">
        <v>157</v>
      </c>
      <c r="F53" s="15" t="s">
        <v>18</v>
      </c>
      <c r="G53" s="16">
        <v>2880.0</v>
      </c>
      <c r="H53" s="16">
        <f t="shared" si="3"/>
        <v>2880</v>
      </c>
      <c r="I53" s="15" t="s">
        <v>13</v>
      </c>
      <c r="J53" s="17" t="s">
        <v>14</v>
      </c>
      <c r="K53" s="18" t="s">
        <v>158</v>
      </c>
    </row>
    <row r="54">
      <c r="A54" s="7">
        <v>44581.0</v>
      </c>
      <c r="B54" s="8">
        <v>44619.0</v>
      </c>
      <c r="C54" s="9" t="s">
        <v>159</v>
      </c>
      <c r="D54" s="9" t="s">
        <v>159</v>
      </c>
      <c r="E54" s="9" t="s">
        <v>160</v>
      </c>
      <c r="F54" s="9" t="s">
        <v>31</v>
      </c>
      <c r="G54" s="11">
        <v>1950.0</v>
      </c>
      <c r="H54" s="11">
        <f t="shared" si="3"/>
        <v>1950</v>
      </c>
      <c r="I54" s="9" t="s">
        <v>13</v>
      </c>
      <c r="J54" s="12" t="s">
        <v>14</v>
      </c>
      <c r="K54" s="13" t="s">
        <v>161</v>
      </c>
    </row>
    <row r="55">
      <c r="A55" s="7">
        <v>44582.0</v>
      </c>
      <c r="B55" s="14">
        <v>44583.0</v>
      </c>
      <c r="C55" s="15" t="s">
        <v>162</v>
      </c>
      <c r="D55" s="15" t="s">
        <v>163</v>
      </c>
      <c r="E55" s="15" t="s">
        <v>106</v>
      </c>
      <c r="F55" s="26"/>
      <c r="G55" s="16">
        <v>450.0</v>
      </c>
      <c r="H55" s="16">
        <f t="shared" si="3"/>
        <v>450</v>
      </c>
      <c r="I55" s="15" t="s">
        <v>13</v>
      </c>
      <c r="J55" s="17" t="s">
        <v>14</v>
      </c>
      <c r="K55" s="18" t="s">
        <v>164</v>
      </c>
    </row>
    <row r="56">
      <c r="A56" s="7">
        <v>44582.0</v>
      </c>
      <c r="B56" s="8">
        <v>44583.0</v>
      </c>
      <c r="C56" s="9" t="s">
        <v>138</v>
      </c>
      <c r="D56" s="9" t="s">
        <v>139</v>
      </c>
      <c r="E56" s="9" t="s">
        <v>106</v>
      </c>
      <c r="F56" s="10"/>
      <c r="G56" s="11">
        <v>450.0</v>
      </c>
      <c r="H56" s="11">
        <f t="shared" si="3"/>
        <v>450</v>
      </c>
      <c r="I56" s="9" t="s">
        <v>13</v>
      </c>
      <c r="J56" s="12" t="s">
        <v>14</v>
      </c>
      <c r="K56" s="13" t="s">
        <v>164</v>
      </c>
    </row>
    <row r="57">
      <c r="A57" s="7">
        <v>44582.0</v>
      </c>
      <c r="B57" s="14">
        <v>44583.0</v>
      </c>
      <c r="C57" s="15" t="s">
        <v>165</v>
      </c>
      <c r="D57" s="15" t="s">
        <v>165</v>
      </c>
      <c r="E57" s="15" t="s">
        <v>106</v>
      </c>
      <c r="F57" s="26"/>
      <c r="G57" s="16">
        <v>150.0</v>
      </c>
      <c r="H57" s="16">
        <f t="shared" si="3"/>
        <v>150</v>
      </c>
      <c r="I57" s="15" t="s">
        <v>13</v>
      </c>
      <c r="J57" s="17" t="s">
        <v>14</v>
      </c>
      <c r="K57" s="18" t="s">
        <v>166</v>
      </c>
    </row>
    <row r="58">
      <c r="A58" s="7">
        <v>44582.0</v>
      </c>
      <c r="B58" s="8">
        <v>44583.0</v>
      </c>
      <c r="C58" s="9" t="s">
        <v>115</v>
      </c>
      <c r="D58" s="9" t="s">
        <v>114</v>
      </c>
      <c r="E58" s="9" t="s">
        <v>106</v>
      </c>
      <c r="F58" s="10"/>
      <c r="G58" s="11">
        <v>150.0</v>
      </c>
      <c r="H58" s="11">
        <f t="shared" si="3"/>
        <v>150</v>
      </c>
      <c r="I58" s="9" t="s">
        <v>13</v>
      </c>
      <c r="J58" s="12" t="s">
        <v>14</v>
      </c>
      <c r="K58" s="13" t="s">
        <v>166</v>
      </c>
    </row>
    <row r="59">
      <c r="A59" s="7">
        <v>44582.0</v>
      </c>
      <c r="B59" s="14">
        <v>44583.0</v>
      </c>
      <c r="C59" s="15" t="s">
        <v>138</v>
      </c>
      <c r="D59" s="15" t="s">
        <v>139</v>
      </c>
      <c r="E59" s="15" t="s">
        <v>106</v>
      </c>
      <c r="F59" s="26"/>
      <c r="G59" s="16">
        <v>150.0</v>
      </c>
      <c r="H59" s="16">
        <f t="shared" si="3"/>
        <v>150</v>
      </c>
      <c r="I59" s="15" t="s">
        <v>13</v>
      </c>
      <c r="J59" s="17" t="s">
        <v>14</v>
      </c>
      <c r="K59" s="18" t="s">
        <v>166</v>
      </c>
    </row>
    <row r="60">
      <c r="A60" s="7">
        <v>44582.0</v>
      </c>
      <c r="B60" s="8">
        <v>44583.0</v>
      </c>
      <c r="C60" s="9" t="s">
        <v>130</v>
      </c>
      <c r="D60" s="9" t="s">
        <v>130</v>
      </c>
      <c r="E60" s="9" t="s">
        <v>106</v>
      </c>
      <c r="F60" s="10"/>
      <c r="G60" s="11">
        <v>150.0</v>
      </c>
      <c r="H60" s="11">
        <f t="shared" si="3"/>
        <v>150</v>
      </c>
      <c r="I60" s="9" t="s">
        <v>13</v>
      </c>
      <c r="J60" s="12" t="s">
        <v>14</v>
      </c>
      <c r="K60" s="13" t="s">
        <v>166</v>
      </c>
    </row>
    <row r="61">
      <c r="A61" s="7">
        <v>44582.0</v>
      </c>
      <c r="B61" s="14">
        <v>44583.0</v>
      </c>
      <c r="C61" s="15" t="s">
        <v>167</v>
      </c>
      <c r="D61" s="15" t="s">
        <v>167</v>
      </c>
      <c r="E61" s="15" t="s">
        <v>106</v>
      </c>
      <c r="F61" s="26"/>
      <c r="G61" s="16">
        <v>150.0</v>
      </c>
      <c r="H61" s="16">
        <f t="shared" si="3"/>
        <v>150</v>
      </c>
      <c r="I61" s="15" t="s">
        <v>13</v>
      </c>
      <c r="J61" s="17" t="s">
        <v>14</v>
      </c>
      <c r="K61" s="18" t="s">
        <v>166</v>
      </c>
    </row>
    <row r="62">
      <c r="A62" s="34">
        <v>44582.0</v>
      </c>
      <c r="B62" s="35">
        <v>44583.0</v>
      </c>
      <c r="C62" s="36" t="s">
        <v>168</v>
      </c>
      <c r="D62" s="36" t="s">
        <v>169</v>
      </c>
      <c r="E62" s="36" t="s">
        <v>110</v>
      </c>
      <c r="F62" s="36" t="s">
        <v>18</v>
      </c>
      <c r="G62" s="37">
        <v>0.0</v>
      </c>
      <c r="H62" s="37">
        <f t="shared" si="3"/>
        <v>0</v>
      </c>
      <c r="I62" s="36" t="s">
        <v>13</v>
      </c>
      <c r="J62" s="38" t="s">
        <v>14</v>
      </c>
      <c r="K62" s="39" t="s">
        <v>170</v>
      </c>
    </row>
    <row r="63">
      <c r="A63" s="7">
        <v>44582.0</v>
      </c>
      <c r="B63" s="14">
        <v>44583.0</v>
      </c>
      <c r="C63" s="15" t="s">
        <v>171</v>
      </c>
      <c r="D63" s="15" t="s">
        <v>171</v>
      </c>
      <c r="E63" s="15" t="s">
        <v>106</v>
      </c>
      <c r="F63" s="26"/>
      <c r="G63" s="16">
        <v>450.0</v>
      </c>
      <c r="H63" s="16">
        <f t="shared" si="3"/>
        <v>450</v>
      </c>
      <c r="I63" s="15" t="s">
        <v>13</v>
      </c>
      <c r="J63" s="17" t="s">
        <v>14</v>
      </c>
      <c r="K63" s="18" t="s">
        <v>145</v>
      </c>
    </row>
    <row r="64">
      <c r="A64" s="7">
        <v>44582.0</v>
      </c>
      <c r="B64" s="8">
        <v>44583.0</v>
      </c>
      <c r="C64" s="9" t="s">
        <v>172</v>
      </c>
      <c r="D64" s="9" t="s">
        <v>172</v>
      </c>
      <c r="E64" s="9" t="s">
        <v>106</v>
      </c>
      <c r="F64" s="10"/>
      <c r="G64" s="11">
        <v>300.0</v>
      </c>
      <c r="H64" s="11">
        <f t="shared" si="3"/>
        <v>300</v>
      </c>
      <c r="I64" s="9" t="s">
        <v>13</v>
      </c>
      <c r="J64" s="12" t="s">
        <v>14</v>
      </c>
      <c r="K64" s="13" t="s">
        <v>173</v>
      </c>
    </row>
    <row r="65">
      <c r="A65" s="7">
        <v>44582.0</v>
      </c>
      <c r="B65" s="14">
        <v>44583.0</v>
      </c>
      <c r="C65" s="15" t="s">
        <v>174</v>
      </c>
      <c r="D65" s="15" t="s">
        <v>174</v>
      </c>
      <c r="E65" s="15" t="s">
        <v>106</v>
      </c>
      <c r="F65" s="26"/>
      <c r="G65" s="16">
        <v>150.0</v>
      </c>
      <c r="H65" s="16">
        <f t="shared" si="3"/>
        <v>150</v>
      </c>
      <c r="I65" s="15" t="s">
        <v>13</v>
      </c>
      <c r="J65" s="17" t="s">
        <v>14</v>
      </c>
      <c r="K65" s="18" t="s">
        <v>166</v>
      </c>
    </row>
    <row r="66">
      <c r="A66" s="7">
        <v>44582.0</v>
      </c>
      <c r="B66" s="8">
        <v>44583.0</v>
      </c>
      <c r="C66" s="9" t="s">
        <v>175</v>
      </c>
      <c r="D66" s="9" t="s">
        <v>175</v>
      </c>
      <c r="E66" s="9" t="s">
        <v>106</v>
      </c>
      <c r="F66" s="10"/>
      <c r="G66" s="11">
        <v>600.0</v>
      </c>
      <c r="H66" s="11">
        <f t="shared" si="3"/>
        <v>600</v>
      </c>
      <c r="I66" s="9" t="s">
        <v>13</v>
      </c>
      <c r="J66" s="12" t="s">
        <v>14</v>
      </c>
      <c r="K66" s="13" t="s">
        <v>153</v>
      </c>
    </row>
    <row r="67">
      <c r="A67" s="7">
        <v>44582.0</v>
      </c>
      <c r="B67" s="14">
        <v>44583.0</v>
      </c>
      <c r="C67" s="15" t="s">
        <v>176</v>
      </c>
      <c r="D67" s="15" t="s">
        <v>177</v>
      </c>
      <c r="E67" s="15" t="s">
        <v>106</v>
      </c>
      <c r="F67" s="26"/>
      <c r="G67" s="16">
        <v>600.0</v>
      </c>
      <c r="H67" s="16">
        <v>600.0</v>
      </c>
      <c r="I67" s="15" t="s">
        <v>13</v>
      </c>
      <c r="J67" s="17" t="s">
        <v>14</v>
      </c>
      <c r="K67" s="18" t="s">
        <v>153</v>
      </c>
    </row>
    <row r="68">
      <c r="A68" s="7">
        <v>44582.0</v>
      </c>
      <c r="B68" s="8">
        <v>44583.0</v>
      </c>
      <c r="C68" s="9" t="s">
        <v>178</v>
      </c>
      <c r="D68" s="9" t="s">
        <v>178</v>
      </c>
      <c r="E68" s="9" t="s">
        <v>106</v>
      </c>
      <c r="F68" s="10"/>
      <c r="G68" s="11">
        <v>450.0</v>
      </c>
      <c r="H68" s="11">
        <f t="shared" ref="H68:H70" si="4">G68</f>
        <v>450</v>
      </c>
      <c r="I68" s="9" t="s">
        <v>13</v>
      </c>
      <c r="J68" s="12" t="s">
        <v>14</v>
      </c>
      <c r="K68" s="13" t="s">
        <v>145</v>
      </c>
    </row>
    <row r="69">
      <c r="A69" s="7">
        <v>44582.0</v>
      </c>
      <c r="B69" s="14">
        <v>44583.0</v>
      </c>
      <c r="C69" s="15" t="s">
        <v>179</v>
      </c>
      <c r="D69" s="15" t="s">
        <v>179</v>
      </c>
      <c r="E69" s="15" t="s">
        <v>106</v>
      </c>
      <c r="F69" s="26"/>
      <c r="G69" s="16">
        <v>300.0</v>
      </c>
      <c r="H69" s="16">
        <f t="shared" si="4"/>
        <v>300</v>
      </c>
      <c r="I69" s="15" t="s">
        <v>13</v>
      </c>
      <c r="J69" s="17" t="s">
        <v>14</v>
      </c>
      <c r="K69" s="18" t="s">
        <v>173</v>
      </c>
    </row>
    <row r="70">
      <c r="A70" s="7">
        <v>44582.0</v>
      </c>
      <c r="B70" s="8">
        <v>44583.0</v>
      </c>
      <c r="C70" s="9" t="s">
        <v>180</v>
      </c>
      <c r="D70" s="9" t="s">
        <v>181</v>
      </c>
      <c r="E70" s="9" t="s">
        <v>110</v>
      </c>
      <c r="F70" s="10"/>
      <c r="G70" s="11">
        <v>1222.0</v>
      </c>
      <c r="H70" s="11">
        <f t="shared" si="4"/>
        <v>1222</v>
      </c>
      <c r="I70" s="9" t="s">
        <v>13</v>
      </c>
      <c r="J70" s="12" t="s">
        <v>14</v>
      </c>
      <c r="K70" s="13" t="s">
        <v>182</v>
      </c>
    </row>
    <row r="71">
      <c r="A71" s="7">
        <v>44582.0</v>
      </c>
      <c r="B71" s="14">
        <v>44583.0</v>
      </c>
      <c r="C71" s="15" t="s">
        <v>183</v>
      </c>
      <c r="D71" s="15" t="s">
        <v>184</v>
      </c>
      <c r="E71" s="15" t="s">
        <v>106</v>
      </c>
      <c r="F71" s="26"/>
      <c r="G71" s="16">
        <v>150.0</v>
      </c>
      <c r="H71" s="16">
        <v>150.0</v>
      </c>
      <c r="I71" s="15" t="s">
        <v>13</v>
      </c>
      <c r="J71" s="17" t="s">
        <v>14</v>
      </c>
      <c r="K71" s="18" t="s">
        <v>166</v>
      </c>
    </row>
    <row r="72">
      <c r="A72" s="7">
        <v>44582.0</v>
      </c>
      <c r="B72" s="8">
        <v>44583.0</v>
      </c>
      <c r="C72" s="9" t="s">
        <v>185</v>
      </c>
      <c r="D72" s="9" t="s">
        <v>185</v>
      </c>
      <c r="E72" s="9" t="s">
        <v>106</v>
      </c>
      <c r="F72" s="10"/>
      <c r="G72" s="11">
        <v>300.0</v>
      </c>
      <c r="H72" s="11">
        <f t="shared" ref="H72:H92" si="5">G72</f>
        <v>300</v>
      </c>
      <c r="I72" s="9" t="s">
        <v>13</v>
      </c>
      <c r="J72" s="12" t="s">
        <v>14</v>
      </c>
      <c r="K72" s="13" t="s">
        <v>173</v>
      </c>
    </row>
    <row r="73">
      <c r="A73" s="7">
        <v>44582.0</v>
      </c>
      <c r="B73" s="14">
        <v>44583.0</v>
      </c>
      <c r="C73" s="15" t="s">
        <v>186</v>
      </c>
      <c r="D73" s="15" t="s">
        <v>186</v>
      </c>
      <c r="E73" s="15" t="s">
        <v>106</v>
      </c>
      <c r="F73" s="26"/>
      <c r="G73" s="16">
        <v>450.0</v>
      </c>
      <c r="H73" s="16">
        <f t="shared" si="5"/>
        <v>450</v>
      </c>
      <c r="I73" s="15" t="s">
        <v>13</v>
      </c>
      <c r="J73" s="17" t="s">
        <v>14</v>
      </c>
      <c r="K73" s="18" t="s">
        <v>145</v>
      </c>
    </row>
    <row r="74">
      <c r="A74" s="7">
        <v>44582.0</v>
      </c>
      <c r="B74" s="8">
        <v>44583.0</v>
      </c>
      <c r="C74" s="9" t="s">
        <v>187</v>
      </c>
      <c r="D74" s="9" t="s">
        <v>187</v>
      </c>
      <c r="E74" s="9" t="s">
        <v>106</v>
      </c>
      <c r="F74" s="10"/>
      <c r="G74" s="11">
        <v>300.0</v>
      </c>
      <c r="H74" s="11">
        <f t="shared" si="5"/>
        <v>300</v>
      </c>
      <c r="I74" s="9" t="s">
        <v>13</v>
      </c>
      <c r="J74" s="12" t="s">
        <v>14</v>
      </c>
      <c r="K74" s="13" t="s">
        <v>173</v>
      </c>
    </row>
    <row r="75">
      <c r="A75" s="7">
        <v>44582.0</v>
      </c>
      <c r="B75" s="14">
        <v>44583.0</v>
      </c>
      <c r="C75" s="15" t="s">
        <v>188</v>
      </c>
      <c r="D75" s="15" t="s">
        <v>189</v>
      </c>
      <c r="E75" s="15" t="s">
        <v>106</v>
      </c>
      <c r="F75" s="26"/>
      <c r="G75" s="16">
        <v>300.0</v>
      </c>
      <c r="H75" s="16">
        <f t="shared" si="5"/>
        <v>300</v>
      </c>
      <c r="I75" s="15" t="s">
        <v>13</v>
      </c>
      <c r="J75" s="17" t="s">
        <v>14</v>
      </c>
      <c r="K75" s="18" t="s">
        <v>173</v>
      </c>
    </row>
    <row r="76">
      <c r="A76" s="7">
        <v>44582.0</v>
      </c>
      <c r="B76" s="8">
        <v>44583.0</v>
      </c>
      <c r="C76" s="9" t="s">
        <v>190</v>
      </c>
      <c r="D76" s="9" t="s">
        <v>191</v>
      </c>
      <c r="E76" s="9" t="s">
        <v>106</v>
      </c>
      <c r="F76" s="10"/>
      <c r="G76" s="11">
        <v>750.0</v>
      </c>
      <c r="H76" s="11">
        <f t="shared" si="5"/>
        <v>750</v>
      </c>
      <c r="I76" s="9" t="s">
        <v>13</v>
      </c>
      <c r="J76" s="12" t="s">
        <v>14</v>
      </c>
      <c r="K76" s="13" t="s">
        <v>192</v>
      </c>
    </row>
    <row r="77">
      <c r="A77" s="7">
        <v>44582.0</v>
      </c>
      <c r="B77" s="14">
        <v>44583.0</v>
      </c>
      <c r="C77" s="15" t="s">
        <v>193</v>
      </c>
      <c r="D77" s="15" t="s">
        <v>194</v>
      </c>
      <c r="E77" s="15" t="s">
        <v>106</v>
      </c>
      <c r="F77" s="26"/>
      <c r="G77" s="16">
        <v>750.0</v>
      </c>
      <c r="H77" s="16">
        <f t="shared" si="5"/>
        <v>750</v>
      </c>
      <c r="I77" s="15" t="s">
        <v>13</v>
      </c>
      <c r="J77" s="17" t="s">
        <v>14</v>
      </c>
      <c r="K77" s="18" t="s">
        <v>192</v>
      </c>
    </row>
    <row r="78">
      <c r="A78" s="7">
        <v>44582.0</v>
      </c>
      <c r="B78" s="8">
        <v>44583.0</v>
      </c>
      <c r="C78" s="9" t="s">
        <v>195</v>
      </c>
      <c r="D78" s="9" t="s">
        <v>195</v>
      </c>
      <c r="E78" s="9" t="s">
        <v>110</v>
      </c>
      <c r="F78" s="9" t="s">
        <v>18</v>
      </c>
      <c r="G78" s="11">
        <v>980.0</v>
      </c>
      <c r="H78" s="11">
        <f t="shared" si="5"/>
        <v>980</v>
      </c>
      <c r="I78" s="9" t="s">
        <v>13</v>
      </c>
      <c r="J78" s="12" t="s">
        <v>14</v>
      </c>
      <c r="K78" s="13" t="s">
        <v>196</v>
      </c>
    </row>
    <row r="79">
      <c r="A79" s="7">
        <v>44582.0</v>
      </c>
      <c r="B79" s="14">
        <v>44583.0</v>
      </c>
      <c r="C79" s="15" t="s">
        <v>197</v>
      </c>
      <c r="D79" s="15" t="s">
        <v>197</v>
      </c>
      <c r="E79" s="15" t="s">
        <v>106</v>
      </c>
      <c r="F79" s="26"/>
      <c r="G79" s="16">
        <v>150.0</v>
      </c>
      <c r="H79" s="16">
        <f t="shared" si="5"/>
        <v>150</v>
      </c>
      <c r="I79" s="15" t="s">
        <v>13</v>
      </c>
      <c r="J79" s="17" t="s">
        <v>14</v>
      </c>
      <c r="K79" s="18" t="s">
        <v>166</v>
      </c>
    </row>
    <row r="80">
      <c r="A80" s="7">
        <v>44582.0</v>
      </c>
      <c r="B80" s="8">
        <v>44583.0</v>
      </c>
      <c r="C80" s="9" t="s">
        <v>198</v>
      </c>
      <c r="D80" s="9" t="s">
        <v>199</v>
      </c>
      <c r="E80" s="9" t="s">
        <v>106</v>
      </c>
      <c r="F80" s="10"/>
      <c r="G80" s="11">
        <v>150.0</v>
      </c>
      <c r="H80" s="11">
        <f t="shared" si="5"/>
        <v>150</v>
      </c>
      <c r="I80" s="9" t="s">
        <v>13</v>
      </c>
      <c r="J80" s="12" t="s">
        <v>14</v>
      </c>
      <c r="K80" s="13" t="s">
        <v>166</v>
      </c>
    </row>
    <row r="81">
      <c r="A81" s="7">
        <v>44582.0</v>
      </c>
      <c r="B81" s="14">
        <v>44583.0</v>
      </c>
      <c r="C81" s="15" t="s">
        <v>200</v>
      </c>
      <c r="D81" s="15" t="s">
        <v>200</v>
      </c>
      <c r="E81" s="15" t="s">
        <v>106</v>
      </c>
      <c r="F81" s="26"/>
      <c r="G81" s="16">
        <v>150.0</v>
      </c>
      <c r="H81" s="16">
        <f t="shared" si="5"/>
        <v>150</v>
      </c>
      <c r="I81" s="15" t="s">
        <v>13</v>
      </c>
      <c r="J81" s="17" t="s">
        <v>14</v>
      </c>
      <c r="K81" s="18" t="s">
        <v>166</v>
      </c>
    </row>
    <row r="82">
      <c r="A82" s="7">
        <v>44582.0</v>
      </c>
      <c r="B82" s="8">
        <v>44583.0</v>
      </c>
      <c r="C82" s="9" t="s">
        <v>201</v>
      </c>
      <c r="D82" s="9" t="s">
        <v>201</v>
      </c>
      <c r="E82" s="9" t="s">
        <v>106</v>
      </c>
      <c r="F82" s="10"/>
      <c r="G82" s="11">
        <v>150.0</v>
      </c>
      <c r="H82" s="11">
        <f t="shared" si="5"/>
        <v>150</v>
      </c>
      <c r="I82" s="9" t="s">
        <v>13</v>
      </c>
      <c r="J82" s="12" t="s">
        <v>14</v>
      </c>
      <c r="K82" s="13" t="s">
        <v>166</v>
      </c>
    </row>
    <row r="83">
      <c r="A83" s="7">
        <v>44582.0</v>
      </c>
      <c r="B83" s="14">
        <v>44583.0</v>
      </c>
      <c r="C83" s="15" t="s">
        <v>202</v>
      </c>
      <c r="D83" s="15" t="s">
        <v>203</v>
      </c>
      <c r="E83" s="15" t="s">
        <v>106</v>
      </c>
      <c r="F83" s="26"/>
      <c r="G83" s="16">
        <v>450.0</v>
      </c>
      <c r="H83" s="16">
        <f t="shared" si="5"/>
        <v>450</v>
      </c>
      <c r="I83" s="15" t="s">
        <v>13</v>
      </c>
      <c r="J83" s="17" t="s">
        <v>14</v>
      </c>
      <c r="K83" s="18" t="s">
        <v>145</v>
      </c>
    </row>
    <row r="84">
      <c r="A84" s="7">
        <v>44582.0</v>
      </c>
      <c r="B84" s="8">
        <v>44583.0</v>
      </c>
      <c r="C84" s="9" t="s">
        <v>204</v>
      </c>
      <c r="D84" s="9" t="s">
        <v>205</v>
      </c>
      <c r="E84" s="9" t="s">
        <v>106</v>
      </c>
      <c r="F84" s="10"/>
      <c r="G84" s="11">
        <v>750.0</v>
      </c>
      <c r="H84" s="11">
        <f t="shared" si="5"/>
        <v>750</v>
      </c>
      <c r="I84" s="9" t="s">
        <v>13</v>
      </c>
      <c r="J84" s="12" t="s">
        <v>14</v>
      </c>
      <c r="K84" s="13" t="s">
        <v>192</v>
      </c>
    </row>
    <row r="85">
      <c r="A85" s="7">
        <v>44582.0</v>
      </c>
      <c r="B85" s="14">
        <v>44583.0</v>
      </c>
      <c r="C85" s="15" t="s">
        <v>206</v>
      </c>
      <c r="D85" s="15" t="s">
        <v>207</v>
      </c>
      <c r="E85" s="15" t="s">
        <v>106</v>
      </c>
      <c r="F85" s="26"/>
      <c r="G85" s="16">
        <v>150.0</v>
      </c>
      <c r="H85" s="16">
        <f t="shared" si="5"/>
        <v>150</v>
      </c>
      <c r="I85" s="15" t="s">
        <v>13</v>
      </c>
      <c r="J85" s="17" t="s">
        <v>14</v>
      </c>
      <c r="K85" s="18" t="s">
        <v>166</v>
      </c>
    </row>
    <row r="86">
      <c r="A86" s="7">
        <v>44582.0</v>
      </c>
      <c r="B86" s="8">
        <v>44583.0</v>
      </c>
      <c r="C86" s="9" t="s">
        <v>208</v>
      </c>
      <c r="D86" s="9" t="s">
        <v>209</v>
      </c>
      <c r="E86" s="9" t="s">
        <v>106</v>
      </c>
      <c r="F86" s="10"/>
      <c r="G86" s="11">
        <v>750.0</v>
      </c>
      <c r="H86" s="11">
        <f t="shared" si="5"/>
        <v>750</v>
      </c>
      <c r="I86" s="9" t="s">
        <v>13</v>
      </c>
      <c r="J86" s="12" t="s">
        <v>14</v>
      </c>
      <c r="K86" s="13" t="s">
        <v>192</v>
      </c>
    </row>
    <row r="87">
      <c r="A87" s="7">
        <v>44582.0</v>
      </c>
      <c r="B87" s="14">
        <v>44583.0</v>
      </c>
      <c r="C87" s="15" t="s">
        <v>210</v>
      </c>
      <c r="D87" s="15" t="s">
        <v>210</v>
      </c>
      <c r="E87" s="15" t="s">
        <v>106</v>
      </c>
      <c r="F87" s="26"/>
      <c r="G87" s="16">
        <v>750.0</v>
      </c>
      <c r="H87" s="16">
        <f t="shared" si="5"/>
        <v>750</v>
      </c>
      <c r="I87" s="15" t="s">
        <v>13</v>
      </c>
      <c r="J87" s="17" t="s">
        <v>14</v>
      </c>
      <c r="K87" s="18" t="s">
        <v>192</v>
      </c>
    </row>
    <row r="88">
      <c r="A88" s="7">
        <v>44582.0</v>
      </c>
      <c r="B88" s="8">
        <v>44583.0</v>
      </c>
      <c r="C88" s="9" t="s">
        <v>211</v>
      </c>
      <c r="D88" s="9" t="s">
        <v>211</v>
      </c>
      <c r="E88" s="9" t="s">
        <v>106</v>
      </c>
      <c r="F88" s="10"/>
      <c r="G88" s="11">
        <v>600.0</v>
      </c>
      <c r="H88" s="11">
        <f t="shared" si="5"/>
        <v>600</v>
      </c>
      <c r="I88" s="9" t="s">
        <v>13</v>
      </c>
      <c r="J88" s="12" t="s">
        <v>14</v>
      </c>
      <c r="K88" s="13" t="s">
        <v>212</v>
      </c>
    </row>
    <row r="89">
      <c r="A89" s="7">
        <v>44582.0</v>
      </c>
      <c r="B89" s="14">
        <v>44583.0</v>
      </c>
      <c r="C89" s="15" t="s">
        <v>174</v>
      </c>
      <c r="D89" s="15" t="s">
        <v>174</v>
      </c>
      <c r="E89" s="15" t="s">
        <v>106</v>
      </c>
      <c r="F89" s="26"/>
      <c r="G89" s="16">
        <v>150.0</v>
      </c>
      <c r="H89" s="16">
        <f t="shared" si="5"/>
        <v>150</v>
      </c>
      <c r="I89" s="15" t="s">
        <v>13</v>
      </c>
      <c r="J89" s="17" t="s">
        <v>14</v>
      </c>
      <c r="K89" s="18" t="s">
        <v>166</v>
      </c>
    </row>
    <row r="90">
      <c r="A90" s="7">
        <v>44582.0</v>
      </c>
      <c r="B90" s="8">
        <v>44583.0</v>
      </c>
      <c r="C90" s="9" t="s">
        <v>213</v>
      </c>
      <c r="D90" s="9" t="s">
        <v>213</v>
      </c>
      <c r="E90" s="9" t="s">
        <v>106</v>
      </c>
      <c r="F90" s="10"/>
      <c r="G90" s="11">
        <v>150.0</v>
      </c>
      <c r="H90" s="11">
        <f t="shared" si="5"/>
        <v>150</v>
      </c>
      <c r="I90" s="9" t="s">
        <v>13</v>
      </c>
      <c r="J90" s="12" t="s">
        <v>14</v>
      </c>
      <c r="K90" s="13" t="s">
        <v>166</v>
      </c>
    </row>
    <row r="91">
      <c r="A91" s="7">
        <v>44582.0</v>
      </c>
      <c r="B91" s="14">
        <v>44583.0</v>
      </c>
      <c r="C91" s="15" t="s">
        <v>214</v>
      </c>
      <c r="D91" s="15" t="s">
        <v>215</v>
      </c>
      <c r="E91" s="15" t="s">
        <v>106</v>
      </c>
      <c r="F91" s="26"/>
      <c r="G91" s="16">
        <v>300.0</v>
      </c>
      <c r="H91" s="16">
        <f t="shared" si="5"/>
        <v>300</v>
      </c>
      <c r="I91" s="15" t="s">
        <v>13</v>
      </c>
      <c r="J91" s="17" t="s">
        <v>14</v>
      </c>
      <c r="K91" s="18" t="s">
        <v>173</v>
      </c>
    </row>
    <row r="92">
      <c r="A92" s="7">
        <v>44582.0</v>
      </c>
      <c r="B92" s="8">
        <v>44583.0</v>
      </c>
      <c r="C92" s="9" t="s">
        <v>210</v>
      </c>
      <c r="D92" s="9" t="s">
        <v>210</v>
      </c>
      <c r="E92" s="9" t="s">
        <v>106</v>
      </c>
      <c r="F92" s="10"/>
      <c r="G92" s="11">
        <v>150.0</v>
      </c>
      <c r="H92" s="11">
        <f t="shared" si="5"/>
        <v>150</v>
      </c>
      <c r="I92" s="9" t="s">
        <v>216</v>
      </c>
      <c r="J92" s="12" t="s">
        <v>14</v>
      </c>
      <c r="K92" s="13" t="s">
        <v>166</v>
      </c>
    </row>
    <row r="93">
      <c r="A93" s="7">
        <v>44582.0</v>
      </c>
      <c r="B93" s="14">
        <v>44583.0</v>
      </c>
      <c r="C93" s="15" t="s">
        <v>217</v>
      </c>
      <c r="D93" s="15" t="s">
        <v>217</v>
      </c>
      <c r="E93" s="15" t="s">
        <v>106</v>
      </c>
      <c r="F93" s="26"/>
      <c r="G93" s="16">
        <v>150.0</v>
      </c>
      <c r="H93" s="16">
        <v>150.0</v>
      </c>
      <c r="I93" s="15" t="s">
        <v>216</v>
      </c>
      <c r="J93" s="17" t="s">
        <v>14</v>
      </c>
      <c r="K93" s="18" t="s">
        <v>166</v>
      </c>
    </row>
    <row r="94">
      <c r="A94" s="7">
        <v>44582.0</v>
      </c>
      <c r="B94" s="8">
        <v>44583.0</v>
      </c>
      <c r="C94" s="9" t="s">
        <v>218</v>
      </c>
      <c r="D94" s="9" t="s">
        <v>218</v>
      </c>
      <c r="E94" s="9" t="s">
        <v>106</v>
      </c>
      <c r="F94" s="10"/>
      <c r="G94" s="11">
        <v>150.0</v>
      </c>
      <c r="H94" s="11">
        <f t="shared" ref="H94:H98" si="6">G94</f>
        <v>150</v>
      </c>
      <c r="I94" s="9" t="s">
        <v>13</v>
      </c>
      <c r="J94" s="12" t="s">
        <v>14</v>
      </c>
      <c r="K94" s="13" t="s">
        <v>166</v>
      </c>
    </row>
    <row r="95">
      <c r="A95" s="7">
        <v>44582.0</v>
      </c>
      <c r="B95" s="14">
        <v>44583.0</v>
      </c>
      <c r="C95" s="15" t="s">
        <v>219</v>
      </c>
      <c r="D95" s="15" t="s">
        <v>219</v>
      </c>
      <c r="E95" s="15" t="s">
        <v>106</v>
      </c>
      <c r="F95" s="26"/>
      <c r="G95" s="16">
        <v>600.0</v>
      </c>
      <c r="H95" s="16">
        <f t="shared" si="6"/>
        <v>600</v>
      </c>
      <c r="I95" s="15" t="s">
        <v>216</v>
      </c>
      <c r="J95" s="17" t="s">
        <v>14</v>
      </c>
      <c r="K95" s="18" t="s">
        <v>212</v>
      </c>
    </row>
    <row r="96">
      <c r="A96" s="7">
        <v>44583.0</v>
      </c>
      <c r="B96" s="8">
        <v>44583.0</v>
      </c>
      <c r="C96" s="9" t="s">
        <v>220</v>
      </c>
      <c r="D96" s="9" t="s">
        <v>220</v>
      </c>
      <c r="E96" s="9" t="s">
        <v>106</v>
      </c>
      <c r="F96" s="10"/>
      <c r="G96" s="11">
        <v>900.0</v>
      </c>
      <c r="H96" s="11">
        <f t="shared" si="6"/>
        <v>900</v>
      </c>
      <c r="I96" s="9" t="s">
        <v>216</v>
      </c>
      <c r="J96" s="12" t="s">
        <v>14</v>
      </c>
      <c r="K96" s="13" t="s">
        <v>221</v>
      </c>
    </row>
    <row r="97">
      <c r="A97" s="7">
        <v>44585.0</v>
      </c>
      <c r="B97" s="14">
        <v>44617.0</v>
      </c>
      <c r="C97" s="15" t="s">
        <v>222</v>
      </c>
      <c r="D97" s="15" t="s">
        <v>223</v>
      </c>
      <c r="E97" s="15" t="s">
        <v>224</v>
      </c>
      <c r="F97" s="15" t="s">
        <v>225</v>
      </c>
      <c r="G97" s="16">
        <v>2770.0</v>
      </c>
      <c r="H97" s="16">
        <f t="shared" si="6"/>
        <v>2770</v>
      </c>
      <c r="I97" s="15" t="s">
        <v>13</v>
      </c>
      <c r="J97" s="17" t="s">
        <v>14</v>
      </c>
      <c r="K97" s="18" t="s">
        <v>226</v>
      </c>
    </row>
    <row r="98">
      <c r="A98" s="7">
        <v>44585.0</v>
      </c>
      <c r="B98" s="8">
        <v>44586.0</v>
      </c>
      <c r="C98" s="9" t="s">
        <v>227</v>
      </c>
      <c r="D98" s="9" t="s">
        <v>227</v>
      </c>
      <c r="E98" s="9" t="s">
        <v>228</v>
      </c>
      <c r="F98" s="10"/>
      <c r="G98" s="11">
        <v>140.0</v>
      </c>
      <c r="H98" s="11">
        <f t="shared" si="6"/>
        <v>140</v>
      </c>
      <c r="I98" s="9" t="s">
        <v>13</v>
      </c>
      <c r="J98" s="12" t="s">
        <v>14</v>
      </c>
      <c r="K98" s="13" t="s">
        <v>229</v>
      </c>
    </row>
    <row r="99">
      <c r="A99" s="7">
        <v>44585.0</v>
      </c>
      <c r="B99" s="14">
        <v>44586.0</v>
      </c>
      <c r="C99" s="15" t="s">
        <v>230</v>
      </c>
      <c r="D99" s="15" t="s">
        <v>230</v>
      </c>
      <c r="E99" s="15" t="s">
        <v>228</v>
      </c>
      <c r="F99" s="26"/>
      <c r="G99" s="16">
        <v>140.0</v>
      </c>
      <c r="H99" s="16">
        <v>140.0</v>
      </c>
      <c r="I99" s="15" t="s">
        <v>13</v>
      </c>
      <c r="J99" s="17" t="s">
        <v>14</v>
      </c>
      <c r="K99" s="18" t="s">
        <v>231</v>
      </c>
    </row>
    <row r="100">
      <c r="A100" s="7">
        <v>44586.0</v>
      </c>
      <c r="B100" s="8">
        <v>44587.0</v>
      </c>
      <c r="C100" s="9" t="s">
        <v>232</v>
      </c>
      <c r="D100" s="9" t="s">
        <v>232</v>
      </c>
      <c r="E100" s="9" t="s">
        <v>228</v>
      </c>
      <c r="F100" s="10"/>
      <c r="G100" s="11">
        <v>140.0</v>
      </c>
      <c r="H100" s="11">
        <f t="shared" ref="H100:H101" si="7">G100</f>
        <v>140</v>
      </c>
      <c r="I100" s="9" t="s">
        <v>13</v>
      </c>
      <c r="J100" s="12" t="s">
        <v>14</v>
      </c>
      <c r="K100" s="13" t="s">
        <v>231</v>
      </c>
    </row>
    <row r="101">
      <c r="A101" s="7">
        <v>44586.0</v>
      </c>
      <c r="B101" s="14">
        <v>44588.0</v>
      </c>
      <c r="C101" s="15" t="s">
        <v>233</v>
      </c>
      <c r="D101" s="15" t="s">
        <v>233</v>
      </c>
      <c r="E101" s="15" t="s">
        <v>92</v>
      </c>
      <c r="F101" s="15" t="s">
        <v>18</v>
      </c>
      <c r="G101" s="16">
        <v>1840.0</v>
      </c>
      <c r="H101" s="16">
        <f t="shared" si="7"/>
        <v>1840</v>
      </c>
      <c r="I101" s="15" t="s">
        <v>13</v>
      </c>
      <c r="J101" s="17" t="s">
        <v>14</v>
      </c>
      <c r="K101" s="18" t="s">
        <v>234</v>
      </c>
    </row>
    <row r="102">
      <c r="A102" s="40">
        <v>44586.0</v>
      </c>
      <c r="B102" s="41">
        <v>44589.0</v>
      </c>
      <c r="C102" s="42" t="s">
        <v>235</v>
      </c>
      <c r="D102" s="42" t="s">
        <v>236</v>
      </c>
      <c r="E102" s="42" t="s">
        <v>92</v>
      </c>
      <c r="F102" s="42" t="s">
        <v>31</v>
      </c>
      <c r="G102" s="43">
        <v>0.0</v>
      </c>
      <c r="H102" s="43">
        <v>0.0</v>
      </c>
      <c r="I102" s="42" t="s">
        <v>13</v>
      </c>
      <c r="J102" s="44" t="s">
        <v>14</v>
      </c>
      <c r="K102" s="45" t="s">
        <v>237</v>
      </c>
    </row>
    <row r="103">
      <c r="A103" s="7">
        <v>44587.0</v>
      </c>
      <c r="B103" s="14">
        <v>44589.0</v>
      </c>
      <c r="C103" s="15" t="s">
        <v>238</v>
      </c>
      <c r="D103" s="15" t="s">
        <v>239</v>
      </c>
      <c r="E103" s="15" t="s">
        <v>240</v>
      </c>
      <c r="F103" s="15" t="s">
        <v>18</v>
      </c>
      <c r="G103" s="16">
        <v>2202.0</v>
      </c>
      <c r="H103" s="16">
        <f t="shared" ref="H103:H116" si="8">G103</f>
        <v>2202</v>
      </c>
      <c r="I103" s="15" t="s">
        <v>13</v>
      </c>
      <c r="J103" s="17" t="s">
        <v>14</v>
      </c>
      <c r="K103" s="18" t="s">
        <v>241</v>
      </c>
    </row>
    <row r="104">
      <c r="A104" s="7">
        <v>44588.0</v>
      </c>
      <c r="B104" s="8">
        <v>44590.0</v>
      </c>
      <c r="C104" s="9" t="s">
        <v>242</v>
      </c>
      <c r="D104" s="9" t="s">
        <v>243</v>
      </c>
      <c r="E104" s="9" t="s">
        <v>244</v>
      </c>
      <c r="F104" s="10"/>
      <c r="G104" s="11">
        <v>240.0</v>
      </c>
      <c r="H104" s="11">
        <f t="shared" si="8"/>
        <v>240</v>
      </c>
      <c r="I104" s="9" t="s">
        <v>13</v>
      </c>
      <c r="J104" s="12" t="s">
        <v>14</v>
      </c>
      <c r="K104" s="13" t="s">
        <v>245</v>
      </c>
    </row>
    <row r="105">
      <c r="A105" s="7">
        <v>44588.0</v>
      </c>
      <c r="B105" s="14">
        <v>44618.0</v>
      </c>
      <c r="C105" s="15" t="s">
        <v>246</v>
      </c>
      <c r="D105" s="15" t="s">
        <v>247</v>
      </c>
      <c r="E105" s="15" t="s">
        <v>74</v>
      </c>
      <c r="F105" s="15" t="s">
        <v>225</v>
      </c>
      <c r="G105" s="16">
        <v>2440.0</v>
      </c>
      <c r="H105" s="16">
        <f t="shared" si="8"/>
        <v>2440</v>
      </c>
      <c r="I105" s="15" t="s">
        <v>13</v>
      </c>
      <c r="J105" s="17" t="s">
        <v>14</v>
      </c>
      <c r="K105" s="18" t="s">
        <v>248</v>
      </c>
    </row>
    <row r="106">
      <c r="A106" s="7">
        <v>44588.0</v>
      </c>
      <c r="B106" s="8">
        <v>44590.0</v>
      </c>
      <c r="C106" s="9" t="s">
        <v>249</v>
      </c>
      <c r="D106" s="9" t="s">
        <v>249</v>
      </c>
      <c r="E106" s="9" t="s">
        <v>110</v>
      </c>
      <c r="F106" s="9" t="s">
        <v>18</v>
      </c>
      <c r="G106" s="11">
        <v>1222.0</v>
      </c>
      <c r="H106" s="11">
        <f t="shared" si="8"/>
        <v>1222</v>
      </c>
      <c r="I106" s="9" t="s">
        <v>13</v>
      </c>
      <c r="J106" s="12" t="s">
        <v>14</v>
      </c>
      <c r="K106" s="13" t="s">
        <v>250</v>
      </c>
    </row>
    <row r="107">
      <c r="A107" s="7">
        <v>44588.0</v>
      </c>
      <c r="B107" s="14">
        <v>44590.0</v>
      </c>
      <c r="C107" s="15" t="s">
        <v>251</v>
      </c>
      <c r="D107" s="15" t="s">
        <v>252</v>
      </c>
      <c r="E107" s="15" t="s">
        <v>244</v>
      </c>
      <c r="F107" s="26"/>
      <c r="G107" s="16">
        <v>360.0</v>
      </c>
      <c r="H107" s="16">
        <f t="shared" si="8"/>
        <v>360</v>
      </c>
      <c r="I107" s="15" t="s">
        <v>13</v>
      </c>
      <c r="J107" s="17" t="s">
        <v>14</v>
      </c>
      <c r="K107" s="18" t="s">
        <v>253</v>
      </c>
    </row>
    <row r="108">
      <c r="A108" s="7">
        <v>44588.0</v>
      </c>
      <c r="B108" s="8">
        <v>44590.0</v>
      </c>
      <c r="C108" s="9" t="s">
        <v>254</v>
      </c>
      <c r="D108" s="9" t="s">
        <v>255</v>
      </c>
      <c r="E108" s="9" t="s">
        <v>92</v>
      </c>
      <c r="F108" s="9" t="s">
        <v>18</v>
      </c>
      <c r="G108" s="11">
        <v>1960.0</v>
      </c>
      <c r="H108" s="11">
        <f t="shared" si="8"/>
        <v>1960</v>
      </c>
      <c r="I108" s="9" t="s">
        <v>13</v>
      </c>
      <c r="J108" s="12" t="s">
        <v>14</v>
      </c>
      <c r="K108" s="13" t="s">
        <v>256</v>
      </c>
    </row>
    <row r="109">
      <c r="A109" s="40">
        <v>44588.0</v>
      </c>
      <c r="B109" s="41">
        <v>44589.0</v>
      </c>
      <c r="C109" s="42" t="s">
        <v>257</v>
      </c>
      <c r="D109" s="42" t="s">
        <v>257</v>
      </c>
      <c r="E109" s="42" t="s">
        <v>74</v>
      </c>
      <c r="F109" s="42" t="s">
        <v>31</v>
      </c>
      <c r="G109" s="43">
        <v>0.0</v>
      </c>
      <c r="H109" s="43">
        <f t="shared" si="8"/>
        <v>0</v>
      </c>
      <c r="I109" s="42" t="s">
        <v>13</v>
      </c>
      <c r="J109" s="44" t="s">
        <v>14</v>
      </c>
      <c r="K109" s="45" t="s">
        <v>258</v>
      </c>
    </row>
    <row r="110">
      <c r="A110" s="7">
        <v>44588.0</v>
      </c>
      <c r="B110" s="8">
        <v>44590.0</v>
      </c>
      <c r="C110" s="9" t="s">
        <v>259</v>
      </c>
      <c r="D110" s="9" t="s">
        <v>260</v>
      </c>
      <c r="E110" s="9" t="s">
        <v>244</v>
      </c>
      <c r="F110" s="10"/>
      <c r="G110" s="11">
        <v>180.0</v>
      </c>
      <c r="H110" s="11">
        <f t="shared" si="8"/>
        <v>180</v>
      </c>
      <c r="I110" s="9" t="s">
        <v>13</v>
      </c>
      <c r="J110" s="12" t="s">
        <v>14</v>
      </c>
      <c r="K110" s="13" t="s">
        <v>261</v>
      </c>
    </row>
    <row r="111">
      <c r="A111" s="7">
        <v>44589.0</v>
      </c>
      <c r="B111" s="14">
        <v>44590.0</v>
      </c>
      <c r="C111" s="15" t="s">
        <v>262</v>
      </c>
      <c r="D111" s="15" t="s">
        <v>262</v>
      </c>
      <c r="E111" s="15" t="s">
        <v>244</v>
      </c>
      <c r="F111" s="26"/>
      <c r="G111" s="16">
        <v>120.0</v>
      </c>
      <c r="H111" s="16">
        <f t="shared" si="8"/>
        <v>120</v>
      </c>
      <c r="I111" s="15" t="s">
        <v>13</v>
      </c>
      <c r="J111" s="17" t="s">
        <v>14</v>
      </c>
      <c r="K111" s="18" t="s">
        <v>263</v>
      </c>
    </row>
    <row r="112">
      <c r="A112" s="19">
        <v>44589.0</v>
      </c>
      <c r="B112" s="20">
        <v>44666.0</v>
      </c>
      <c r="C112" s="21" t="s">
        <v>264</v>
      </c>
      <c r="D112" s="21" t="s">
        <v>265</v>
      </c>
      <c r="E112" s="21" t="s">
        <v>224</v>
      </c>
      <c r="F112" s="21" t="s">
        <v>31</v>
      </c>
      <c r="G112" s="22">
        <v>1145.0</v>
      </c>
      <c r="H112" s="22">
        <f t="shared" si="8"/>
        <v>1145</v>
      </c>
      <c r="I112" s="21" t="s">
        <v>13</v>
      </c>
      <c r="J112" s="23" t="s">
        <v>14</v>
      </c>
      <c r="K112" s="24" t="s">
        <v>266</v>
      </c>
    </row>
    <row r="113">
      <c r="A113" s="7">
        <v>44589.0</v>
      </c>
      <c r="B113" s="14">
        <v>44590.0</v>
      </c>
      <c r="C113" s="15" t="s">
        <v>267</v>
      </c>
      <c r="D113" s="15" t="s">
        <v>268</v>
      </c>
      <c r="E113" s="15" t="s">
        <v>244</v>
      </c>
      <c r="F113" s="26"/>
      <c r="G113" s="16">
        <v>360.0</v>
      </c>
      <c r="H113" s="16">
        <f t="shared" si="8"/>
        <v>360</v>
      </c>
      <c r="I113" s="15" t="s">
        <v>13</v>
      </c>
      <c r="J113" s="17" t="s">
        <v>14</v>
      </c>
      <c r="K113" s="18" t="s">
        <v>253</v>
      </c>
    </row>
    <row r="114">
      <c r="A114" s="7">
        <v>44589.0</v>
      </c>
      <c r="B114" s="8">
        <v>44590.0</v>
      </c>
      <c r="C114" s="9" t="s">
        <v>269</v>
      </c>
      <c r="D114" s="9" t="s">
        <v>269</v>
      </c>
      <c r="E114" s="9" t="s">
        <v>270</v>
      </c>
      <c r="F114" s="10"/>
      <c r="G114" s="11">
        <v>600.0</v>
      </c>
      <c r="H114" s="11">
        <f t="shared" si="8"/>
        <v>600</v>
      </c>
      <c r="I114" s="9" t="s">
        <v>13</v>
      </c>
      <c r="J114" s="12" t="s">
        <v>14</v>
      </c>
      <c r="K114" s="13" t="s">
        <v>271</v>
      </c>
    </row>
    <row r="115">
      <c r="A115" s="7">
        <v>44592.0</v>
      </c>
      <c r="B115" s="14">
        <v>44593.0</v>
      </c>
      <c r="C115" s="15" t="s">
        <v>272</v>
      </c>
      <c r="D115" s="15" t="s">
        <v>272</v>
      </c>
      <c r="E115" s="15" t="s">
        <v>273</v>
      </c>
      <c r="F115" s="15" t="s">
        <v>31</v>
      </c>
      <c r="G115" s="16">
        <v>1600.0</v>
      </c>
      <c r="H115" s="16">
        <f t="shared" si="8"/>
        <v>1600</v>
      </c>
      <c r="I115" s="15" t="s">
        <v>13</v>
      </c>
      <c r="J115" s="17" t="s">
        <v>14</v>
      </c>
      <c r="K115" s="18" t="s">
        <v>274</v>
      </c>
    </row>
    <row r="116">
      <c r="A116" s="7">
        <v>44592.0</v>
      </c>
      <c r="B116" s="8">
        <v>44619.0</v>
      </c>
      <c r="C116" s="9" t="s">
        <v>275</v>
      </c>
      <c r="D116" s="9" t="s">
        <v>275</v>
      </c>
      <c r="E116" s="9" t="s">
        <v>74</v>
      </c>
      <c r="F116" s="9" t="s">
        <v>31</v>
      </c>
      <c r="G116" s="11">
        <v>1730.0</v>
      </c>
      <c r="H116" s="11">
        <f t="shared" si="8"/>
        <v>1730</v>
      </c>
      <c r="I116" s="9" t="s">
        <v>13</v>
      </c>
      <c r="J116" s="12" t="s">
        <v>14</v>
      </c>
      <c r="K116" s="13" t="s">
        <v>276</v>
      </c>
    </row>
    <row r="117">
      <c r="A117" s="40">
        <v>44592.0</v>
      </c>
      <c r="B117" s="41">
        <v>44588.0</v>
      </c>
      <c r="C117" s="42" t="s">
        <v>277</v>
      </c>
      <c r="D117" s="42" t="s">
        <v>278</v>
      </c>
      <c r="E117" s="42" t="s">
        <v>279</v>
      </c>
      <c r="F117" s="42" t="s">
        <v>31</v>
      </c>
      <c r="G117" s="43">
        <v>0.0</v>
      </c>
      <c r="H117" s="43">
        <v>0.0</v>
      </c>
      <c r="I117" s="42" t="s">
        <v>13</v>
      </c>
      <c r="J117" s="44" t="s">
        <v>14</v>
      </c>
      <c r="K117" s="45" t="s">
        <v>280</v>
      </c>
    </row>
    <row r="118">
      <c r="A118" s="7">
        <v>44593.0</v>
      </c>
      <c r="B118" s="46">
        <v>44606.0</v>
      </c>
      <c r="C118" s="9" t="s">
        <v>281</v>
      </c>
      <c r="D118" s="9" t="s">
        <v>282</v>
      </c>
      <c r="E118" s="9" t="s">
        <v>74</v>
      </c>
      <c r="F118" s="9" t="s">
        <v>225</v>
      </c>
      <c r="G118" s="11">
        <v>2022.0</v>
      </c>
      <c r="H118" s="11">
        <f t="shared" ref="H118:H133" si="9">G118</f>
        <v>2022</v>
      </c>
      <c r="I118" s="9" t="s">
        <v>77</v>
      </c>
      <c r="J118" s="12" t="s">
        <v>14</v>
      </c>
      <c r="K118" s="13" t="s">
        <v>283</v>
      </c>
    </row>
    <row r="119">
      <c r="A119" s="7">
        <v>44593.0</v>
      </c>
      <c r="B119" s="14">
        <v>44595.0</v>
      </c>
      <c r="C119" s="15" t="s">
        <v>284</v>
      </c>
      <c r="D119" s="15" t="s">
        <v>285</v>
      </c>
      <c r="E119" s="15" t="s">
        <v>286</v>
      </c>
      <c r="F119" s="26"/>
      <c r="G119" s="16">
        <v>600.0</v>
      </c>
      <c r="H119" s="16">
        <f t="shared" si="9"/>
        <v>600</v>
      </c>
      <c r="I119" s="15" t="s">
        <v>77</v>
      </c>
      <c r="J119" s="17" t="s">
        <v>14</v>
      </c>
      <c r="K119" s="18" t="s">
        <v>287</v>
      </c>
    </row>
    <row r="120">
      <c r="A120" s="7">
        <v>44593.0</v>
      </c>
      <c r="B120" s="8">
        <v>44593.0</v>
      </c>
      <c r="C120" s="9" t="s">
        <v>288</v>
      </c>
      <c r="D120" s="9" t="s">
        <v>289</v>
      </c>
      <c r="E120" s="9" t="s">
        <v>66</v>
      </c>
      <c r="F120" s="9" t="s">
        <v>18</v>
      </c>
      <c r="G120" s="11">
        <v>2760.0</v>
      </c>
      <c r="H120" s="11">
        <f t="shared" si="9"/>
        <v>2760</v>
      </c>
      <c r="I120" s="9" t="s">
        <v>77</v>
      </c>
      <c r="J120" s="12" t="s">
        <v>14</v>
      </c>
      <c r="K120" s="13" t="s">
        <v>290</v>
      </c>
    </row>
    <row r="121">
      <c r="A121" s="7">
        <v>44595.0</v>
      </c>
      <c r="B121" s="14">
        <v>44619.0</v>
      </c>
      <c r="C121" s="15" t="s">
        <v>291</v>
      </c>
      <c r="D121" s="15" t="s">
        <v>292</v>
      </c>
      <c r="E121" s="15" t="s">
        <v>224</v>
      </c>
      <c r="F121" s="15" t="s">
        <v>18</v>
      </c>
      <c r="G121" s="16">
        <v>1100.0</v>
      </c>
      <c r="H121" s="16">
        <f t="shared" si="9"/>
        <v>1100</v>
      </c>
      <c r="I121" s="15" t="s">
        <v>77</v>
      </c>
      <c r="J121" s="17" t="s">
        <v>14</v>
      </c>
      <c r="K121" s="18" t="s">
        <v>293</v>
      </c>
    </row>
    <row r="122">
      <c r="A122" s="7">
        <v>44595.0</v>
      </c>
      <c r="B122" s="8">
        <v>44611.0</v>
      </c>
      <c r="C122" s="9" t="s">
        <v>294</v>
      </c>
      <c r="D122" s="9" t="s">
        <v>295</v>
      </c>
      <c r="E122" s="9" t="s">
        <v>66</v>
      </c>
      <c r="F122" s="9" t="s">
        <v>18</v>
      </c>
      <c r="G122" s="11">
        <v>6002.0</v>
      </c>
      <c r="H122" s="11">
        <f t="shared" si="9"/>
        <v>6002</v>
      </c>
      <c r="I122" s="9" t="s">
        <v>77</v>
      </c>
      <c r="J122" s="12" t="s">
        <v>14</v>
      </c>
      <c r="K122" s="13" t="s">
        <v>296</v>
      </c>
    </row>
    <row r="123">
      <c r="A123" s="7">
        <v>44595.0</v>
      </c>
      <c r="B123" s="14">
        <v>44602.0</v>
      </c>
      <c r="C123" s="15" t="s">
        <v>297</v>
      </c>
      <c r="D123" s="15" t="s">
        <v>298</v>
      </c>
      <c r="E123" s="15" t="s">
        <v>286</v>
      </c>
      <c r="F123" s="26"/>
      <c r="G123" s="16">
        <v>600.0</v>
      </c>
      <c r="H123" s="16">
        <f t="shared" si="9"/>
        <v>600</v>
      </c>
      <c r="I123" s="15" t="s">
        <v>77</v>
      </c>
      <c r="J123" s="17" t="s">
        <v>14</v>
      </c>
      <c r="K123" s="18" t="s">
        <v>299</v>
      </c>
    </row>
    <row r="124">
      <c r="A124" s="7">
        <v>44596.0</v>
      </c>
      <c r="B124" s="8">
        <v>44618.0</v>
      </c>
      <c r="C124" s="9" t="s">
        <v>300</v>
      </c>
      <c r="D124" s="9" t="s">
        <v>300</v>
      </c>
      <c r="E124" s="9" t="s">
        <v>66</v>
      </c>
      <c r="F124" s="9" t="s">
        <v>31</v>
      </c>
      <c r="G124" s="11">
        <v>5190.0</v>
      </c>
      <c r="H124" s="11">
        <f t="shared" si="9"/>
        <v>5190</v>
      </c>
      <c r="I124" s="9" t="s">
        <v>13</v>
      </c>
      <c r="J124" s="12" t="s">
        <v>14</v>
      </c>
      <c r="K124" s="13" t="s">
        <v>301</v>
      </c>
    </row>
    <row r="125">
      <c r="A125" s="7">
        <v>44596.0</v>
      </c>
      <c r="B125" s="14">
        <v>44598.0</v>
      </c>
      <c r="C125" s="15" t="s">
        <v>302</v>
      </c>
      <c r="D125" s="15" t="s">
        <v>303</v>
      </c>
      <c r="E125" s="15" t="s">
        <v>286</v>
      </c>
      <c r="F125" s="26"/>
      <c r="G125" s="16">
        <v>650.0</v>
      </c>
      <c r="H125" s="16">
        <f t="shared" si="9"/>
        <v>650</v>
      </c>
      <c r="I125" s="15" t="s">
        <v>13</v>
      </c>
      <c r="J125" s="17" t="s">
        <v>14</v>
      </c>
      <c r="K125" s="18" t="s">
        <v>304</v>
      </c>
    </row>
    <row r="126">
      <c r="A126" s="7">
        <v>44596.0</v>
      </c>
      <c r="B126" s="8">
        <v>44597.0</v>
      </c>
      <c r="C126" s="9" t="s">
        <v>305</v>
      </c>
      <c r="D126" s="9" t="s">
        <v>305</v>
      </c>
      <c r="E126" s="9" t="s">
        <v>306</v>
      </c>
      <c r="F126" s="10"/>
      <c r="G126" s="11">
        <v>180.0</v>
      </c>
      <c r="H126" s="11">
        <f t="shared" si="9"/>
        <v>180</v>
      </c>
      <c r="I126" s="9" t="s">
        <v>13</v>
      </c>
      <c r="J126" s="12" t="s">
        <v>14</v>
      </c>
      <c r="K126" s="13" t="s">
        <v>307</v>
      </c>
    </row>
    <row r="127">
      <c r="A127" s="7">
        <v>44596.0</v>
      </c>
      <c r="B127" s="14">
        <v>44618.0</v>
      </c>
      <c r="C127" s="15" t="s">
        <v>308</v>
      </c>
      <c r="D127" s="15" t="s">
        <v>309</v>
      </c>
      <c r="E127" s="15" t="s">
        <v>74</v>
      </c>
      <c r="F127" s="15" t="s">
        <v>225</v>
      </c>
      <c r="G127" s="16">
        <v>2440.0</v>
      </c>
      <c r="H127" s="16">
        <f t="shared" si="9"/>
        <v>2440</v>
      </c>
      <c r="I127" s="15" t="s">
        <v>13</v>
      </c>
      <c r="J127" s="17" t="s">
        <v>14</v>
      </c>
      <c r="K127" s="18" t="s">
        <v>310</v>
      </c>
    </row>
    <row r="128">
      <c r="A128" s="7">
        <v>44596.0</v>
      </c>
      <c r="B128" s="8">
        <v>44598.0</v>
      </c>
      <c r="C128" s="9" t="s">
        <v>311</v>
      </c>
      <c r="D128" s="9" t="s">
        <v>311</v>
      </c>
      <c r="E128" s="9" t="s">
        <v>306</v>
      </c>
      <c r="F128" s="10"/>
      <c r="G128" s="11">
        <v>300.0</v>
      </c>
      <c r="H128" s="11">
        <f t="shared" si="9"/>
        <v>300</v>
      </c>
      <c r="I128" s="9" t="s">
        <v>13</v>
      </c>
      <c r="J128" s="12" t="s">
        <v>14</v>
      </c>
      <c r="K128" s="13" t="s">
        <v>312</v>
      </c>
    </row>
    <row r="129">
      <c r="A129" s="7">
        <v>44596.0</v>
      </c>
      <c r="B129" s="14">
        <v>44597.0</v>
      </c>
      <c r="C129" s="15" t="s">
        <v>313</v>
      </c>
      <c r="D129" s="15" t="s">
        <v>314</v>
      </c>
      <c r="E129" s="15" t="s">
        <v>306</v>
      </c>
      <c r="F129" s="26"/>
      <c r="G129" s="16">
        <v>480.0</v>
      </c>
      <c r="H129" s="16">
        <f t="shared" si="9"/>
        <v>480</v>
      </c>
      <c r="I129" s="15" t="s">
        <v>13</v>
      </c>
      <c r="J129" s="17" t="s">
        <v>14</v>
      </c>
      <c r="K129" s="18" t="s">
        <v>315</v>
      </c>
    </row>
    <row r="130">
      <c r="A130" s="19">
        <v>44599.0</v>
      </c>
      <c r="B130" s="20">
        <v>44820.0</v>
      </c>
      <c r="C130" s="21" t="s">
        <v>28</v>
      </c>
      <c r="D130" s="21" t="s">
        <v>29</v>
      </c>
      <c r="E130" s="21" t="s">
        <v>66</v>
      </c>
      <c r="F130" s="21" t="s">
        <v>31</v>
      </c>
      <c r="G130" s="22">
        <v>1253.0</v>
      </c>
      <c r="H130" s="22">
        <f t="shared" si="9"/>
        <v>1253</v>
      </c>
      <c r="I130" s="21" t="s">
        <v>13</v>
      </c>
      <c r="J130" s="23" t="s">
        <v>14</v>
      </c>
      <c r="K130" s="24" t="s">
        <v>316</v>
      </c>
    </row>
    <row r="131">
      <c r="A131" s="7">
        <v>44599.0</v>
      </c>
      <c r="B131" s="14">
        <v>44604.0</v>
      </c>
      <c r="C131" s="15" t="s">
        <v>317</v>
      </c>
      <c r="D131" s="15" t="s">
        <v>318</v>
      </c>
      <c r="E131" s="15" t="s">
        <v>224</v>
      </c>
      <c r="F131" s="15" t="s">
        <v>31</v>
      </c>
      <c r="G131" s="16">
        <v>1850.0</v>
      </c>
      <c r="H131" s="16">
        <f t="shared" si="9"/>
        <v>1850</v>
      </c>
      <c r="I131" s="15" t="s">
        <v>13</v>
      </c>
      <c r="J131" s="17" t="s">
        <v>14</v>
      </c>
      <c r="K131" s="18" t="s">
        <v>319</v>
      </c>
    </row>
    <row r="132">
      <c r="A132" s="7">
        <v>44599.0</v>
      </c>
      <c r="B132" s="8">
        <v>44618.0</v>
      </c>
      <c r="C132" s="9" t="s">
        <v>320</v>
      </c>
      <c r="D132" s="9" t="s">
        <v>321</v>
      </c>
      <c r="E132" s="9" t="s">
        <v>92</v>
      </c>
      <c r="F132" s="9" t="s">
        <v>225</v>
      </c>
      <c r="G132" s="11">
        <v>4880.0</v>
      </c>
      <c r="H132" s="11">
        <f t="shared" si="9"/>
        <v>4880</v>
      </c>
      <c r="I132" s="9" t="s">
        <v>13</v>
      </c>
      <c r="J132" s="12" t="s">
        <v>14</v>
      </c>
      <c r="K132" s="13" t="s">
        <v>322</v>
      </c>
    </row>
    <row r="133">
      <c r="A133" s="7">
        <v>44599.0</v>
      </c>
      <c r="B133" s="14">
        <v>44604.0</v>
      </c>
      <c r="C133" s="15" t="s">
        <v>323</v>
      </c>
      <c r="D133" s="15" t="s">
        <v>324</v>
      </c>
      <c r="E133" s="15" t="s">
        <v>74</v>
      </c>
      <c r="F133" s="15" t="s">
        <v>18</v>
      </c>
      <c r="G133" s="16">
        <v>980.0</v>
      </c>
      <c r="H133" s="16">
        <f t="shared" si="9"/>
        <v>980</v>
      </c>
      <c r="I133" s="15" t="s">
        <v>13</v>
      </c>
      <c r="J133" s="17" t="s">
        <v>14</v>
      </c>
      <c r="K133" s="18" t="s">
        <v>325</v>
      </c>
    </row>
    <row r="134">
      <c r="A134" s="40">
        <v>44599.0</v>
      </c>
      <c r="B134" s="41">
        <v>44618.0</v>
      </c>
      <c r="C134" s="42" t="s">
        <v>326</v>
      </c>
      <c r="D134" s="42" t="s">
        <v>327</v>
      </c>
      <c r="E134" s="42" t="s">
        <v>110</v>
      </c>
      <c r="F134" s="42" t="s">
        <v>225</v>
      </c>
      <c r="G134" s="43">
        <v>0.0</v>
      </c>
      <c r="H134" s="43">
        <v>0.0</v>
      </c>
      <c r="I134" s="42" t="s">
        <v>13</v>
      </c>
      <c r="J134" s="44" t="s">
        <v>14</v>
      </c>
      <c r="K134" s="45" t="s">
        <v>328</v>
      </c>
    </row>
    <row r="135">
      <c r="A135" s="7">
        <v>44599.0</v>
      </c>
      <c r="B135" s="14">
        <v>44618.0</v>
      </c>
      <c r="C135" s="15" t="s">
        <v>326</v>
      </c>
      <c r="D135" s="15" t="s">
        <v>329</v>
      </c>
      <c r="E135" s="15" t="s">
        <v>110</v>
      </c>
      <c r="F135" s="15" t="s">
        <v>225</v>
      </c>
      <c r="G135" s="16">
        <v>2440.0</v>
      </c>
      <c r="H135" s="16">
        <f t="shared" ref="H135:H139" si="10">G135</f>
        <v>2440</v>
      </c>
      <c r="I135" s="15" t="s">
        <v>13</v>
      </c>
      <c r="J135" s="17" t="s">
        <v>14</v>
      </c>
      <c r="K135" s="18" t="s">
        <v>330</v>
      </c>
    </row>
    <row r="136">
      <c r="A136" s="7">
        <v>44599.0</v>
      </c>
      <c r="B136" s="8">
        <v>44618.0</v>
      </c>
      <c r="C136" s="9" t="s">
        <v>326</v>
      </c>
      <c r="D136" s="9" t="s">
        <v>329</v>
      </c>
      <c r="E136" s="9" t="s">
        <v>92</v>
      </c>
      <c r="F136" s="9" t="s">
        <v>225</v>
      </c>
      <c r="G136" s="11">
        <v>4880.0</v>
      </c>
      <c r="H136" s="11">
        <f t="shared" si="10"/>
        <v>4880</v>
      </c>
      <c r="I136" s="9" t="s">
        <v>13</v>
      </c>
      <c r="J136" s="12" t="s">
        <v>14</v>
      </c>
      <c r="K136" s="13" t="s">
        <v>331</v>
      </c>
    </row>
    <row r="137">
      <c r="A137" s="7">
        <v>44599.0</v>
      </c>
      <c r="B137" s="14">
        <v>44618.0</v>
      </c>
      <c r="C137" s="15" t="s">
        <v>326</v>
      </c>
      <c r="D137" s="15" t="s">
        <v>329</v>
      </c>
      <c r="E137" s="15" t="s">
        <v>66</v>
      </c>
      <c r="F137" s="15" t="s">
        <v>225</v>
      </c>
      <c r="G137" s="16">
        <v>8772.0</v>
      </c>
      <c r="H137" s="16">
        <f t="shared" si="10"/>
        <v>8772</v>
      </c>
      <c r="I137" s="15" t="s">
        <v>13</v>
      </c>
      <c r="J137" s="17" t="s">
        <v>14</v>
      </c>
      <c r="K137" s="18" t="s">
        <v>332</v>
      </c>
    </row>
    <row r="138">
      <c r="A138" s="7">
        <v>44600.0</v>
      </c>
      <c r="B138" s="8">
        <v>44618.0</v>
      </c>
      <c r="C138" s="9" t="s">
        <v>326</v>
      </c>
      <c r="D138" s="9" t="s">
        <v>329</v>
      </c>
      <c r="E138" s="9" t="s">
        <v>92</v>
      </c>
      <c r="F138" s="9" t="s">
        <v>31</v>
      </c>
      <c r="G138" s="11">
        <v>3460.0</v>
      </c>
      <c r="H138" s="11">
        <f t="shared" si="10"/>
        <v>3460</v>
      </c>
      <c r="I138" s="9" t="s">
        <v>13</v>
      </c>
      <c r="J138" s="12" t="s">
        <v>14</v>
      </c>
      <c r="K138" s="13" t="s">
        <v>333</v>
      </c>
    </row>
    <row r="139">
      <c r="A139" s="19">
        <v>44600.0</v>
      </c>
      <c r="B139" s="20">
        <v>44818.0</v>
      </c>
      <c r="C139" s="21" t="s">
        <v>64</v>
      </c>
      <c r="D139" s="21" t="s">
        <v>65</v>
      </c>
      <c r="E139" s="21" t="s">
        <v>66</v>
      </c>
      <c r="F139" s="21" t="s">
        <v>31</v>
      </c>
      <c r="G139" s="22">
        <v>1188.0</v>
      </c>
      <c r="H139" s="22">
        <f t="shared" si="10"/>
        <v>1188</v>
      </c>
      <c r="I139" s="21" t="s">
        <v>13</v>
      </c>
      <c r="J139" s="23" t="s">
        <v>14</v>
      </c>
      <c r="K139" s="24" t="s">
        <v>67</v>
      </c>
    </row>
    <row r="140">
      <c r="A140" s="7">
        <v>44600.0</v>
      </c>
      <c r="B140" s="8">
        <v>44607.0</v>
      </c>
      <c r="C140" s="9" t="s">
        <v>334</v>
      </c>
      <c r="D140" s="9" t="s">
        <v>335</v>
      </c>
      <c r="E140" s="9" t="s">
        <v>224</v>
      </c>
      <c r="F140" s="9" t="s">
        <v>18</v>
      </c>
      <c r="G140" s="11">
        <v>1017.0</v>
      </c>
      <c r="H140" s="11">
        <v>1017.0</v>
      </c>
      <c r="I140" s="9" t="s">
        <v>13</v>
      </c>
      <c r="J140" s="12" t="s">
        <v>14</v>
      </c>
      <c r="K140" s="13" t="s">
        <v>336</v>
      </c>
    </row>
    <row r="141">
      <c r="A141" s="7">
        <v>44601.0</v>
      </c>
      <c r="B141" s="14">
        <v>44604.0</v>
      </c>
      <c r="C141" s="15" t="s">
        <v>337</v>
      </c>
      <c r="D141" s="15" t="s">
        <v>337</v>
      </c>
      <c r="E141" s="15" t="s">
        <v>338</v>
      </c>
      <c r="F141" s="15" t="s">
        <v>18</v>
      </c>
      <c r="G141" s="16">
        <v>1230.0</v>
      </c>
      <c r="H141" s="16">
        <f t="shared" ref="H141:H146" si="11">G141</f>
        <v>1230</v>
      </c>
      <c r="I141" s="15" t="s">
        <v>13</v>
      </c>
      <c r="J141" s="17" t="s">
        <v>14</v>
      </c>
      <c r="K141" s="18" t="s">
        <v>339</v>
      </c>
    </row>
    <row r="142">
      <c r="A142" s="7">
        <v>44602.0</v>
      </c>
      <c r="B142" s="8">
        <v>44605.0</v>
      </c>
      <c r="C142" s="9" t="s">
        <v>340</v>
      </c>
      <c r="D142" s="9" t="s">
        <v>340</v>
      </c>
      <c r="E142" s="9" t="s">
        <v>306</v>
      </c>
      <c r="F142" s="10"/>
      <c r="G142" s="11">
        <v>200.0</v>
      </c>
      <c r="H142" s="11">
        <f t="shared" si="11"/>
        <v>200</v>
      </c>
      <c r="I142" s="9" t="s">
        <v>13</v>
      </c>
      <c r="J142" s="12" t="s">
        <v>14</v>
      </c>
      <c r="K142" s="13" t="s">
        <v>341</v>
      </c>
    </row>
    <row r="143">
      <c r="A143" s="7">
        <v>44602.0</v>
      </c>
      <c r="B143" s="14">
        <v>44604.0</v>
      </c>
      <c r="C143" s="15" t="s">
        <v>342</v>
      </c>
      <c r="D143" s="15" t="s">
        <v>342</v>
      </c>
      <c r="E143" s="15" t="s">
        <v>306</v>
      </c>
      <c r="F143" s="26"/>
      <c r="G143" s="16">
        <v>300.0</v>
      </c>
      <c r="H143" s="16">
        <f t="shared" si="11"/>
        <v>300</v>
      </c>
      <c r="I143" s="15" t="s">
        <v>13</v>
      </c>
      <c r="J143" s="17" t="s">
        <v>14</v>
      </c>
      <c r="K143" s="18" t="s">
        <v>343</v>
      </c>
    </row>
    <row r="144">
      <c r="A144" s="7">
        <v>44602.0</v>
      </c>
      <c r="B144" s="8">
        <v>44619.0</v>
      </c>
      <c r="C144" s="9" t="s">
        <v>344</v>
      </c>
      <c r="D144" s="9" t="s">
        <v>345</v>
      </c>
      <c r="E144" s="9" t="s">
        <v>279</v>
      </c>
      <c r="F144" s="9" t="s">
        <v>31</v>
      </c>
      <c r="G144" s="11">
        <v>2959.0</v>
      </c>
      <c r="H144" s="11">
        <f t="shared" si="11"/>
        <v>2959</v>
      </c>
      <c r="I144" s="9" t="s">
        <v>13</v>
      </c>
      <c r="J144" s="12" t="s">
        <v>14</v>
      </c>
      <c r="K144" s="13" t="s">
        <v>346</v>
      </c>
    </row>
    <row r="145">
      <c r="A145" s="7">
        <v>44602.0</v>
      </c>
      <c r="B145" s="14">
        <v>44604.0</v>
      </c>
      <c r="C145" s="15" t="s">
        <v>347</v>
      </c>
      <c r="D145" s="15" t="s">
        <v>347</v>
      </c>
      <c r="E145" s="15" t="s">
        <v>306</v>
      </c>
      <c r="F145" s="26"/>
      <c r="G145" s="16">
        <v>480.0</v>
      </c>
      <c r="H145" s="16">
        <f t="shared" si="11"/>
        <v>480</v>
      </c>
      <c r="I145" s="15" t="s">
        <v>13</v>
      </c>
      <c r="J145" s="17" t="s">
        <v>14</v>
      </c>
      <c r="K145" s="18" t="s">
        <v>348</v>
      </c>
    </row>
    <row r="146">
      <c r="A146" s="7">
        <v>44603.0</v>
      </c>
      <c r="B146" s="8">
        <v>44604.0</v>
      </c>
      <c r="C146" s="9" t="s">
        <v>349</v>
      </c>
      <c r="D146" s="9" t="s">
        <v>350</v>
      </c>
      <c r="E146" s="9" t="s">
        <v>92</v>
      </c>
      <c r="F146" s="9" t="s">
        <v>18</v>
      </c>
      <c r="G146" s="11">
        <v>1960.0</v>
      </c>
      <c r="H146" s="11">
        <f t="shared" si="11"/>
        <v>1960</v>
      </c>
      <c r="I146" s="9" t="s">
        <v>13</v>
      </c>
      <c r="J146" s="12" t="s">
        <v>14</v>
      </c>
      <c r="K146" s="13" t="s">
        <v>351</v>
      </c>
    </row>
    <row r="147">
      <c r="A147" s="19">
        <v>44603.0</v>
      </c>
      <c r="B147" s="21" t="s">
        <v>352</v>
      </c>
      <c r="C147" s="21" t="s">
        <v>353</v>
      </c>
      <c r="D147" s="21" t="s">
        <v>59</v>
      </c>
      <c r="E147" s="21" t="s">
        <v>60</v>
      </c>
      <c r="F147" s="21" t="s">
        <v>31</v>
      </c>
      <c r="G147" s="22">
        <v>404.4</v>
      </c>
      <c r="H147" s="22">
        <v>404.4</v>
      </c>
      <c r="I147" s="21" t="s">
        <v>13</v>
      </c>
      <c r="J147" s="23" t="s">
        <v>14</v>
      </c>
      <c r="K147" s="24" t="s">
        <v>354</v>
      </c>
    </row>
    <row r="148">
      <c r="A148" s="7">
        <v>44603.0</v>
      </c>
      <c r="B148" s="8">
        <v>44605.0</v>
      </c>
      <c r="C148" s="9" t="s">
        <v>355</v>
      </c>
      <c r="D148" s="9" t="s">
        <v>355</v>
      </c>
      <c r="E148" s="9" t="s">
        <v>306</v>
      </c>
      <c r="F148" s="10"/>
      <c r="G148" s="11">
        <v>600.0</v>
      </c>
      <c r="H148" s="11">
        <f t="shared" ref="H148:H164" si="12">G148</f>
        <v>600</v>
      </c>
      <c r="I148" s="9" t="s">
        <v>13</v>
      </c>
      <c r="J148" s="12" t="s">
        <v>14</v>
      </c>
      <c r="K148" s="13" t="s">
        <v>356</v>
      </c>
    </row>
    <row r="149">
      <c r="A149" s="7">
        <v>44606.0</v>
      </c>
      <c r="B149" s="14">
        <v>44606.0</v>
      </c>
      <c r="C149" s="15" t="s">
        <v>357</v>
      </c>
      <c r="D149" s="15" t="s">
        <v>358</v>
      </c>
      <c r="E149" s="15" t="s">
        <v>224</v>
      </c>
      <c r="F149" s="15" t="s">
        <v>18</v>
      </c>
      <c r="G149" s="16">
        <v>887.0</v>
      </c>
      <c r="H149" s="16">
        <f t="shared" si="12"/>
        <v>887</v>
      </c>
      <c r="I149" s="15" t="s">
        <v>13</v>
      </c>
      <c r="J149" s="17" t="s">
        <v>14</v>
      </c>
      <c r="K149" s="18" t="s">
        <v>359</v>
      </c>
    </row>
    <row r="150">
      <c r="A150" s="7">
        <v>44606.0</v>
      </c>
      <c r="B150" s="8">
        <v>44619.0</v>
      </c>
      <c r="C150" s="9" t="s">
        <v>360</v>
      </c>
      <c r="D150" s="9" t="s">
        <v>361</v>
      </c>
      <c r="E150" s="9" t="s">
        <v>110</v>
      </c>
      <c r="F150" s="9" t="s">
        <v>31</v>
      </c>
      <c r="G150" s="11">
        <v>1730.0</v>
      </c>
      <c r="H150" s="11">
        <f t="shared" si="12"/>
        <v>1730</v>
      </c>
      <c r="I150" s="9" t="s">
        <v>13</v>
      </c>
      <c r="J150" s="12" t="s">
        <v>14</v>
      </c>
      <c r="K150" s="13" t="s">
        <v>362</v>
      </c>
    </row>
    <row r="151">
      <c r="A151" s="7">
        <v>44606.0</v>
      </c>
      <c r="B151" s="14">
        <v>44619.0</v>
      </c>
      <c r="C151" s="15" t="s">
        <v>363</v>
      </c>
      <c r="D151" s="15" t="s">
        <v>364</v>
      </c>
      <c r="E151" s="15" t="s">
        <v>110</v>
      </c>
      <c r="F151" s="15" t="s">
        <v>31</v>
      </c>
      <c r="G151" s="16">
        <v>1730.0</v>
      </c>
      <c r="H151" s="16">
        <f t="shared" si="12"/>
        <v>1730</v>
      </c>
      <c r="I151" s="15" t="s">
        <v>13</v>
      </c>
      <c r="J151" s="17" t="s">
        <v>14</v>
      </c>
      <c r="K151" s="18" t="s">
        <v>365</v>
      </c>
    </row>
    <row r="152">
      <c r="A152" s="7">
        <v>44606.0</v>
      </c>
      <c r="B152" s="8">
        <v>44618.0</v>
      </c>
      <c r="C152" s="9" t="s">
        <v>366</v>
      </c>
      <c r="D152" s="9" t="s">
        <v>366</v>
      </c>
      <c r="E152" s="9" t="s">
        <v>110</v>
      </c>
      <c r="F152" s="9" t="s">
        <v>31</v>
      </c>
      <c r="G152" s="11">
        <v>1730.0</v>
      </c>
      <c r="H152" s="11">
        <f t="shared" si="12"/>
        <v>1730</v>
      </c>
      <c r="I152" s="9" t="s">
        <v>13</v>
      </c>
      <c r="J152" s="12" t="s">
        <v>14</v>
      </c>
      <c r="K152" s="13" t="s">
        <v>367</v>
      </c>
    </row>
    <row r="153">
      <c r="A153" s="7">
        <v>44608.0</v>
      </c>
      <c r="B153" s="14">
        <v>44612.0</v>
      </c>
      <c r="C153" s="15" t="s">
        <v>368</v>
      </c>
      <c r="D153" s="15" t="s">
        <v>369</v>
      </c>
      <c r="E153" s="15" t="s">
        <v>286</v>
      </c>
      <c r="F153" s="26"/>
      <c r="G153" s="16">
        <v>650.0</v>
      </c>
      <c r="H153" s="16">
        <f t="shared" si="12"/>
        <v>650</v>
      </c>
      <c r="I153" s="15" t="s">
        <v>13</v>
      </c>
      <c r="J153" s="17" t="s">
        <v>14</v>
      </c>
      <c r="K153" s="18" t="s">
        <v>370</v>
      </c>
    </row>
    <row r="154">
      <c r="A154" s="7">
        <v>44609.0</v>
      </c>
      <c r="B154" s="8">
        <v>44614.0</v>
      </c>
      <c r="C154" s="9" t="s">
        <v>371</v>
      </c>
      <c r="D154" s="9" t="s">
        <v>371</v>
      </c>
      <c r="E154" s="9" t="s">
        <v>338</v>
      </c>
      <c r="F154" s="9" t="s">
        <v>18</v>
      </c>
      <c r="G154" s="11">
        <v>1017.0</v>
      </c>
      <c r="H154" s="11">
        <f t="shared" si="12"/>
        <v>1017</v>
      </c>
      <c r="I154" s="9" t="s">
        <v>13</v>
      </c>
      <c r="J154" s="12" t="s">
        <v>14</v>
      </c>
      <c r="K154" s="13" t="s">
        <v>372</v>
      </c>
    </row>
    <row r="155">
      <c r="A155" s="47">
        <v>44603.0</v>
      </c>
      <c r="B155" s="48">
        <v>44604.0</v>
      </c>
      <c r="C155" s="49" t="s">
        <v>373</v>
      </c>
      <c r="D155" s="49" t="s">
        <v>373</v>
      </c>
      <c r="E155" s="49" t="s">
        <v>306</v>
      </c>
      <c r="F155" s="50"/>
      <c r="G155" s="51">
        <v>240.0</v>
      </c>
      <c r="H155" s="51">
        <f t="shared" si="12"/>
        <v>240</v>
      </c>
      <c r="I155" s="49" t="s">
        <v>13</v>
      </c>
      <c r="J155" s="52" t="s">
        <v>14</v>
      </c>
      <c r="K155" s="53" t="s">
        <v>374</v>
      </c>
    </row>
    <row r="156">
      <c r="A156" s="7">
        <v>44610.0</v>
      </c>
      <c r="B156" s="8">
        <v>44612.0</v>
      </c>
      <c r="C156" s="9" t="s">
        <v>375</v>
      </c>
      <c r="D156" s="9" t="s">
        <v>376</v>
      </c>
      <c r="E156" s="9" t="s">
        <v>377</v>
      </c>
      <c r="F156" s="10"/>
      <c r="G156" s="11">
        <v>600.0</v>
      </c>
      <c r="H156" s="11">
        <f t="shared" si="12"/>
        <v>600</v>
      </c>
      <c r="I156" s="9" t="s">
        <v>13</v>
      </c>
      <c r="J156" s="12" t="s">
        <v>14</v>
      </c>
      <c r="K156" s="13" t="s">
        <v>378</v>
      </c>
    </row>
    <row r="157">
      <c r="A157" s="7">
        <v>44610.0</v>
      </c>
      <c r="B157" s="14">
        <v>44612.0</v>
      </c>
      <c r="C157" s="15" t="s">
        <v>379</v>
      </c>
      <c r="D157" s="15" t="s">
        <v>379</v>
      </c>
      <c r="E157" s="15" t="s">
        <v>377</v>
      </c>
      <c r="F157" s="26"/>
      <c r="G157" s="16">
        <v>150.0</v>
      </c>
      <c r="H157" s="16">
        <f t="shared" si="12"/>
        <v>150</v>
      </c>
      <c r="I157" s="15" t="s">
        <v>13</v>
      </c>
      <c r="J157" s="17" t="s">
        <v>14</v>
      </c>
      <c r="K157" s="18" t="s">
        <v>380</v>
      </c>
    </row>
    <row r="158">
      <c r="A158" s="7">
        <v>44610.0</v>
      </c>
      <c r="B158" s="8">
        <v>44612.0</v>
      </c>
      <c r="C158" s="9" t="s">
        <v>381</v>
      </c>
      <c r="D158" s="9" t="s">
        <v>382</v>
      </c>
      <c r="E158" s="9" t="s">
        <v>377</v>
      </c>
      <c r="F158" s="10"/>
      <c r="G158" s="11">
        <v>150.0</v>
      </c>
      <c r="H158" s="11">
        <f t="shared" si="12"/>
        <v>150</v>
      </c>
      <c r="I158" s="9" t="s">
        <v>13</v>
      </c>
      <c r="J158" s="12" t="s">
        <v>14</v>
      </c>
      <c r="K158" s="13" t="s">
        <v>380</v>
      </c>
    </row>
    <row r="159">
      <c r="A159" s="7">
        <v>44610.0</v>
      </c>
      <c r="B159" s="14">
        <v>44611.0</v>
      </c>
      <c r="C159" s="15" t="s">
        <v>383</v>
      </c>
      <c r="D159" s="15" t="s">
        <v>383</v>
      </c>
      <c r="E159" s="15" t="s">
        <v>286</v>
      </c>
      <c r="F159" s="26"/>
      <c r="G159" s="16">
        <v>600.0</v>
      </c>
      <c r="H159" s="16">
        <f t="shared" si="12"/>
        <v>600</v>
      </c>
      <c r="I159" s="15" t="s">
        <v>13</v>
      </c>
      <c r="J159" s="17" t="s">
        <v>14</v>
      </c>
      <c r="K159" s="18" t="s">
        <v>384</v>
      </c>
    </row>
    <row r="160">
      <c r="A160" s="7">
        <v>44610.0</v>
      </c>
      <c r="B160" s="8">
        <v>44612.0</v>
      </c>
      <c r="C160" s="9" t="s">
        <v>385</v>
      </c>
      <c r="D160" s="9" t="s">
        <v>385</v>
      </c>
      <c r="E160" s="9" t="s">
        <v>377</v>
      </c>
      <c r="F160" s="10"/>
      <c r="G160" s="11">
        <v>150.0</v>
      </c>
      <c r="H160" s="11">
        <f t="shared" si="12"/>
        <v>150</v>
      </c>
      <c r="I160" s="9" t="s">
        <v>13</v>
      </c>
      <c r="J160" s="12" t="s">
        <v>14</v>
      </c>
      <c r="K160" s="13" t="s">
        <v>380</v>
      </c>
    </row>
    <row r="161">
      <c r="A161" s="7">
        <v>44610.0</v>
      </c>
      <c r="B161" s="14">
        <v>44612.0</v>
      </c>
      <c r="C161" s="15" t="s">
        <v>386</v>
      </c>
      <c r="D161" s="15" t="s">
        <v>387</v>
      </c>
      <c r="E161" s="15" t="s">
        <v>377</v>
      </c>
      <c r="F161" s="26"/>
      <c r="G161" s="16">
        <v>150.0</v>
      </c>
      <c r="H161" s="16">
        <f t="shared" si="12"/>
        <v>150</v>
      </c>
      <c r="I161" s="15" t="s">
        <v>13</v>
      </c>
      <c r="J161" s="17" t="s">
        <v>14</v>
      </c>
      <c r="K161" s="18" t="s">
        <v>380</v>
      </c>
    </row>
    <row r="162">
      <c r="A162" s="7">
        <v>44610.0</v>
      </c>
      <c r="B162" s="8">
        <v>44619.0</v>
      </c>
      <c r="C162" s="9" t="s">
        <v>388</v>
      </c>
      <c r="D162" s="9" t="s">
        <v>389</v>
      </c>
      <c r="E162" s="9" t="s">
        <v>157</v>
      </c>
      <c r="F162" s="10"/>
      <c r="G162" s="11">
        <v>5190.0</v>
      </c>
      <c r="H162" s="11">
        <f t="shared" si="12"/>
        <v>5190</v>
      </c>
      <c r="I162" s="9" t="s">
        <v>13</v>
      </c>
      <c r="J162" s="12" t="s">
        <v>14</v>
      </c>
      <c r="K162" s="13" t="s">
        <v>390</v>
      </c>
    </row>
    <row r="163">
      <c r="A163" s="7">
        <v>44610.0</v>
      </c>
      <c r="B163" s="14">
        <v>44612.0</v>
      </c>
      <c r="C163" s="15" t="s">
        <v>391</v>
      </c>
      <c r="D163" s="15" t="s">
        <v>392</v>
      </c>
      <c r="E163" s="15" t="s">
        <v>377</v>
      </c>
      <c r="F163" s="26"/>
      <c r="G163" s="16">
        <v>450.0</v>
      </c>
      <c r="H163" s="16">
        <f t="shared" si="12"/>
        <v>450</v>
      </c>
      <c r="I163" s="15" t="s">
        <v>13</v>
      </c>
      <c r="J163" s="17" t="s">
        <v>14</v>
      </c>
      <c r="K163" s="18" t="s">
        <v>393</v>
      </c>
    </row>
    <row r="164">
      <c r="A164" s="7">
        <v>44610.0</v>
      </c>
      <c r="B164" s="8">
        <v>44612.0</v>
      </c>
      <c r="C164" s="9" t="s">
        <v>394</v>
      </c>
      <c r="D164" s="9" t="s">
        <v>394</v>
      </c>
      <c r="E164" s="9" t="s">
        <v>377</v>
      </c>
      <c r="F164" s="10"/>
      <c r="G164" s="11">
        <v>150.0</v>
      </c>
      <c r="H164" s="11">
        <f t="shared" si="12"/>
        <v>150</v>
      </c>
      <c r="I164" s="9" t="s">
        <v>13</v>
      </c>
      <c r="J164" s="12" t="s">
        <v>14</v>
      </c>
      <c r="K164" s="13" t="s">
        <v>380</v>
      </c>
    </row>
    <row r="165">
      <c r="A165" s="7">
        <v>44610.0</v>
      </c>
      <c r="B165" s="14">
        <v>44612.0</v>
      </c>
      <c r="C165" s="15" t="s">
        <v>395</v>
      </c>
      <c r="D165" s="15" t="s">
        <v>395</v>
      </c>
      <c r="E165" s="15" t="s">
        <v>377</v>
      </c>
      <c r="F165" s="26"/>
      <c r="G165" s="16">
        <v>150.0</v>
      </c>
      <c r="H165" s="16">
        <v>150.0</v>
      </c>
      <c r="I165" s="15" t="s">
        <v>13</v>
      </c>
      <c r="J165" s="17" t="s">
        <v>14</v>
      </c>
      <c r="K165" s="18" t="s">
        <v>380</v>
      </c>
    </row>
    <row r="166">
      <c r="A166" s="7">
        <v>44613.0</v>
      </c>
      <c r="B166" s="8">
        <v>44612.0</v>
      </c>
      <c r="C166" s="9" t="s">
        <v>396</v>
      </c>
      <c r="D166" s="9" t="s">
        <v>397</v>
      </c>
      <c r="E166" s="9" t="s">
        <v>377</v>
      </c>
      <c r="F166" s="10"/>
      <c r="G166" s="11">
        <v>600.0</v>
      </c>
      <c r="H166" s="11">
        <f>G166</f>
        <v>600</v>
      </c>
      <c r="I166" s="9" t="s">
        <v>13</v>
      </c>
      <c r="J166" s="12" t="s">
        <v>14</v>
      </c>
      <c r="K166" s="13" t="s">
        <v>398</v>
      </c>
    </row>
    <row r="167">
      <c r="A167" s="7">
        <v>44615.0</v>
      </c>
      <c r="B167" s="14">
        <v>44621.0</v>
      </c>
      <c r="C167" s="15" t="s">
        <v>399</v>
      </c>
      <c r="D167" s="15" t="s">
        <v>400</v>
      </c>
      <c r="E167" s="15" t="s">
        <v>286</v>
      </c>
      <c r="F167" s="26"/>
      <c r="G167" s="16">
        <v>600.0</v>
      </c>
      <c r="H167" s="16">
        <f>600</f>
        <v>600</v>
      </c>
      <c r="I167" s="15" t="s">
        <v>13</v>
      </c>
      <c r="J167" s="17" t="s">
        <v>14</v>
      </c>
      <c r="K167" s="18" t="s">
        <v>401</v>
      </c>
    </row>
    <row r="168">
      <c r="A168" s="7">
        <v>44616.0</v>
      </c>
      <c r="B168" s="8">
        <v>44619.0</v>
      </c>
      <c r="C168" s="9" t="s">
        <v>360</v>
      </c>
      <c r="D168" s="9" t="s">
        <v>361</v>
      </c>
      <c r="E168" s="9" t="s">
        <v>306</v>
      </c>
      <c r="F168" s="10"/>
      <c r="G168" s="11">
        <v>480.0</v>
      </c>
      <c r="H168" s="11">
        <f>480</f>
        <v>480</v>
      </c>
      <c r="I168" s="9" t="s">
        <v>13</v>
      </c>
      <c r="J168" s="12" t="s">
        <v>14</v>
      </c>
      <c r="K168" s="13" t="s">
        <v>402</v>
      </c>
    </row>
    <row r="169">
      <c r="A169" s="7">
        <v>44617.0</v>
      </c>
      <c r="B169" s="14">
        <v>44618.0</v>
      </c>
      <c r="C169" s="15" t="s">
        <v>326</v>
      </c>
      <c r="D169" s="15" t="s">
        <v>329</v>
      </c>
      <c r="E169" s="15" t="s">
        <v>403</v>
      </c>
      <c r="F169" s="15" t="s">
        <v>31</v>
      </c>
      <c r="G169" s="16">
        <v>984.0</v>
      </c>
      <c r="H169" s="16">
        <f>G169</f>
        <v>984</v>
      </c>
      <c r="I169" s="15" t="s">
        <v>13</v>
      </c>
      <c r="J169" s="17" t="s">
        <v>14</v>
      </c>
      <c r="K169" s="18" t="s">
        <v>404</v>
      </c>
    </row>
    <row r="170">
      <c r="A170" s="7">
        <v>44617.0</v>
      </c>
      <c r="B170" s="8">
        <v>44619.0</v>
      </c>
      <c r="C170" s="9" t="s">
        <v>405</v>
      </c>
      <c r="D170" s="9" t="s">
        <v>406</v>
      </c>
      <c r="E170" s="9" t="s">
        <v>306</v>
      </c>
      <c r="F170" s="10"/>
      <c r="G170" s="11">
        <v>600.0</v>
      </c>
      <c r="H170" s="11">
        <v>600.0</v>
      </c>
      <c r="I170" s="9" t="s">
        <v>13</v>
      </c>
      <c r="J170" s="12" t="s">
        <v>14</v>
      </c>
      <c r="K170" s="13" t="s">
        <v>407</v>
      </c>
    </row>
    <row r="171">
      <c r="A171" s="7">
        <v>44617.0</v>
      </c>
      <c r="B171" s="14">
        <v>44618.0</v>
      </c>
      <c r="C171" s="15" t="s">
        <v>408</v>
      </c>
      <c r="D171" s="15" t="s">
        <v>409</v>
      </c>
      <c r="E171" s="15" t="s">
        <v>110</v>
      </c>
      <c r="F171" s="15" t="s">
        <v>31</v>
      </c>
      <c r="G171" s="16">
        <v>1730.0</v>
      </c>
      <c r="H171" s="16">
        <v>1730.0</v>
      </c>
      <c r="I171" s="15" t="s">
        <v>13</v>
      </c>
      <c r="J171" s="17" t="s">
        <v>14</v>
      </c>
      <c r="K171" s="18" t="s">
        <v>410</v>
      </c>
    </row>
    <row r="172">
      <c r="A172" s="7">
        <v>44617.0</v>
      </c>
      <c r="B172" s="8">
        <v>44618.0</v>
      </c>
      <c r="C172" s="9" t="s">
        <v>411</v>
      </c>
      <c r="D172" s="9" t="s">
        <v>412</v>
      </c>
      <c r="E172" s="9" t="s">
        <v>306</v>
      </c>
      <c r="F172" s="10"/>
      <c r="G172" s="11">
        <v>430.0</v>
      </c>
      <c r="H172" s="11">
        <v>430.0</v>
      </c>
      <c r="I172" s="9" t="s">
        <v>13</v>
      </c>
      <c r="J172" s="12" t="s">
        <v>14</v>
      </c>
      <c r="K172" s="13" t="s">
        <v>413</v>
      </c>
    </row>
    <row r="173">
      <c r="A173" s="7">
        <v>44622.0</v>
      </c>
      <c r="B173" s="25">
        <v>44593.0</v>
      </c>
      <c r="C173" s="15" t="s">
        <v>414</v>
      </c>
      <c r="D173" s="15" t="s">
        <v>414</v>
      </c>
      <c r="E173" s="15" t="s">
        <v>74</v>
      </c>
      <c r="F173" s="15" t="s">
        <v>31</v>
      </c>
      <c r="G173" s="54">
        <v>1730.0</v>
      </c>
      <c r="H173" s="16">
        <f t="shared" ref="H173:H180" si="13">G173</f>
        <v>1730</v>
      </c>
      <c r="I173" s="15" t="s">
        <v>77</v>
      </c>
      <c r="J173" s="17" t="s">
        <v>14</v>
      </c>
      <c r="K173" s="18" t="s">
        <v>415</v>
      </c>
    </row>
    <row r="174">
      <c r="A174" s="7">
        <v>44623.0</v>
      </c>
      <c r="B174" s="8">
        <v>44623.0</v>
      </c>
      <c r="C174" s="9" t="s">
        <v>416</v>
      </c>
      <c r="D174" s="9" t="s">
        <v>416</v>
      </c>
      <c r="E174" s="9" t="s">
        <v>74</v>
      </c>
      <c r="F174" s="9" t="s">
        <v>225</v>
      </c>
      <c r="G174" s="54">
        <v>2022.0</v>
      </c>
      <c r="H174" s="11">
        <f t="shared" si="13"/>
        <v>2022</v>
      </c>
      <c r="I174" s="9" t="s">
        <v>77</v>
      </c>
      <c r="J174" s="12" t="s">
        <v>14</v>
      </c>
      <c r="K174" s="13" t="s">
        <v>417</v>
      </c>
    </row>
    <row r="175">
      <c r="A175" s="7">
        <v>44624.0</v>
      </c>
      <c r="B175" s="14">
        <v>44625.0</v>
      </c>
      <c r="C175" s="15" t="s">
        <v>418</v>
      </c>
      <c r="D175" s="15" t="s">
        <v>418</v>
      </c>
      <c r="E175" s="15" t="s">
        <v>279</v>
      </c>
      <c r="F175" s="15" t="s">
        <v>18</v>
      </c>
      <c r="G175" s="54">
        <v>1290.0</v>
      </c>
      <c r="H175" s="16">
        <f t="shared" si="13"/>
        <v>1290</v>
      </c>
      <c r="I175" s="15" t="s">
        <v>77</v>
      </c>
      <c r="J175" s="17" t="s">
        <v>14</v>
      </c>
      <c r="K175" s="18" t="s">
        <v>419</v>
      </c>
    </row>
    <row r="176">
      <c r="A176" s="7">
        <v>44624.0</v>
      </c>
      <c r="B176" s="8">
        <v>44626.0</v>
      </c>
      <c r="C176" s="9" t="s">
        <v>420</v>
      </c>
      <c r="D176" s="9" t="s">
        <v>421</v>
      </c>
      <c r="E176" s="9" t="s">
        <v>306</v>
      </c>
      <c r="F176" s="10"/>
      <c r="G176" s="11">
        <v>400.0</v>
      </c>
      <c r="H176" s="11">
        <f t="shared" si="13"/>
        <v>400</v>
      </c>
      <c r="I176" s="9" t="s">
        <v>77</v>
      </c>
      <c r="J176" s="12" t="s">
        <v>14</v>
      </c>
      <c r="K176" s="13" t="s">
        <v>422</v>
      </c>
    </row>
    <row r="177">
      <c r="A177" s="7">
        <v>44624.0</v>
      </c>
      <c r="B177" s="14">
        <v>44626.0</v>
      </c>
      <c r="C177" s="15" t="s">
        <v>423</v>
      </c>
      <c r="D177" s="15" t="s">
        <v>423</v>
      </c>
      <c r="E177" s="15" t="s">
        <v>306</v>
      </c>
      <c r="F177" s="26"/>
      <c r="G177" s="16">
        <v>260.0</v>
      </c>
      <c r="H177" s="16">
        <f t="shared" si="13"/>
        <v>260</v>
      </c>
      <c r="I177" s="15" t="s">
        <v>77</v>
      </c>
      <c r="J177" s="17" t="s">
        <v>14</v>
      </c>
      <c r="K177" s="18" t="s">
        <v>424</v>
      </c>
    </row>
    <row r="178">
      <c r="A178" s="19">
        <v>44627.0</v>
      </c>
      <c r="B178" s="20">
        <v>44820.0</v>
      </c>
      <c r="C178" s="21" t="s">
        <v>28</v>
      </c>
      <c r="D178" s="21" t="s">
        <v>29</v>
      </c>
      <c r="E178" s="21" t="s">
        <v>66</v>
      </c>
      <c r="F178" s="21" t="s">
        <v>31</v>
      </c>
      <c r="G178" s="54">
        <v>1253.0</v>
      </c>
      <c r="H178" s="22">
        <f t="shared" si="13"/>
        <v>1253</v>
      </c>
      <c r="I178" s="21" t="s">
        <v>13</v>
      </c>
      <c r="J178" s="23" t="s">
        <v>14</v>
      </c>
      <c r="K178" s="24" t="s">
        <v>425</v>
      </c>
    </row>
    <row r="179">
      <c r="A179" s="19">
        <v>44629.0</v>
      </c>
      <c r="B179" s="20">
        <v>44818.0</v>
      </c>
      <c r="C179" s="21" t="s">
        <v>64</v>
      </c>
      <c r="D179" s="21" t="s">
        <v>65</v>
      </c>
      <c r="E179" s="21" t="s">
        <v>66</v>
      </c>
      <c r="F179" s="21" t="s">
        <v>31</v>
      </c>
      <c r="G179" s="54">
        <v>1188.0</v>
      </c>
      <c r="H179" s="22">
        <f t="shared" si="13"/>
        <v>1188</v>
      </c>
      <c r="I179" s="21" t="s">
        <v>13</v>
      </c>
      <c r="J179" s="23" t="s">
        <v>14</v>
      </c>
      <c r="K179" s="24" t="s">
        <v>426</v>
      </c>
    </row>
    <row r="180">
      <c r="A180" s="7">
        <v>44629.0</v>
      </c>
      <c r="B180" s="8">
        <v>44632.0</v>
      </c>
      <c r="C180" s="9" t="s">
        <v>427</v>
      </c>
      <c r="D180" s="9" t="s">
        <v>427</v>
      </c>
      <c r="E180" s="9" t="s">
        <v>338</v>
      </c>
      <c r="F180" s="9" t="s">
        <v>18</v>
      </c>
      <c r="G180" s="54">
        <v>1230.0</v>
      </c>
      <c r="H180" s="11">
        <f t="shared" si="13"/>
        <v>1230</v>
      </c>
      <c r="I180" s="9" t="s">
        <v>77</v>
      </c>
      <c r="J180" s="12" t="s">
        <v>14</v>
      </c>
      <c r="K180" s="13" t="s">
        <v>428</v>
      </c>
    </row>
    <row r="181">
      <c r="A181" s="7">
        <v>44602.0</v>
      </c>
      <c r="B181" s="14">
        <v>44633.0</v>
      </c>
      <c r="C181" s="15" t="s">
        <v>429</v>
      </c>
      <c r="D181" s="15" t="s">
        <v>429</v>
      </c>
      <c r="E181" s="15" t="s">
        <v>306</v>
      </c>
      <c r="F181" s="26"/>
      <c r="G181" s="16">
        <v>200.0</v>
      </c>
      <c r="H181" s="16">
        <v>200.0</v>
      </c>
      <c r="I181" s="15" t="s">
        <v>77</v>
      </c>
      <c r="J181" s="17" t="s">
        <v>14</v>
      </c>
      <c r="K181" s="18" t="s">
        <v>341</v>
      </c>
    </row>
    <row r="182">
      <c r="A182" s="7">
        <v>44631.0</v>
      </c>
      <c r="B182" s="8">
        <v>44632.0</v>
      </c>
      <c r="C182" s="9" t="s">
        <v>430</v>
      </c>
      <c r="D182" s="9" t="s">
        <v>430</v>
      </c>
      <c r="E182" s="9" t="s">
        <v>74</v>
      </c>
      <c r="F182" s="9" t="s">
        <v>18</v>
      </c>
      <c r="G182" s="54">
        <v>980.0</v>
      </c>
      <c r="H182" s="11">
        <f>G182</f>
        <v>980</v>
      </c>
      <c r="I182" s="9" t="s">
        <v>77</v>
      </c>
      <c r="J182" s="12" t="s">
        <v>14</v>
      </c>
      <c r="K182" s="13" t="s">
        <v>431</v>
      </c>
    </row>
    <row r="183">
      <c r="A183" s="19">
        <v>44634.0</v>
      </c>
      <c r="B183" s="21" t="s">
        <v>352</v>
      </c>
      <c r="C183" s="21" t="s">
        <v>353</v>
      </c>
      <c r="D183" s="21" t="s">
        <v>59</v>
      </c>
      <c r="E183" s="21" t="s">
        <v>60</v>
      </c>
      <c r="F183" s="21" t="s">
        <v>31</v>
      </c>
      <c r="G183" s="54">
        <v>404.4</v>
      </c>
      <c r="H183" s="22">
        <v>404.4</v>
      </c>
      <c r="I183" s="21" t="s">
        <v>13</v>
      </c>
      <c r="J183" s="23" t="s">
        <v>14</v>
      </c>
      <c r="K183" s="24" t="s">
        <v>432</v>
      </c>
    </row>
    <row r="184">
      <c r="A184" s="7">
        <v>44636.0</v>
      </c>
      <c r="B184" s="8">
        <v>44639.0</v>
      </c>
      <c r="C184" s="9" t="s">
        <v>433</v>
      </c>
      <c r="D184" s="9" t="s">
        <v>433</v>
      </c>
      <c r="E184" s="9" t="s">
        <v>74</v>
      </c>
      <c r="F184" s="9" t="s">
        <v>18</v>
      </c>
      <c r="G184" s="54">
        <v>793.0</v>
      </c>
      <c r="H184" s="11">
        <f t="shared" ref="H184:H188" si="14">G184</f>
        <v>793</v>
      </c>
      <c r="I184" s="9" t="s">
        <v>77</v>
      </c>
      <c r="J184" s="12" t="s">
        <v>14</v>
      </c>
      <c r="K184" s="13" t="s">
        <v>434</v>
      </c>
    </row>
    <row r="185">
      <c r="A185" s="7">
        <v>44638.0</v>
      </c>
      <c r="B185" s="14">
        <v>44640.0</v>
      </c>
      <c r="C185" s="15" t="s">
        <v>435</v>
      </c>
      <c r="D185" s="15" t="s">
        <v>436</v>
      </c>
      <c r="E185" s="15" t="s">
        <v>306</v>
      </c>
      <c r="F185" s="26"/>
      <c r="G185" s="16">
        <v>200.0</v>
      </c>
      <c r="H185" s="16">
        <f t="shared" si="14"/>
        <v>200</v>
      </c>
      <c r="I185" s="15" t="s">
        <v>77</v>
      </c>
      <c r="J185" s="17" t="s">
        <v>14</v>
      </c>
      <c r="K185" s="18" t="s">
        <v>437</v>
      </c>
    </row>
    <row r="186">
      <c r="A186" s="7">
        <v>44638.0</v>
      </c>
      <c r="B186" s="55"/>
      <c r="C186" s="56" t="s">
        <v>438</v>
      </c>
      <c r="D186" s="9" t="s">
        <v>439</v>
      </c>
      <c r="E186" s="9" t="s">
        <v>74</v>
      </c>
      <c r="F186" s="9" t="s">
        <v>18</v>
      </c>
      <c r="G186" s="54">
        <v>980.0</v>
      </c>
      <c r="H186" s="11">
        <f t="shared" si="14"/>
        <v>980</v>
      </c>
      <c r="I186" s="9" t="s">
        <v>77</v>
      </c>
      <c r="J186" s="12" t="s">
        <v>14</v>
      </c>
      <c r="K186" s="13" t="s">
        <v>440</v>
      </c>
    </row>
    <row r="187">
      <c r="A187" s="7">
        <v>44643.0</v>
      </c>
      <c r="B187" s="14">
        <v>44646.0</v>
      </c>
      <c r="C187" s="15" t="s">
        <v>441</v>
      </c>
      <c r="D187" s="15" t="s">
        <v>441</v>
      </c>
      <c r="E187" s="15" t="s">
        <v>66</v>
      </c>
      <c r="F187" s="15" t="s">
        <v>18</v>
      </c>
      <c r="G187" s="54">
        <v>2880.0</v>
      </c>
      <c r="H187" s="16">
        <f t="shared" si="14"/>
        <v>2880</v>
      </c>
      <c r="I187" s="15" t="s">
        <v>77</v>
      </c>
      <c r="J187" s="17" t="s">
        <v>14</v>
      </c>
      <c r="K187" s="18" t="s">
        <v>442</v>
      </c>
    </row>
    <row r="188">
      <c r="A188" s="7">
        <v>44643.0</v>
      </c>
      <c r="B188" s="8">
        <v>44653.0</v>
      </c>
      <c r="C188" s="9" t="s">
        <v>443</v>
      </c>
      <c r="D188" s="9" t="s">
        <v>443</v>
      </c>
      <c r="E188" s="9" t="s">
        <v>444</v>
      </c>
      <c r="F188" s="9" t="s">
        <v>18</v>
      </c>
      <c r="G188" s="54">
        <v>360.0</v>
      </c>
      <c r="H188" s="11">
        <f t="shared" si="14"/>
        <v>360</v>
      </c>
      <c r="I188" s="9" t="s">
        <v>77</v>
      </c>
      <c r="J188" s="12" t="s">
        <v>14</v>
      </c>
      <c r="K188" s="13" t="s">
        <v>445</v>
      </c>
    </row>
    <row r="189">
      <c r="A189" s="57">
        <v>44644.0</v>
      </c>
      <c r="B189" s="14">
        <v>44821.0</v>
      </c>
      <c r="C189" s="15" t="s">
        <v>446</v>
      </c>
      <c r="D189" s="15" t="s">
        <v>446</v>
      </c>
      <c r="E189" s="15" t="s">
        <v>444</v>
      </c>
      <c r="F189" s="15" t="s">
        <v>18</v>
      </c>
      <c r="G189" s="54">
        <v>360.0</v>
      </c>
      <c r="H189" s="16">
        <v>360.0</v>
      </c>
      <c r="I189" s="15" t="s">
        <v>77</v>
      </c>
      <c r="J189" s="17" t="s">
        <v>14</v>
      </c>
      <c r="K189" s="18" t="s">
        <v>447</v>
      </c>
    </row>
    <row r="190">
      <c r="A190" s="57">
        <v>44644.0</v>
      </c>
      <c r="B190" s="8">
        <v>44647.0</v>
      </c>
      <c r="C190" s="58" t="s">
        <v>448</v>
      </c>
      <c r="D190" s="58" t="s">
        <v>448</v>
      </c>
      <c r="E190" s="9" t="s">
        <v>286</v>
      </c>
      <c r="F190" s="10"/>
      <c r="G190" s="11">
        <v>650.0</v>
      </c>
      <c r="H190" s="11">
        <v>650.0</v>
      </c>
      <c r="I190" s="9" t="s">
        <v>77</v>
      </c>
      <c r="J190" s="12" t="s">
        <v>14</v>
      </c>
      <c r="K190" s="13" t="s">
        <v>449</v>
      </c>
    </row>
    <row r="191">
      <c r="A191" s="57">
        <v>44650.0</v>
      </c>
      <c r="B191" s="14">
        <v>44650.0</v>
      </c>
      <c r="C191" s="15" t="s">
        <v>450</v>
      </c>
      <c r="D191" s="15" t="s">
        <v>450</v>
      </c>
      <c r="E191" s="15" t="s">
        <v>444</v>
      </c>
      <c r="F191" s="15" t="s">
        <v>18</v>
      </c>
      <c r="G191" s="54">
        <v>360.0</v>
      </c>
      <c r="H191" s="16">
        <f t="shared" ref="H191:H198" si="15">G191</f>
        <v>360</v>
      </c>
      <c r="I191" s="15" t="s">
        <v>77</v>
      </c>
      <c r="J191" s="17" t="s">
        <v>14</v>
      </c>
      <c r="K191" s="18" t="s">
        <v>451</v>
      </c>
    </row>
    <row r="192">
      <c r="A192" s="57">
        <v>44651.0</v>
      </c>
      <c r="B192" s="8">
        <v>44660.0</v>
      </c>
      <c r="C192" s="9" t="s">
        <v>452</v>
      </c>
      <c r="D192" s="9" t="s">
        <v>452</v>
      </c>
      <c r="E192" s="9" t="s">
        <v>444</v>
      </c>
      <c r="F192" s="9" t="s">
        <v>18</v>
      </c>
      <c r="G192" s="54">
        <v>360.0</v>
      </c>
      <c r="H192" s="11">
        <f t="shared" si="15"/>
        <v>360</v>
      </c>
      <c r="I192" s="9" t="s">
        <v>77</v>
      </c>
      <c r="J192" s="12" t="s">
        <v>14</v>
      </c>
      <c r="K192" s="13" t="s">
        <v>453</v>
      </c>
    </row>
    <row r="193">
      <c r="A193" s="19">
        <v>44656.0</v>
      </c>
      <c r="B193" s="20">
        <v>44820.0</v>
      </c>
      <c r="C193" s="21" t="s">
        <v>28</v>
      </c>
      <c r="D193" s="21" t="s">
        <v>29</v>
      </c>
      <c r="E193" s="21" t="s">
        <v>66</v>
      </c>
      <c r="F193" s="21" t="s">
        <v>31</v>
      </c>
      <c r="G193" s="22">
        <v>1250.0</v>
      </c>
      <c r="H193" s="22">
        <f t="shared" si="15"/>
        <v>1250</v>
      </c>
      <c r="I193" s="21" t="s">
        <v>77</v>
      </c>
      <c r="J193" s="23" t="s">
        <v>14</v>
      </c>
      <c r="K193" s="24" t="s">
        <v>454</v>
      </c>
    </row>
    <row r="194">
      <c r="A194" s="7">
        <v>44659.0</v>
      </c>
      <c r="B194" s="8">
        <v>44674.0</v>
      </c>
      <c r="C194" s="9" t="s">
        <v>455</v>
      </c>
      <c r="D194" s="9" t="s">
        <v>455</v>
      </c>
      <c r="E194" s="9" t="s">
        <v>444</v>
      </c>
      <c r="F194" s="9" t="s">
        <v>18</v>
      </c>
      <c r="G194" s="11">
        <v>360.0</v>
      </c>
      <c r="H194" s="11">
        <f t="shared" si="15"/>
        <v>360</v>
      </c>
      <c r="I194" s="9" t="s">
        <v>77</v>
      </c>
      <c r="J194" s="12" t="s">
        <v>14</v>
      </c>
      <c r="K194" s="13" t="s">
        <v>456</v>
      </c>
    </row>
    <row r="195">
      <c r="A195" s="19">
        <v>44662.0</v>
      </c>
      <c r="B195" s="20">
        <v>44818.0</v>
      </c>
      <c r="C195" s="21" t="s">
        <v>64</v>
      </c>
      <c r="D195" s="21" t="s">
        <v>65</v>
      </c>
      <c r="E195" s="21" t="s">
        <v>66</v>
      </c>
      <c r="F195" s="21" t="s">
        <v>31</v>
      </c>
      <c r="G195" s="22">
        <v>1188.0</v>
      </c>
      <c r="H195" s="22">
        <f t="shared" si="15"/>
        <v>1188</v>
      </c>
      <c r="I195" s="21" t="s">
        <v>77</v>
      </c>
      <c r="J195" s="23" t="s">
        <v>14</v>
      </c>
      <c r="K195" s="24" t="s">
        <v>457</v>
      </c>
    </row>
    <row r="196">
      <c r="A196" s="7">
        <v>44662.0</v>
      </c>
      <c r="B196" s="8">
        <v>44674.0</v>
      </c>
      <c r="C196" s="9" t="s">
        <v>458</v>
      </c>
      <c r="D196" s="9" t="s">
        <v>458</v>
      </c>
      <c r="E196" s="9" t="s">
        <v>444</v>
      </c>
      <c r="F196" s="9" t="s">
        <v>18</v>
      </c>
      <c r="G196" s="11">
        <v>360.0</v>
      </c>
      <c r="H196" s="11">
        <f t="shared" si="15"/>
        <v>360</v>
      </c>
      <c r="I196" s="9" t="s">
        <v>77</v>
      </c>
      <c r="J196" s="12" t="s">
        <v>14</v>
      </c>
      <c r="K196" s="13" t="s">
        <v>459</v>
      </c>
    </row>
    <row r="197">
      <c r="A197" s="7">
        <v>44663.0</v>
      </c>
      <c r="B197" s="14">
        <v>44674.0</v>
      </c>
      <c r="C197" s="15" t="s">
        <v>460</v>
      </c>
      <c r="D197" s="15" t="s">
        <v>461</v>
      </c>
      <c r="E197" s="15" t="s">
        <v>444</v>
      </c>
      <c r="F197" s="15" t="s">
        <v>18</v>
      </c>
      <c r="G197" s="16">
        <v>1080.0</v>
      </c>
      <c r="H197" s="16">
        <f t="shared" si="15"/>
        <v>1080</v>
      </c>
      <c r="I197" s="15" t="s">
        <v>77</v>
      </c>
      <c r="J197" s="17" t="s">
        <v>14</v>
      </c>
      <c r="K197" s="18" t="s">
        <v>462</v>
      </c>
    </row>
    <row r="198">
      <c r="A198" s="7">
        <v>44664.0</v>
      </c>
      <c r="B198" s="9" t="s">
        <v>352</v>
      </c>
      <c r="C198" s="9" t="s">
        <v>463</v>
      </c>
      <c r="D198" s="9" t="s">
        <v>463</v>
      </c>
      <c r="E198" s="9" t="s">
        <v>444</v>
      </c>
      <c r="F198" s="9" t="s">
        <v>18</v>
      </c>
      <c r="G198" s="11">
        <v>720.0</v>
      </c>
      <c r="H198" s="11">
        <f t="shared" si="15"/>
        <v>720</v>
      </c>
      <c r="I198" s="9" t="s">
        <v>77</v>
      </c>
      <c r="J198" s="12" t="s">
        <v>14</v>
      </c>
      <c r="K198" s="13" t="s">
        <v>464</v>
      </c>
    </row>
    <row r="199">
      <c r="A199" s="19">
        <v>44664.0</v>
      </c>
      <c r="B199" s="20">
        <v>44678.0</v>
      </c>
      <c r="C199" s="21" t="s">
        <v>353</v>
      </c>
      <c r="D199" s="21" t="s">
        <v>59</v>
      </c>
      <c r="E199" s="21" t="s">
        <v>60</v>
      </c>
      <c r="F199" s="21" t="s">
        <v>31</v>
      </c>
      <c r="G199" s="22">
        <v>404.4</v>
      </c>
      <c r="H199" s="22">
        <v>404.4</v>
      </c>
      <c r="I199" s="21" t="s">
        <v>13</v>
      </c>
      <c r="J199" s="23" t="s">
        <v>14</v>
      </c>
      <c r="K199" s="24" t="s">
        <v>465</v>
      </c>
    </row>
    <row r="200">
      <c r="A200" s="7">
        <v>44665.0</v>
      </c>
      <c r="B200" s="8">
        <v>44667.0</v>
      </c>
      <c r="C200" s="9" t="s">
        <v>466</v>
      </c>
      <c r="D200" s="9" t="s">
        <v>466</v>
      </c>
      <c r="E200" s="9" t="s">
        <v>306</v>
      </c>
      <c r="F200" s="10"/>
      <c r="G200" s="11">
        <v>720.0</v>
      </c>
      <c r="H200" s="11">
        <f t="shared" ref="H200:H203" si="16">G200</f>
        <v>720</v>
      </c>
      <c r="I200" s="9" t="s">
        <v>77</v>
      </c>
      <c r="J200" s="12" t="s">
        <v>14</v>
      </c>
      <c r="K200" s="13" t="s">
        <v>467</v>
      </c>
    </row>
    <row r="201">
      <c r="A201" s="7">
        <v>44670.0</v>
      </c>
      <c r="B201" s="14">
        <v>44671.0</v>
      </c>
      <c r="C201" s="15" t="s">
        <v>468</v>
      </c>
      <c r="D201" s="15" t="s">
        <v>468</v>
      </c>
      <c r="E201" s="15" t="s">
        <v>469</v>
      </c>
      <c r="F201" s="15" t="s">
        <v>470</v>
      </c>
      <c r="G201" s="16">
        <v>400.0</v>
      </c>
      <c r="H201" s="16">
        <f t="shared" si="16"/>
        <v>400</v>
      </c>
      <c r="I201" s="15" t="s">
        <v>77</v>
      </c>
      <c r="J201" s="17" t="s">
        <v>14</v>
      </c>
      <c r="K201" s="18" t="s">
        <v>471</v>
      </c>
    </row>
    <row r="202">
      <c r="A202" s="7">
        <v>44672.0</v>
      </c>
      <c r="B202" s="8">
        <v>44674.0</v>
      </c>
      <c r="C202" s="9" t="s">
        <v>472</v>
      </c>
      <c r="D202" s="9" t="s">
        <v>472</v>
      </c>
      <c r="E202" s="9" t="s">
        <v>110</v>
      </c>
      <c r="F202" s="9" t="s">
        <v>18</v>
      </c>
      <c r="G202" s="11">
        <v>980.0</v>
      </c>
      <c r="H202" s="11">
        <f t="shared" si="16"/>
        <v>980</v>
      </c>
      <c r="I202" s="9" t="s">
        <v>77</v>
      </c>
      <c r="J202" s="12" t="s">
        <v>14</v>
      </c>
      <c r="K202" s="13" t="s">
        <v>473</v>
      </c>
    </row>
    <row r="203">
      <c r="A203" s="7">
        <v>44672.0</v>
      </c>
      <c r="B203" s="14">
        <v>44675.0</v>
      </c>
      <c r="C203" s="15" t="s">
        <v>474</v>
      </c>
      <c r="D203" s="15" t="s">
        <v>474</v>
      </c>
      <c r="E203" s="15" t="s">
        <v>377</v>
      </c>
      <c r="F203" s="26"/>
      <c r="G203" s="16">
        <v>210.0</v>
      </c>
      <c r="H203" s="16">
        <f t="shared" si="16"/>
        <v>210</v>
      </c>
      <c r="I203" s="15" t="s">
        <v>77</v>
      </c>
      <c r="J203" s="17" t="s">
        <v>14</v>
      </c>
      <c r="K203" s="18" t="s">
        <v>475</v>
      </c>
    </row>
    <row r="204">
      <c r="A204" s="7">
        <v>44673.0</v>
      </c>
      <c r="B204" s="8">
        <v>44668.0</v>
      </c>
      <c r="C204" s="9" t="s">
        <v>476</v>
      </c>
      <c r="D204" s="9" t="s">
        <v>476</v>
      </c>
      <c r="E204" s="9" t="s">
        <v>377</v>
      </c>
      <c r="F204" s="10"/>
      <c r="G204" s="11">
        <v>600.0</v>
      </c>
      <c r="H204" s="11">
        <v>600.0</v>
      </c>
      <c r="I204" s="9" t="s">
        <v>77</v>
      </c>
      <c r="J204" s="12" t="s">
        <v>14</v>
      </c>
      <c r="K204" s="13" t="s">
        <v>477</v>
      </c>
    </row>
    <row r="205">
      <c r="A205" s="7">
        <v>44679.0</v>
      </c>
      <c r="B205" s="14">
        <v>44681.0</v>
      </c>
      <c r="C205" s="15" t="s">
        <v>478</v>
      </c>
      <c r="D205" s="15" t="s">
        <v>478</v>
      </c>
      <c r="E205" s="15" t="s">
        <v>479</v>
      </c>
      <c r="F205" s="15" t="s">
        <v>18</v>
      </c>
      <c r="G205" s="16">
        <v>790.0</v>
      </c>
      <c r="H205" s="16">
        <f t="shared" ref="H205:H231" si="17">G205</f>
        <v>790</v>
      </c>
      <c r="I205" s="15" t="s">
        <v>77</v>
      </c>
      <c r="J205" s="17" t="s">
        <v>14</v>
      </c>
      <c r="K205" s="18" t="s">
        <v>480</v>
      </c>
    </row>
    <row r="206">
      <c r="A206" s="7">
        <v>44680.0</v>
      </c>
      <c r="B206" s="8">
        <v>44682.0</v>
      </c>
      <c r="C206" s="9" t="s">
        <v>481</v>
      </c>
      <c r="D206" s="9" t="s">
        <v>481</v>
      </c>
      <c r="E206" s="9" t="s">
        <v>306</v>
      </c>
      <c r="F206" s="10"/>
      <c r="G206" s="11">
        <v>300.0</v>
      </c>
      <c r="H206" s="11">
        <f t="shared" si="17"/>
        <v>300</v>
      </c>
      <c r="I206" s="9" t="s">
        <v>77</v>
      </c>
      <c r="J206" s="12" t="s">
        <v>14</v>
      </c>
      <c r="K206" s="13" t="s">
        <v>482</v>
      </c>
    </row>
    <row r="207">
      <c r="A207" s="7">
        <v>44680.0</v>
      </c>
      <c r="B207" s="14">
        <v>44681.0</v>
      </c>
      <c r="C207" s="59" t="s">
        <v>483</v>
      </c>
      <c r="D207" s="59" t="s">
        <v>483</v>
      </c>
      <c r="E207" s="15" t="s">
        <v>224</v>
      </c>
      <c r="F207" s="15" t="s">
        <v>31</v>
      </c>
      <c r="G207" s="16">
        <v>1950.0</v>
      </c>
      <c r="H207" s="16">
        <f t="shared" si="17"/>
        <v>1950</v>
      </c>
      <c r="I207" s="15" t="s">
        <v>77</v>
      </c>
      <c r="J207" s="17" t="s">
        <v>14</v>
      </c>
      <c r="K207" s="18" t="s">
        <v>484</v>
      </c>
    </row>
    <row r="208">
      <c r="A208" s="7">
        <v>44680.0</v>
      </c>
      <c r="B208" s="55"/>
      <c r="C208" s="9" t="s">
        <v>485</v>
      </c>
      <c r="D208" s="9" t="s">
        <v>486</v>
      </c>
      <c r="E208" s="9" t="s">
        <v>479</v>
      </c>
      <c r="F208" s="9" t="s">
        <v>18</v>
      </c>
      <c r="G208" s="11">
        <v>790.0</v>
      </c>
      <c r="H208" s="11">
        <f t="shared" si="17"/>
        <v>790</v>
      </c>
      <c r="I208" s="9" t="s">
        <v>77</v>
      </c>
      <c r="J208" s="12" t="s">
        <v>14</v>
      </c>
      <c r="K208" s="13" t="s">
        <v>487</v>
      </c>
    </row>
    <row r="209">
      <c r="A209" s="7">
        <v>44687.0</v>
      </c>
      <c r="B209" s="14">
        <v>44688.0</v>
      </c>
      <c r="C209" s="15" t="s">
        <v>488</v>
      </c>
      <c r="D209" s="15" t="s">
        <v>489</v>
      </c>
      <c r="E209" s="15" t="s">
        <v>490</v>
      </c>
      <c r="F209" s="15" t="s">
        <v>18</v>
      </c>
      <c r="G209" s="16">
        <v>790.0</v>
      </c>
      <c r="H209" s="16">
        <f t="shared" si="17"/>
        <v>790</v>
      </c>
      <c r="I209" s="15" t="s">
        <v>77</v>
      </c>
      <c r="J209" s="17" t="s">
        <v>14</v>
      </c>
      <c r="K209" s="18" t="s">
        <v>491</v>
      </c>
    </row>
    <row r="210">
      <c r="A210" s="7">
        <v>44687.0</v>
      </c>
      <c r="B210" s="8">
        <v>44687.0</v>
      </c>
      <c r="C210" s="9" t="s">
        <v>492</v>
      </c>
      <c r="D210" s="9" t="s">
        <v>492</v>
      </c>
      <c r="E210" s="9" t="s">
        <v>490</v>
      </c>
      <c r="F210" s="9" t="s">
        <v>18</v>
      </c>
      <c r="G210" s="11">
        <v>790.0</v>
      </c>
      <c r="H210" s="11">
        <f t="shared" si="17"/>
        <v>790</v>
      </c>
      <c r="I210" s="9" t="s">
        <v>77</v>
      </c>
      <c r="J210" s="12" t="s">
        <v>14</v>
      </c>
      <c r="K210" s="13" t="s">
        <v>493</v>
      </c>
    </row>
    <row r="211">
      <c r="A211" s="7">
        <v>44687.0</v>
      </c>
      <c r="B211" s="14">
        <v>44688.0</v>
      </c>
      <c r="C211" s="15" t="s">
        <v>494</v>
      </c>
      <c r="D211" s="15" t="s">
        <v>495</v>
      </c>
      <c r="E211" s="15" t="s">
        <v>92</v>
      </c>
      <c r="F211" s="15" t="s">
        <v>18</v>
      </c>
      <c r="G211" s="16">
        <v>1960.0</v>
      </c>
      <c r="H211" s="16">
        <f t="shared" si="17"/>
        <v>1960</v>
      </c>
      <c r="I211" s="15" t="s">
        <v>77</v>
      </c>
      <c r="J211" s="17" t="s">
        <v>14</v>
      </c>
      <c r="K211" s="18" t="s">
        <v>496</v>
      </c>
    </row>
    <row r="212">
      <c r="A212" s="7">
        <v>44693.0</v>
      </c>
      <c r="B212" s="8">
        <v>44695.0</v>
      </c>
      <c r="C212" s="9" t="s">
        <v>497</v>
      </c>
      <c r="D212" s="9" t="s">
        <v>497</v>
      </c>
      <c r="E212" s="9" t="s">
        <v>490</v>
      </c>
      <c r="F212" s="9" t="s">
        <v>18</v>
      </c>
      <c r="G212" s="11">
        <v>790.0</v>
      </c>
      <c r="H212" s="11">
        <f t="shared" si="17"/>
        <v>790</v>
      </c>
      <c r="I212" s="9" t="s">
        <v>77</v>
      </c>
      <c r="J212" s="12" t="s">
        <v>14</v>
      </c>
      <c r="K212" s="13" t="s">
        <v>498</v>
      </c>
    </row>
    <row r="213">
      <c r="A213" s="7">
        <v>44693.0</v>
      </c>
      <c r="B213" s="14">
        <v>44694.0</v>
      </c>
      <c r="C213" s="15" t="s">
        <v>499</v>
      </c>
      <c r="D213" s="15" t="s">
        <v>499</v>
      </c>
      <c r="E213" s="15" t="s">
        <v>224</v>
      </c>
      <c r="F213" s="15" t="s">
        <v>18</v>
      </c>
      <c r="G213" s="16">
        <v>1100.0</v>
      </c>
      <c r="H213" s="16">
        <f t="shared" si="17"/>
        <v>1100</v>
      </c>
      <c r="I213" s="15" t="s">
        <v>77</v>
      </c>
      <c r="J213" s="17" t="s">
        <v>14</v>
      </c>
      <c r="K213" s="18" t="s">
        <v>500</v>
      </c>
    </row>
    <row r="214">
      <c r="A214" s="7">
        <v>44694.0</v>
      </c>
      <c r="B214" s="8">
        <v>44696.0</v>
      </c>
      <c r="C214" s="9" t="s">
        <v>501</v>
      </c>
      <c r="D214" s="9" t="s">
        <v>501</v>
      </c>
      <c r="E214" s="9" t="s">
        <v>338</v>
      </c>
      <c r="F214" s="9" t="s">
        <v>18</v>
      </c>
      <c r="G214" s="11">
        <v>1230.0</v>
      </c>
      <c r="H214" s="11">
        <f t="shared" si="17"/>
        <v>1230</v>
      </c>
      <c r="I214" s="9" t="s">
        <v>77</v>
      </c>
      <c r="J214" s="12" t="s">
        <v>14</v>
      </c>
      <c r="K214" s="13" t="s">
        <v>502</v>
      </c>
    </row>
    <row r="215">
      <c r="A215" s="7">
        <v>44694.0</v>
      </c>
      <c r="B215" s="14">
        <v>44696.0</v>
      </c>
      <c r="C215" s="15" t="s">
        <v>503</v>
      </c>
      <c r="D215" s="15" t="s">
        <v>503</v>
      </c>
      <c r="E215" s="15" t="s">
        <v>306</v>
      </c>
      <c r="F215" s="26"/>
      <c r="G215" s="16">
        <v>1400.0</v>
      </c>
      <c r="H215" s="16">
        <f t="shared" si="17"/>
        <v>1400</v>
      </c>
      <c r="I215" s="15" t="s">
        <v>77</v>
      </c>
      <c r="J215" s="17" t="s">
        <v>14</v>
      </c>
      <c r="K215" s="18" t="s">
        <v>504</v>
      </c>
    </row>
    <row r="216">
      <c r="A216" s="7">
        <v>44696.0</v>
      </c>
      <c r="B216" s="8">
        <v>44696.0</v>
      </c>
      <c r="C216" s="9" t="s">
        <v>503</v>
      </c>
      <c r="D216" s="9" t="s">
        <v>503</v>
      </c>
      <c r="E216" s="9" t="s">
        <v>306</v>
      </c>
      <c r="F216" s="10"/>
      <c r="G216" s="11">
        <v>300.0</v>
      </c>
      <c r="H216" s="11">
        <f t="shared" si="17"/>
        <v>300</v>
      </c>
      <c r="I216" s="9" t="s">
        <v>77</v>
      </c>
      <c r="J216" s="12" t="s">
        <v>14</v>
      </c>
      <c r="K216" s="13" t="s">
        <v>505</v>
      </c>
    </row>
    <row r="217">
      <c r="A217" s="7">
        <v>44697.0</v>
      </c>
      <c r="B217" s="14">
        <v>44717.0</v>
      </c>
      <c r="C217" s="15" t="s">
        <v>506</v>
      </c>
      <c r="D217" s="15" t="s">
        <v>506</v>
      </c>
      <c r="E217" s="26"/>
      <c r="F217" s="26"/>
      <c r="G217" s="16">
        <v>790.0</v>
      </c>
      <c r="H217" s="16">
        <f t="shared" si="17"/>
        <v>790</v>
      </c>
      <c r="I217" s="15" t="s">
        <v>77</v>
      </c>
      <c r="J217" s="17" t="s">
        <v>14</v>
      </c>
      <c r="K217" s="27"/>
    </row>
    <row r="218">
      <c r="A218" s="7">
        <v>44743.0</v>
      </c>
      <c r="B218" s="8">
        <v>44745.0</v>
      </c>
      <c r="C218" s="9" t="s">
        <v>507</v>
      </c>
      <c r="D218" s="9" t="s">
        <v>508</v>
      </c>
      <c r="E218" s="9" t="s">
        <v>509</v>
      </c>
      <c r="F218" s="10"/>
      <c r="G218" s="11">
        <v>140.0</v>
      </c>
      <c r="H218" s="11">
        <f t="shared" si="17"/>
        <v>140</v>
      </c>
      <c r="I218" s="9" t="s">
        <v>77</v>
      </c>
      <c r="J218" s="12" t="s">
        <v>14</v>
      </c>
      <c r="K218" s="13" t="s">
        <v>510</v>
      </c>
    </row>
    <row r="219">
      <c r="A219" s="7">
        <v>44764.0</v>
      </c>
      <c r="B219" s="14">
        <v>44765.0</v>
      </c>
      <c r="C219" s="15" t="s">
        <v>511</v>
      </c>
      <c r="D219" s="15" t="s">
        <v>512</v>
      </c>
      <c r="E219" s="15" t="s">
        <v>513</v>
      </c>
      <c r="F219" s="26"/>
      <c r="G219" s="16">
        <v>190.0</v>
      </c>
      <c r="H219" s="16">
        <f t="shared" si="17"/>
        <v>190</v>
      </c>
      <c r="I219" s="15" t="s">
        <v>77</v>
      </c>
      <c r="J219" s="17" t="s">
        <v>14</v>
      </c>
      <c r="K219" s="18" t="s">
        <v>514</v>
      </c>
    </row>
    <row r="220">
      <c r="A220" s="7">
        <v>44764.0</v>
      </c>
      <c r="B220" s="8">
        <v>44766.0</v>
      </c>
      <c r="C220" s="9" t="s">
        <v>515</v>
      </c>
      <c r="D220" s="9" t="s">
        <v>515</v>
      </c>
      <c r="E220" s="9" t="s">
        <v>513</v>
      </c>
      <c r="F220" s="10"/>
      <c r="G220" s="11">
        <v>120.0</v>
      </c>
      <c r="H220" s="11">
        <f t="shared" si="17"/>
        <v>120</v>
      </c>
      <c r="I220" s="9" t="s">
        <v>77</v>
      </c>
      <c r="J220" s="12" t="s">
        <v>14</v>
      </c>
      <c r="K220" s="13" t="s">
        <v>516</v>
      </c>
    </row>
    <row r="221">
      <c r="A221" s="7">
        <v>44765.0</v>
      </c>
      <c r="B221" s="14">
        <v>44766.0</v>
      </c>
      <c r="C221" s="15" t="s">
        <v>515</v>
      </c>
      <c r="D221" s="26"/>
      <c r="E221" s="15" t="s">
        <v>513</v>
      </c>
      <c r="F221" s="26"/>
      <c r="G221" s="16">
        <v>120.0</v>
      </c>
      <c r="H221" s="16">
        <f t="shared" si="17"/>
        <v>120</v>
      </c>
      <c r="I221" s="15" t="s">
        <v>77</v>
      </c>
      <c r="J221" s="17" t="s">
        <v>14</v>
      </c>
      <c r="K221" s="18" t="s">
        <v>517</v>
      </c>
    </row>
    <row r="222">
      <c r="A222" s="7">
        <v>44765.0</v>
      </c>
      <c r="B222" s="8">
        <v>44766.0</v>
      </c>
      <c r="C222" s="9" t="s">
        <v>515</v>
      </c>
      <c r="D222" s="9" t="s">
        <v>518</v>
      </c>
      <c r="E222" s="9" t="s">
        <v>513</v>
      </c>
      <c r="F222" s="10"/>
      <c r="G222" s="11">
        <v>240.0</v>
      </c>
      <c r="H222" s="11">
        <f t="shared" si="17"/>
        <v>240</v>
      </c>
      <c r="I222" s="9" t="s">
        <v>77</v>
      </c>
      <c r="J222" s="12" t="s">
        <v>14</v>
      </c>
      <c r="K222" s="13" t="s">
        <v>519</v>
      </c>
    </row>
    <row r="223">
      <c r="A223" s="7">
        <v>44771.0</v>
      </c>
      <c r="B223" s="14">
        <v>44773.0</v>
      </c>
      <c r="C223" s="15" t="s">
        <v>520</v>
      </c>
      <c r="D223" s="15" t="s">
        <v>520</v>
      </c>
      <c r="E223" s="15" t="s">
        <v>377</v>
      </c>
      <c r="F223" s="26"/>
      <c r="G223" s="16">
        <v>300.0</v>
      </c>
      <c r="H223" s="16">
        <f t="shared" si="17"/>
        <v>300</v>
      </c>
      <c r="I223" s="15" t="s">
        <v>77</v>
      </c>
      <c r="J223" s="17" t="s">
        <v>14</v>
      </c>
      <c r="K223" s="18" t="s">
        <v>521</v>
      </c>
    </row>
    <row r="224">
      <c r="A224" s="7">
        <v>44771.0</v>
      </c>
      <c r="B224" s="8">
        <v>44772.0</v>
      </c>
      <c r="C224" s="9" t="s">
        <v>522</v>
      </c>
      <c r="D224" s="9" t="s">
        <v>522</v>
      </c>
      <c r="E224" s="9" t="s">
        <v>286</v>
      </c>
      <c r="F224" s="10"/>
      <c r="G224" s="11">
        <v>600.0</v>
      </c>
      <c r="H224" s="11">
        <f t="shared" si="17"/>
        <v>600</v>
      </c>
      <c r="I224" s="9" t="s">
        <v>77</v>
      </c>
      <c r="J224" s="12" t="s">
        <v>14</v>
      </c>
      <c r="K224" s="13" t="s">
        <v>523</v>
      </c>
    </row>
    <row r="225">
      <c r="A225" s="7">
        <v>44775.0</v>
      </c>
      <c r="B225" s="14">
        <v>44779.0</v>
      </c>
      <c r="C225" s="15" t="s">
        <v>524</v>
      </c>
      <c r="D225" s="15" t="s">
        <v>525</v>
      </c>
      <c r="E225" s="15" t="s">
        <v>92</v>
      </c>
      <c r="F225" s="15" t="s">
        <v>18</v>
      </c>
      <c r="G225" s="16">
        <v>2002.0</v>
      </c>
      <c r="H225" s="16">
        <f t="shared" si="17"/>
        <v>2002</v>
      </c>
      <c r="I225" s="15" t="s">
        <v>77</v>
      </c>
      <c r="J225" s="17" t="s">
        <v>14</v>
      </c>
      <c r="K225" s="18" t="s">
        <v>526</v>
      </c>
    </row>
    <row r="226">
      <c r="A226" s="7">
        <v>44775.0</v>
      </c>
      <c r="B226" s="8">
        <v>44779.0</v>
      </c>
      <c r="C226" s="9" t="s">
        <v>524</v>
      </c>
      <c r="D226" s="9" t="s">
        <v>525</v>
      </c>
      <c r="E226" s="9" t="s">
        <v>74</v>
      </c>
      <c r="F226" s="9" t="s">
        <v>18</v>
      </c>
      <c r="G226" s="11">
        <v>1001.0</v>
      </c>
      <c r="H226" s="11">
        <f t="shared" si="17"/>
        <v>1001</v>
      </c>
      <c r="I226" s="9" t="s">
        <v>77</v>
      </c>
      <c r="J226" s="12" t="s">
        <v>14</v>
      </c>
      <c r="K226" s="13" t="s">
        <v>527</v>
      </c>
    </row>
    <row r="227">
      <c r="A227" s="7">
        <v>44776.0</v>
      </c>
      <c r="B227" s="14">
        <v>44807.0</v>
      </c>
      <c r="C227" s="15" t="s">
        <v>528</v>
      </c>
      <c r="D227" s="15" t="s">
        <v>529</v>
      </c>
      <c r="E227" s="15" t="s">
        <v>74</v>
      </c>
      <c r="F227" s="15" t="s">
        <v>18</v>
      </c>
      <c r="G227" s="16">
        <v>835.2</v>
      </c>
      <c r="H227" s="16">
        <f t="shared" si="17"/>
        <v>835.2</v>
      </c>
      <c r="I227" s="15" t="s">
        <v>77</v>
      </c>
      <c r="J227" s="17" t="s">
        <v>14</v>
      </c>
      <c r="K227" s="18" t="s">
        <v>530</v>
      </c>
    </row>
    <row r="228">
      <c r="A228" s="7">
        <v>44776.0</v>
      </c>
      <c r="B228" s="8">
        <v>44779.0</v>
      </c>
      <c r="C228" s="9" t="s">
        <v>531</v>
      </c>
      <c r="D228" s="9" t="s">
        <v>532</v>
      </c>
      <c r="E228" s="9" t="s">
        <v>74</v>
      </c>
      <c r="F228" s="9" t="s">
        <v>18</v>
      </c>
      <c r="G228" s="11">
        <v>1001.0</v>
      </c>
      <c r="H228" s="11">
        <f t="shared" si="17"/>
        <v>1001</v>
      </c>
      <c r="I228" s="9" t="s">
        <v>77</v>
      </c>
      <c r="J228" s="12" t="s">
        <v>14</v>
      </c>
      <c r="K228" s="13" t="s">
        <v>533</v>
      </c>
    </row>
    <row r="229">
      <c r="A229" s="7">
        <v>44799.0</v>
      </c>
      <c r="B229" s="14">
        <v>44800.0</v>
      </c>
      <c r="C229" s="15" t="s">
        <v>534</v>
      </c>
      <c r="D229" s="15" t="s">
        <v>534</v>
      </c>
      <c r="E229" s="15" t="s">
        <v>377</v>
      </c>
      <c r="F229" s="26"/>
      <c r="G229" s="16">
        <v>785.0</v>
      </c>
      <c r="H229" s="16">
        <f t="shared" si="17"/>
        <v>785</v>
      </c>
      <c r="I229" s="15" t="s">
        <v>77</v>
      </c>
      <c r="J229" s="17" t="s">
        <v>14</v>
      </c>
      <c r="K229" s="18" t="s">
        <v>535</v>
      </c>
    </row>
    <row r="230">
      <c r="A230" s="7">
        <v>44805.0</v>
      </c>
      <c r="B230" s="8">
        <v>44807.0</v>
      </c>
      <c r="C230" s="9" t="s">
        <v>536</v>
      </c>
      <c r="D230" s="9" t="s">
        <v>536</v>
      </c>
      <c r="E230" s="9" t="s">
        <v>509</v>
      </c>
      <c r="F230" s="10"/>
      <c r="G230" s="11">
        <v>175.0</v>
      </c>
      <c r="H230" s="11">
        <f t="shared" si="17"/>
        <v>175</v>
      </c>
      <c r="I230" s="9" t="s">
        <v>77</v>
      </c>
      <c r="J230" s="12" t="s">
        <v>14</v>
      </c>
      <c r="K230" s="13" t="s">
        <v>537</v>
      </c>
    </row>
    <row r="231">
      <c r="A231" s="7">
        <v>44811.0</v>
      </c>
      <c r="B231" s="14">
        <v>44841.0</v>
      </c>
      <c r="C231" s="15" t="s">
        <v>538</v>
      </c>
      <c r="D231" s="15" t="s">
        <v>539</v>
      </c>
      <c r="E231" s="15" t="s">
        <v>66</v>
      </c>
      <c r="F231" s="15" t="s">
        <v>18</v>
      </c>
      <c r="G231" s="16">
        <v>2733.0</v>
      </c>
      <c r="H231" s="16">
        <f t="shared" si="17"/>
        <v>2733</v>
      </c>
      <c r="I231" s="15" t="s">
        <v>77</v>
      </c>
      <c r="J231" s="17" t="s">
        <v>14</v>
      </c>
      <c r="K231" s="18" t="s">
        <v>540</v>
      </c>
    </row>
    <row r="232">
      <c r="A232" s="28">
        <v>44811.0</v>
      </c>
      <c r="B232" s="60">
        <v>44892.0</v>
      </c>
      <c r="C232" s="30" t="s">
        <v>541</v>
      </c>
      <c r="D232" s="30" t="s">
        <v>541</v>
      </c>
      <c r="E232" s="30" t="s">
        <v>110</v>
      </c>
      <c r="F232" s="30" t="s">
        <v>18</v>
      </c>
      <c r="G232" s="30" t="s">
        <v>542</v>
      </c>
      <c r="H232" s="30" t="s">
        <v>542</v>
      </c>
      <c r="I232" s="30" t="s">
        <v>77</v>
      </c>
      <c r="J232" s="32" t="s">
        <v>14</v>
      </c>
      <c r="K232" s="33" t="s">
        <v>543</v>
      </c>
    </row>
    <row r="233">
      <c r="A233" s="7">
        <v>44817.0</v>
      </c>
      <c r="B233" s="14">
        <v>44817.0</v>
      </c>
      <c r="C233" s="15" t="s">
        <v>544</v>
      </c>
      <c r="D233" s="15" t="s">
        <v>544</v>
      </c>
      <c r="E233" s="15" t="s">
        <v>545</v>
      </c>
      <c r="F233" s="26"/>
      <c r="G233" s="16">
        <f>65*35</f>
        <v>2275</v>
      </c>
      <c r="H233" s="16">
        <f t="shared" ref="H233:H240" si="18">G233</f>
        <v>2275</v>
      </c>
      <c r="I233" s="15" t="s">
        <v>546</v>
      </c>
      <c r="J233" s="17" t="s">
        <v>14</v>
      </c>
      <c r="K233" s="18" t="s">
        <v>547</v>
      </c>
    </row>
    <row r="234">
      <c r="A234" s="7">
        <v>44824.0</v>
      </c>
      <c r="B234" s="8">
        <v>44824.0</v>
      </c>
      <c r="C234" s="9" t="s">
        <v>548</v>
      </c>
      <c r="D234" s="9" t="s">
        <v>549</v>
      </c>
      <c r="E234" s="9" t="s">
        <v>545</v>
      </c>
      <c r="F234" s="10"/>
      <c r="G234" s="11">
        <v>17480.0</v>
      </c>
      <c r="H234" s="11">
        <f t="shared" si="18"/>
        <v>17480</v>
      </c>
      <c r="I234" s="9" t="s">
        <v>550</v>
      </c>
      <c r="J234" s="12" t="s">
        <v>14</v>
      </c>
      <c r="K234" s="13" t="s">
        <v>551</v>
      </c>
    </row>
    <row r="235">
      <c r="A235" s="7">
        <v>44824.0</v>
      </c>
      <c r="B235" s="14">
        <v>44828.0</v>
      </c>
      <c r="C235" s="15" t="s">
        <v>552</v>
      </c>
      <c r="D235" s="15" t="s">
        <v>553</v>
      </c>
      <c r="E235" s="15" t="s">
        <v>279</v>
      </c>
      <c r="F235" s="15" t="s">
        <v>18</v>
      </c>
      <c r="G235" s="16">
        <v>1420.0</v>
      </c>
      <c r="H235" s="16">
        <f t="shared" si="18"/>
        <v>1420</v>
      </c>
      <c r="I235" s="15" t="s">
        <v>77</v>
      </c>
      <c r="J235" s="17" t="s">
        <v>14</v>
      </c>
      <c r="K235" s="18" t="s">
        <v>554</v>
      </c>
    </row>
    <row r="236">
      <c r="A236" s="7">
        <v>44823.0</v>
      </c>
      <c r="B236" s="8">
        <v>44825.0</v>
      </c>
      <c r="C236" s="9" t="s">
        <v>555</v>
      </c>
      <c r="D236" s="9" t="s">
        <v>556</v>
      </c>
      <c r="E236" s="9" t="s">
        <v>545</v>
      </c>
      <c r="F236" s="10"/>
      <c r="G236" s="11">
        <v>5100.0</v>
      </c>
      <c r="H236" s="11">
        <f t="shared" si="18"/>
        <v>5100</v>
      </c>
      <c r="I236" s="10"/>
      <c r="J236" s="12" t="s">
        <v>14</v>
      </c>
      <c r="K236" s="13" t="s">
        <v>557</v>
      </c>
    </row>
    <row r="237">
      <c r="A237" s="7">
        <v>44826.0</v>
      </c>
      <c r="B237" s="14">
        <v>44828.0</v>
      </c>
      <c r="C237" s="15" t="s">
        <v>558</v>
      </c>
      <c r="D237" s="15" t="s">
        <v>559</v>
      </c>
      <c r="E237" s="15" t="s">
        <v>306</v>
      </c>
      <c r="F237" s="26"/>
      <c r="G237" s="16">
        <v>4360.0</v>
      </c>
      <c r="H237" s="16">
        <f t="shared" si="18"/>
        <v>4360</v>
      </c>
      <c r="I237" s="26"/>
      <c r="J237" s="17" t="s">
        <v>14</v>
      </c>
      <c r="K237" s="18" t="s">
        <v>560</v>
      </c>
    </row>
    <row r="238">
      <c r="A238" s="7">
        <v>44827.0</v>
      </c>
      <c r="B238" s="8">
        <v>44836.0</v>
      </c>
      <c r="C238" s="9" t="s">
        <v>561</v>
      </c>
      <c r="D238" s="9" t="s">
        <v>561</v>
      </c>
      <c r="E238" s="9" t="s">
        <v>306</v>
      </c>
      <c r="F238" s="10"/>
      <c r="G238" s="11">
        <v>500.0</v>
      </c>
      <c r="H238" s="11">
        <f t="shared" si="18"/>
        <v>500</v>
      </c>
      <c r="I238" s="10"/>
      <c r="J238" s="12" t="s">
        <v>14</v>
      </c>
      <c r="K238" s="13" t="s">
        <v>562</v>
      </c>
    </row>
    <row r="239">
      <c r="A239" s="7">
        <v>44831.0</v>
      </c>
      <c r="B239" s="14">
        <v>44842.0</v>
      </c>
      <c r="C239" s="15" t="s">
        <v>563</v>
      </c>
      <c r="D239" s="15" t="s">
        <v>563</v>
      </c>
      <c r="E239" s="15" t="s">
        <v>490</v>
      </c>
      <c r="F239" s="26"/>
      <c r="G239" s="16">
        <v>5593.0</v>
      </c>
      <c r="H239" s="16">
        <f t="shared" si="18"/>
        <v>5593</v>
      </c>
      <c r="I239" s="26"/>
      <c r="J239" s="17" t="s">
        <v>14</v>
      </c>
      <c r="K239" s="18" t="s">
        <v>564</v>
      </c>
    </row>
    <row r="240">
      <c r="A240" s="7">
        <v>44834.0</v>
      </c>
      <c r="B240" s="8">
        <v>44834.0</v>
      </c>
      <c r="C240" s="9" t="s">
        <v>565</v>
      </c>
      <c r="D240" s="9" t="s">
        <v>566</v>
      </c>
      <c r="E240" s="9" t="s">
        <v>545</v>
      </c>
      <c r="F240" s="10"/>
      <c r="G240" s="11">
        <v>2975.0</v>
      </c>
      <c r="H240" s="11">
        <f t="shared" si="18"/>
        <v>2975</v>
      </c>
      <c r="I240" s="10"/>
      <c r="J240" s="12" t="s">
        <v>14</v>
      </c>
      <c r="K240" s="13" t="s">
        <v>567</v>
      </c>
    </row>
    <row r="241">
      <c r="A241" s="7">
        <v>44841.0</v>
      </c>
      <c r="B241" s="14">
        <v>44842.0</v>
      </c>
      <c r="C241" s="15" t="s">
        <v>568</v>
      </c>
      <c r="D241" s="15" t="s">
        <v>568</v>
      </c>
      <c r="E241" s="15" t="s">
        <v>224</v>
      </c>
      <c r="F241" s="15" t="s">
        <v>18</v>
      </c>
      <c r="G241" s="16">
        <v>1196.0</v>
      </c>
      <c r="H241" s="16">
        <v>1196.0</v>
      </c>
      <c r="I241" s="15" t="s">
        <v>77</v>
      </c>
      <c r="J241" s="17" t="s">
        <v>14</v>
      </c>
      <c r="K241" s="18" t="s">
        <v>569</v>
      </c>
    </row>
    <row r="242">
      <c r="A242" s="7">
        <v>44841.0</v>
      </c>
      <c r="B242" s="8">
        <v>44841.0</v>
      </c>
      <c r="C242" s="9" t="s">
        <v>570</v>
      </c>
      <c r="D242" s="9" t="s">
        <v>570</v>
      </c>
      <c r="E242" s="9" t="s">
        <v>571</v>
      </c>
      <c r="F242" s="10"/>
      <c r="G242" s="11">
        <v>350.0</v>
      </c>
      <c r="H242" s="11">
        <f t="shared" ref="H242:H246" si="19">G242</f>
        <v>350</v>
      </c>
      <c r="I242" s="9" t="s">
        <v>77</v>
      </c>
      <c r="J242" s="12" t="s">
        <v>14</v>
      </c>
      <c r="K242" s="13" t="s">
        <v>572</v>
      </c>
    </row>
    <row r="243">
      <c r="A243" s="7">
        <v>44842.0</v>
      </c>
      <c r="B243" s="14">
        <v>44843.0</v>
      </c>
      <c r="C243" s="15" t="s">
        <v>573</v>
      </c>
      <c r="D243" s="15" t="s">
        <v>573</v>
      </c>
      <c r="E243" s="15" t="s">
        <v>306</v>
      </c>
      <c r="F243" s="26"/>
      <c r="G243" s="16">
        <v>260.0</v>
      </c>
      <c r="H243" s="16">
        <f t="shared" si="19"/>
        <v>260</v>
      </c>
      <c r="I243" s="15" t="s">
        <v>77</v>
      </c>
      <c r="J243" s="17" t="s">
        <v>14</v>
      </c>
      <c r="K243" s="18" t="s">
        <v>574</v>
      </c>
    </row>
    <row r="244">
      <c r="A244" s="7">
        <v>44849.0</v>
      </c>
      <c r="B244" s="8">
        <v>44849.0</v>
      </c>
      <c r="C244" s="9" t="s">
        <v>575</v>
      </c>
      <c r="D244" s="9" t="s">
        <v>576</v>
      </c>
      <c r="E244" s="9" t="s">
        <v>306</v>
      </c>
      <c r="F244" s="10"/>
      <c r="G244" s="11">
        <v>200.0</v>
      </c>
      <c r="H244" s="11">
        <f t="shared" si="19"/>
        <v>200</v>
      </c>
      <c r="I244" s="9" t="s">
        <v>77</v>
      </c>
      <c r="J244" s="12" t="s">
        <v>14</v>
      </c>
      <c r="K244" s="13" t="s">
        <v>577</v>
      </c>
    </row>
    <row r="245">
      <c r="A245" s="7">
        <v>44849.0</v>
      </c>
      <c r="B245" s="14">
        <v>44850.0</v>
      </c>
      <c r="C245" s="15" t="s">
        <v>578</v>
      </c>
      <c r="D245" s="15" t="s">
        <v>579</v>
      </c>
      <c r="E245" s="15" t="s">
        <v>306</v>
      </c>
      <c r="F245" s="26"/>
      <c r="G245" s="16">
        <v>320.0</v>
      </c>
      <c r="H245" s="16">
        <f t="shared" si="19"/>
        <v>320</v>
      </c>
      <c r="I245" s="15" t="s">
        <v>77</v>
      </c>
      <c r="J245" s="17" t="s">
        <v>14</v>
      </c>
      <c r="K245" s="18" t="s">
        <v>580</v>
      </c>
    </row>
    <row r="246">
      <c r="A246" s="7">
        <v>44849.0</v>
      </c>
      <c r="B246" s="8">
        <v>44849.0</v>
      </c>
      <c r="C246" s="9" t="s">
        <v>581</v>
      </c>
      <c r="D246" s="9" t="s">
        <v>582</v>
      </c>
      <c r="E246" s="9" t="s">
        <v>74</v>
      </c>
      <c r="F246" s="9" t="s">
        <v>18</v>
      </c>
      <c r="G246" s="11">
        <v>420.0</v>
      </c>
      <c r="H246" s="11">
        <f t="shared" si="19"/>
        <v>420</v>
      </c>
      <c r="I246" s="9" t="s">
        <v>77</v>
      </c>
      <c r="J246" s="12" t="s">
        <v>14</v>
      </c>
      <c r="K246" s="13" t="s">
        <v>583</v>
      </c>
    </row>
    <row r="247">
      <c r="A247" s="7">
        <v>44849.0</v>
      </c>
      <c r="B247" s="14">
        <v>44855.0</v>
      </c>
      <c r="C247" s="15" t="s">
        <v>584</v>
      </c>
      <c r="D247" s="15" t="s">
        <v>584</v>
      </c>
      <c r="E247" s="15" t="s">
        <v>74</v>
      </c>
      <c r="F247" s="15" t="s">
        <v>18</v>
      </c>
      <c r="G247" s="16">
        <v>835.2</v>
      </c>
      <c r="H247" s="16">
        <v>835.2</v>
      </c>
      <c r="I247" s="15" t="s">
        <v>77</v>
      </c>
      <c r="J247" s="17" t="s">
        <v>14</v>
      </c>
      <c r="K247" s="18" t="s">
        <v>585</v>
      </c>
    </row>
    <row r="248">
      <c r="A248" s="7">
        <v>44850.0</v>
      </c>
      <c r="B248" s="8">
        <v>44850.0</v>
      </c>
      <c r="C248" s="9" t="s">
        <v>586</v>
      </c>
      <c r="D248" s="9" t="s">
        <v>587</v>
      </c>
      <c r="E248" s="9" t="s">
        <v>306</v>
      </c>
      <c r="F248" s="10"/>
      <c r="G248" s="11">
        <v>620.0</v>
      </c>
      <c r="H248" s="11">
        <f t="shared" ref="H248:H252" si="20">G248</f>
        <v>620</v>
      </c>
      <c r="I248" s="9" t="s">
        <v>77</v>
      </c>
      <c r="J248" s="12" t="s">
        <v>14</v>
      </c>
      <c r="K248" s="13" t="s">
        <v>588</v>
      </c>
    </row>
    <row r="249">
      <c r="A249" s="7">
        <v>44849.0</v>
      </c>
      <c r="B249" s="14">
        <v>44849.0</v>
      </c>
      <c r="C249" s="15" t="s">
        <v>589</v>
      </c>
      <c r="D249" s="15" t="s">
        <v>590</v>
      </c>
      <c r="E249" s="15" t="s">
        <v>74</v>
      </c>
      <c r="F249" s="15" t="s">
        <v>18</v>
      </c>
      <c r="G249" s="16">
        <v>420.0</v>
      </c>
      <c r="H249" s="16">
        <f t="shared" si="20"/>
        <v>420</v>
      </c>
      <c r="I249" s="15" t="s">
        <v>77</v>
      </c>
      <c r="J249" s="17" t="s">
        <v>14</v>
      </c>
      <c r="K249" s="18" t="s">
        <v>591</v>
      </c>
    </row>
    <row r="250">
      <c r="A250" s="7">
        <v>44850.0</v>
      </c>
      <c r="B250" s="8">
        <v>44850.0</v>
      </c>
      <c r="C250" s="9" t="s">
        <v>592</v>
      </c>
      <c r="D250" s="9" t="s">
        <v>593</v>
      </c>
      <c r="E250" s="9" t="s">
        <v>306</v>
      </c>
      <c r="F250" s="10"/>
      <c r="G250" s="11">
        <v>200.0</v>
      </c>
      <c r="H250" s="11">
        <f t="shared" si="20"/>
        <v>200</v>
      </c>
      <c r="I250" s="9" t="s">
        <v>77</v>
      </c>
      <c r="J250" s="12" t="s">
        <v>14</v>
      </c>
      <c r="K250" s="13" t="s">
        <v>594</v>
      </c>
    </row>
    <row r="251">
      <c r="A251" s="7">
        <v>44850.0</v>
      </c>
      <c r="B251" s="14">
        <v>44850.0</v>
      </c>
      <c r="C251" s="15" t="s">
        <v>595</v>
      </c>
      <c r="D251" s="15" t="s">
        <v>595</v>
      </c>
      <c r="E251" s="15" t="s">
        <v>306</v>
      </c>
      <c r="F251" s="26"/>
      <c r="G251" s="16">
        <v>200.0</v>
      </c>
      <c r="H251" s="16">
        <f t="shared" si="20"/>
        <v>200</v>
      </c>
      <c r="I251" s="15" t="s">
        <v>77</v>
      </c>
      <c r="J251" s="17" t="s">
        <v>14</v>
      </c>
      <c r="K251" s="18" t="s">
        <v>594</v>
      </c>
    </row>
    <row r="252">
      <c r="A252" s="7">
        <v>44855.0</v>
      </c>
      <c r="B252" s="8">
        <v>44855.0</v>
      </c>
      <c r="C252" s="9" t="s">
        <v>596</v>
      </c>
      <c r="D252" s="9" t="s">
        <v>597</v>
      </c>
      <c r="E252" s="9" t="s">
        <v>545</v>
      </c>
      <c r="F252" s="10"/>
      <c r="G252" s="11">
        <f>(93*85)+(45*2)+(5*65)</f>
        <v>8320</v>
      </c>
      <c r="H252" s="11">
        <f t="shared" si="20"/>
        <v>8320</v>
      </c>
      <c r="I252" s="9" t="s">
        <v>546</v>
      </c>
      <c r="J252" s="12" t="s">
        <v>14</v>
      </c>
      <c r="K252" s="13" t="s">
        <v>598</v>
      </c>
    </row>
    <row r="253">
      <c r="A253" s="7">
        <v>44861.0</v>
      </c>
      <c r="B253" s="14">
        <v>44870.0</v>
      </c>
      <c r="C253" s="15" t="s">
        <v>599</v>
      </c>
      <c r="D253" s="15" t="s">
        <v>600</v>
      </c>
      <c r="E253" s="15" t="s">
        <v>74</v>
      </c>
      <c r="F253" s="15" t="s">
        <v>18</v>
      </c>
      <c r="G253" s="16">
        <v>835.0</v>
      </c>
      <c r="H253" s="16">
        <v>835.0</v>
      </c>
      <c r="I253" s="15" t="s">
        <v>77</v>
      </c>
      <c r="J253" s="17" t="s">
        <v>14</v>
      </c>
      <c r="K253" s="18" t="s">
        <v>601</v>
      </c>
    </row>
    <row r="254">
      <c r="A254" s="40">
        <v>44866.0</v>
      </c>
      <c r="B254" s="41">
        <v>44866.0</v>
      </c>
      <c r="C254" s="42" t="s">
        <v>602</v>
      </c>
      <c r="D254" s="42" t="s">
        <v>602</v>
      </c>
      <c r="E254" s="42" t="s">
        <v>444</v>
      </c>
      <c r="F254" s="42" t="s">
        <v>18</v>
      </c>
      <c r="G254" s="43">
        <v>2522.0</v>
      </c>
      <c r="H254" s="43">
        <f t="shared" ref="H254:H255" si="21">G254</f>
        <v>2522</v>
      </c>
      <c r="I254" s="42" t="s">
        <v>77</v>
      </c>
      <c r="J254" s="44" t="s">
        <v>14</v>
      </c>
      <c r="K254" s="45" t="s">
        <v>603</v>
      </c>
    </row>
    <row r="255">
      <c r="A255" s="7">
        <v>44872.0</v>
      </c>
      <c r="B255" s="14">
        <v>44873.0</v>
      </c>
      <c r="C255" s="15" t="s">
        <v>604</v>
      </c>
      <c r="D255" s="15" t="s">
        <v>605</v>
      </c>
      <c r="E255" s="15" t="s">
        <v>545</v>
      </c>
      <c r="F255" s="26"/>
      <c r="G255" s="16">
        <f>26*85</f>
        <v>2210</v>
      </c>
      <c r="H255" s="16">
        <f t="shared" si="21"/>
        <v>2210</v>
      </c>
      <c r="I255" s="15" t="s">
        <v>606</v>
      </c>
      <c r="J255" s="17" t="s">
        <v>14</v>
      </c>
      <c r="K255" s="18" t="s">
        <v>607</v>
      </c>
    </row>
    <row r="256">
      <c r="A256" s="7">
        <v>44883.0</v>
      </c>
      <c r="B256" s="8">
        <v>44884.0</v>
      </c>
      <c r="C256" s="9" t="s">
        <v>608</v>
      </c>
      <c r="D256" s="9" t="s">
        <v>608</v>
      </c>
      <c r="E256" s="9" t="s">
        <v>306</v>
      </c>
      <c r="F256" s="10"/>
      <c r="G256" s="11">
        <v>160.0</v>
      </c>
      <c r="H256" s="11">
        <v>160.0</v>
      </c>
      <c r="I256" s="9" t="s">
        <v>609</v>
      </c>
      <c r="J256" s="12" t="s">
        <v>14</v>
      </c>
      <c r="K256" s="13" t="s">
        <v>610</v>
      </c>
    </row>
    <row r="257">
      <c r="A257" s="7">
        <v>44894.0</v>
      </c>
      <c r="B257" s="14">
        <v>44926.0</v>
      </c>
      <c r="C257" s="15" t="s">
        <v>611</v>
      </c>
      <c r="D257" s="15" t="s">
        <v>612</v>
      </c>
      <c r="E257" s="15" t="s">
        <v>157</v>
      </c>
      <c r="F257" s="15" t="s">
        <v>31</v>
      </c>
      <c r="G257" s="16">
        <v>5902.1</v>
      </c>
      <c r="H257" s="16">
        <f t="shared" ref="H257:H267" si="22">G257</f>
        <v>5902.1</v>
      </c>
      <c r="I257" s="15" t="s">
        <v>609</v>
      </c>
      <c r="J257" s="17" t="s">
        <v>613</v>
      </c>
      <c r="K257" s="18" t="s">
        <v>614</v>
      </c>
    </row>
    <row r="258">
      <c r="A258" s="7">
        <v>44894.0</v>
      </c>
      <c r="B258" s="8">
        <v>44926.0</v>
      </c>
      <c r="C258" s="9" t="s">
        <v>615</v>
      </c>
      <c r="D258" s="9" t="s">
        <v>612</v>
      </c>
      <c r="E258" s="9" t="s">
        <v>616</v>
      </c>
      <c r="F258" s="10"/>
      <c r="G258" s="11">
        <v>2505.6</v>
      </c>
      <c r="H258" s="11">
        <f t="shared" si="22"/>
        <v>2505.6</v>
      </c>
      <c r="I258" s="9" t="s">
        <v>609</v>
      </c>
      <c r="J258" s="12" t="s">
        <v>617</v>
      </c>
      <c r="K258" s="13" t="s">
        <v>618</v>
      </c>
    </row>
    <row r="259">
      <c r="A259" s="7">
        <v>44928.0</v>
      </c>
      <c r="B259" s="14">
        <v>44962.0</v>
      </c>
      <c r="C259" s="15" t="s">
        <v>619</v>
      </c>
      <c r="D259" s="15" t="s">
        <v>620</v>
      </c>
      <c r="E259" s="15" t="s">
        <v>621</v>
      </c>
      <c r="F259" s="15" t="s">
        <v>225</v>
      </c>
      <c r="G259" s="16">
        <v>3786.24</v>
      </c>
      <c r="H259" s="16">
        <f t="shared" si="22"/>
        <v>3786.24</v>
      </c>
      <c r="I259" s="15" t="s">
        <v>609</v>
      </c>
      <c r="J259" s="17" t="s">
        <v>14</v>
      </c>
      <c r="K259" s="18" t="s">
        <v>622</v>
      </c>
    </row>
    <row r="260">
      <c r="A260" s="7">
        <v>44895.0</v>
      </c>
      <c r="B260" s="8">
        <v>44899.0</v>
      </c>
      <c r="C260" s="9" t="s">
        <v>623</v>
      </c>
      <c r="D260" s="9" t="s">
        <v>624</v>
      </c>
      <c r="E260" s="9" t="s">
        <v>377</v>
      </c>
      <c r="F260" s="10"/>
      <c r="G260" s="11">
        <v>720.0</v>
      </c>
      <c r="H260" s="11">
        <f t="shared" si="22"/>
        <v>720</v>
      </c>
      <c r="I260" s="9" t="s">
        <v>609</v>
      </c>
      <c r="J260" s="12" t="s">
        <v>14</v>
      </c>
      <c r="K260" s="13" t="s">
        <v>625</v>
      </c>
    </row>
    <row r="261">
      <c r="A261" s="7">
        <v>44896.0</v>
      </c>
      <c r="B261" s="14">
        <v>44897.0</v>
      </c>
      <c r="C261" s="15" t="s">
        <v>626</v>
      </c>
      <c r="D261" s="15" t="s">
        <v>626</v>
      </c>
      <c r="E261" s="15" t="s">
        <v>377</v>
      </c>
      <c r="F261" s="26"/>
      <c r="G261" s="61">
        <v>840.0</v>
      </c>
      <c r="H261" s="16">
        <f t="shared" si="22"/>
        <v>840</v>
      </c>
      <c r="I261" s="15" t="s">
        <v>627</v>
      </c>
      <c r="J261" s="17" t="s">
        <v>14</v>
      </c>
      <c r="K261" s="18" t="s">
        <v>628</v>
      </c>
    </row>
    <row r="262">
      <c r="A262" s="7">
        <v>44896.0</v>
      </c>
      <c r="B262" s="62">
        <v>44921.0</v>
      </c>
      <c r="C262" s="9" t="s">
        <v>629</v>
      </c>
      <c r="D262" s="9" t="s">
        <v>630</v>
      </c>
      <c r="E262" s="9" t="s">
        <v>157</v>
      </c>
      <c r="F262" s="9" t="s">
        <v>31</v>
      </c>
      <c r="G262" s="11">
        <v>3674.88</v>
      </c>
      <c r="H262" s="11">
        <f t="shared" si="22"/>
        <v>3674.88</v>
      </c>
      <c r="I262" s="9" t="s">
        <v>631</v>
      </c>
      <c r="J262" s="12" t="s">
        <v>14</v>
      </c>
      <c r="K262" s="13" t="s">
        <v>632</v>
      </c>
    </row>
    <row r="263">
      <c r="A263" s="63">
        <v>44897.0</v>
      </c>
      <c r="B263" s="64">
        <v>44939.0</v>
      </c>
      <c r="C263" s="65" t="s">
        <v>633</v>
      </c>
      <c r="D263" s="65" t="s">
        <v>634</v>
      </c>
      <c r="E263" s="65" t="s">
        <v>621</v>
      </c>
      <c r="F263" s="65" t="s">
        <v>31</v>
      </c>
      <c r="G263" s="66">
        <v>3132.0</v>
      </c>
      <c r="H263" s="66">
        <f t="shared" si="22"/>
        <v>3132</v>
      </c>
      <c r="I263" s="65" t="s">
        <v>609</v>
      </c>
      <c r="J263" s="67" t="s">
        <v>635</v>
      </c>
      <c r="K263" s="68" t="s">
        <v>636</v>
      </c>
    </row>
    <row r="264">
      <c r="A264" s="63">
        <v>44897.0</v>
      </c>
      <c r="B264" s="69">
        <v>44939.0</v>
      </c>
      <c r="C264" s="70" t="s">
        <v>637</v>
      </c>
      <c r="D264" s="70" t="s">
        <v>638</v>
      </c>
      <c r="E264" s="70" t="s">
        <v>621</v>
      </c>
      <c r="F264" s="70" t="s">
        <v>31</v>
      </c>
      <c r="G264" s="71">
        <v>3132.0</v>
      </c>
      <c r="H264" s="71">
        <f t="shared" si="22"/>
        <v>3132</v>
      </c>
      <c r="I264" s="70" t="s">
        <v>609</v>
      </c>
      <c r="J264" s="72" t="s">
        <v>14</v>
      </c>
      <c r="K264" s="73" t="s">
        <v>639</v>
      </c>
    </row>
    <row r="265">
      <c r="A265" s="63">
        <v>44897.0</v>
      </c>
      <c r="B265" s="64">
        <v>44939.0</v>
      </c>
      <c r="C265" s="65" t="s">
        <v>640</v>
      </c>
      <c r="D265" s="65" t="s">
        <v>641</v>
      </c>
      <c r="E265" s="65" t="s">
        <v>110</v>
      </c>
      <c r="F265" s="65" t="s">
        <v>31</v>
      </c>
      <c r="G265" s="66">
        <v>1844.4</v>
      </c>
      <c r="H265" s="66">
        <f t="shared" si="22"/>
        <v>1844.4</v>
      </c>
      <c r="I265" s="65" t="s">
        <v>609</v>
      </c>
      <c r="J265" s="67" t="s">
        <v>14</v>
      </c>
      <c r="K265" s="68" t="s">
        <v>642</v>
      </c>
    </row>
    <row r="266">
      <c r="A266" s="7">
        <v>44897.0</v>
      </c>
      <c r="B266" s="8">
        <v>44916.0</v>
      </c>
      <c r="C266" s="9" t="s">
        <v>643</v>
      </c>
      <c r="D266" s="9" t="s">
        <v>643</v>
      </c>
      <c r="E266" s="9" t="s">
        <v>74</v>
      </c>
      <c r="F266" s="9" t="s">
        <v>18</v>
      </c>
      <c r="G266" s="11">
        <v>786.48</v>
      </c>
      <c r="H266" s="11">
        <f t="shared" si="22"/>
        <v>786.48</v>
      </c>
      <c r="I266" s="9" t="s">
        <v>609</v>
      </c>
      <c r="J266" s="12" t="s">
        <v>14</v>
      </c>
      <c r="K266" s="13" t="s">
        <v>644</v>
      </c>
    </row>
    <row r="267">
      <c r="A267" s="63">
        <v>44898.0</v>
      </c>
      <c r="B267" s="64">
        <v>44939.0</v>
      </c>
      <c r="C267" s="65" t="s">
        <v>645</v>
      </c>
      <c r="D267" s="65" t="s">
        <v>646</v>
      </c>
      <c r="E267" s="65" t="s">
        <v>621</v>
      </c>
      <c r="F267" s="65" t="s">
        <v>31</v>
      </c>
      <c r="G267" s="66">
        <v>3132.0</v>
      </c>
      <c r="H267" s="66">
        <f t="shared" si="22"/>
        <v>3132</v>
      </c>
      <c r="I267" s="65" t="s">
        <v>647</v>
      </c>
      <c r="J267" s="67" t="s">
        <v>14</v>
      </c>
      <c r="K267" s="68" t="s">
        <v>648</v>
      </c>
    </row>
    <row r="268">
      <c r="A268" s="63">
        <v>44898.0</v>
      </c>
      <c r="B268" s="69">
        <v>44939.0</v>
      </c>
      <c r="C268" s="70" t="s">
        <v>640</v>
      </c>
      <c r="D268" s="70" t="s">
        <v>649</v>
      </c>
      <c r="E268" s="70" t="s">
        <v>157</v>
      </c>
      <c r="F268" s="70" t="s">
        <v>31</v>
      </c>
      <c r="G268" s="71">
        <v>2408.16</v>
      </c>
      <c r="H268" s="71">
        <v>2408.16</v>
      </c>
      <c r="I268" s="70" t="s">
        <v>647</v>
      </c>
      <c r="J268" s="72" t="s">
        <v>14</v>
      </c>
      <c r="K268" s="73" t="s">
        <v>650</v>
      </c>
    </row>
    <row r="269">
      <c r="A269" s="28">
        <v>44901.0</v>
      </c>
      <c r="B269" s="60">
        <v>44892.0</v>
      </c>
      <c r="C269" s="30" t="s">
        <v>651</v>
      </c>
      <c r="D269" s="30" t="s">
        <v>651</v>
      </c>
      <c r="E269" s="30" t="s">
        <v>74</v>
      </c>
      <c r="F269" s="30" t="s">
        <v>18</v>
      </c>
      <c r="G269" s="74">
        <v>835.36</v>
      </c>
      <c r="H269" s="31">
        <f t="shared" ref="H269:H281" si="23">G269</f>
        <v>835.36</v>
      </c>
      <c r="I269" s="30" t="s">
        <v>652</v>
      </c>
      <c r="J269" s="32" t="s">
        <v>14</v>
      </c>
      <c r="K269" s="33" t="s">
        <v>653</v>
      </c>
    </row>
    <row r="270">
      <c r="A270" s="7">
        <v>44901.0</v>
      </c>
      <c r="B270" s="8">
        <v>44926.0</v>
      </c>
      <c r="C270" s="9" t="s">
        <v>654</v>
      </c>
      <c r="D270" s="9" t="s">
        <v>612</v>
      </c>
      <c r="E270" s="9" t="s">
        <v>616</v>
      </c>
      <c r="F270" s="10"/>
      <c r="G270" s="75">
        <v>1461.6</v>
      </c>
      <c r="H270" s="11">
        <f t="shared" si="23"/>
        <v>1461.6</v>
      </c>
      <c r="I270" s="9" t="s">
        <v>627</v>
      </c>
      <c r="J270" s="12" t="s">
        <v>655</v>
      </c>
      <c r="K270" s="13" t="s">
        <v>656</v>
      </c>
    </row>
    <row r="271">
      <c r="A271" s="7">
        <v>44901.0</v>
      </c>
      <c r="B271" s="14">
        <v>44926.0</v>
      </c>
      <c r="C271" s="15" t="s">
        <v>611</v>
      </c>
      <c r="D271" s="15" t="s">
        <v>612</v>
      </c>
      <c r="E271" s="15" t="s">
        <v>110</v>
      </c>
      <c r="F271" s="15" t="s">
        <v>31</v>
      </c>
      <c r="G271" s="61">
        <v>2011.44</v>
      </c>
      <c r="H271" s="16">
        <f t="shared" si="23"/>
        <v>2011.44</v>
      </c>
      <c r="I271" s="15" t="s">
        <v>627</v>
      </c>
      <c r="J271" s="17" t="s">
        <v>657</v>
      </c>
      <c r="K271" s="18" t="s">
        <v>658</v>
      </c>
    </row>
    <row r="272">
      <c r="A272" s="28">
        <v>44903.0</v>
      </c>
      <c r="B272" s="60">
        <v>44926.0</v>
      </c>
      <c r="C272" s="30" t="s">
        <v>659</v>
      </c>
      <c r="D272" s="30" t="s">
        <v>659</v>
      </c>
      <c r="E272" s="30" t="s">
        <v>224</v>
      </c>
      <c r="F272" s="30" t="s">
        <v>31</v>
      </c>
      <c r="G272" s="31">
        <v>2178.5</v>
      </c>
      <c r="H272" s="31">
        <f t="shared" si="23"/>
        <v>2178.5</v>
      </c>
      <c r="I272" s="30" t="s">
        <v>647</v>
      </c>
      <c r="J272" s="32" t="s">
        <v>14</v>
      </c>
      <c r="K272" s="33" t="s">
        <v>660</v>
      </c>
    </row>
    <row r="273">
      <c r="A273" s="7">
        <v>44906.0</v>
      </c>
      <c r="B273" s="14">
        <v>44907.0</v>
      </c>
      <c r="C273" s="15" t="s">
        <v>661</v>
      </c>
      <c r="D273" s="15" t="s">
        <v>661</v>
      </c>
      <c r="E273" s="15" t="s">
        <v>338</v>
      </c>
      <c r="F273" s="15" t="s">
        <v>18</v>
      </c>
      <c r="G273" s="16">
        <v>1232.0</v>
      </c>
      <c r="H273" s="16">
        <f t="shared" si="23"/>
        <v>1232</v>
      </c>
      <c r="I273" s="15" t="s">
        <v>647</v>
      </c>
      <c r="J273" s="17" t="s">
        <v>14</v>
      </c>
      <c r="K273" s="18" t="s">
        <v>662</v>
      </c>
    </row>
    <row r="274">
      <c r="A274" s="76" t="s">
        <v>663</v>
      </c>
      <c r="B274" s="8">
        <v>44926.0</v>
      </c>
      <c r="C274" s="9" t="s">
        <v>664</v>
      </c>
      <c r="D274" s="9" t="s">
        <v>665</v>
      </c>
      <c r="E274" s="9" t="s">
        <v>110</v>
      </c>
      <c r="F274" s="9" t="s">
        <v>31</v>
      </c>
      <c r="G274" s="11">
        <v>2011.44</v>
      </c>
      <c r="H274" s="11">
        <f t="shared" si="23"/>
        <v>2011.44</v>
      </c>
      <c r="I274" s="9" t="s">
        <v>647</v>
      </c>
      <c r="J274" s="12" t="s">
        <v>14</v>
      </c>
      <c r="K274" s="13" t="s">
        <v>666</v>
      </c>
    </row>
    <row r="275">
      <c r="A275" s="7">
        <v>44908.0</v>
      </c>
      <c r="B275" s="14">
        <v>44926.0</v>
      </c>
      <c r="C275" s="15" t="s">
        <v>664</v>
      </c>
      <c r="D275" s="15" t="s">
        <v>665</v>
      </c>
      <c r="E275" s="15" t="s">
        <v>616</v>
      </c>
      <c r="F275" s="26"/>
      <c r="G275" s="16">
        <v>905.0</v>
      </c>
      <c r="H275" s="16">
        <f t="shared" si="23"/>
        <v>905</v>
      </c>
      <c r="I275" s="15" t="s">
        <v>647</v>
      </c>
      <c r="J275" s="17" t="s">
        <v>14</v>
      </c>
      <c r="K275" s="77" t="s">
        <v>667</v>
      </c>
    </row>
    <row r="276">
      <c r="A276" s="7">
        <v>44914.0</v>
      </c>
      <c r="B276" s="8">
        <v>44928.0</v>
      </c>
      <c r="C276" s="9" t="s">
        <v>668</v>
      </c>
      <c r="D276" s="9" t="s">
        <v>669</v>
      </c>
      <c r="E276" s="9" t="s">
        <v>92</v>
      </c>
      <c r="F276" s="9" t="s">
        <v>31</v>
      </c>
      <c r="G276" s="11">
        <v>4718.88</v>
      </c>
      <c r="H276" s="11">
        <f t="shared" si="23"/>
        <v>4718.88</v>
      </c>
      <c r="I276" s="9" t="s">
        <v>647</v>
      </c>
      <c r="J276" s="12" t="s">
        <v>14</v>
      </c>
      <c r="K276" s="13" t="s">
        <v>670</v>
      </c>
    </row>
    <row r="277">
      <c r="A277" s="7">
        <v>44915.0</v>
      </c>
      <c r="B277" s="14">
        <v>44919.0</v>
      </c>
      <c r="C277" s="15" t="s">
        <v>671</v>
      </c>
      <c r="D277" s="15" t="s">
        <v>671</v>
      </c>
      <c r="E277" s="15" t="s">
        <v>224</v>
      </c>
      <c r="F277" s="15" t="s">
        <v>18</v>
      </c>
      <c r="G277" s="16">
        <v>1224.96</v>
      </c>
      <c r="H277" s="16">
        <f t="shared" si="23"/>
        <v>1224.96</v>
      </c>
      <c r="I277" s="15" t="s">
        <v>647</v>
      </c>
      <c r="J277" s="17" t="s">
        <v>672</v>
      </c>
      <c r="K277" s="18" t="s">
        <v>673</v>
      </c>
    </row>
    <row r="278">
      <c r="A278" s="7">
        <v>44916.0</v>
      </c>
      <c r="B278" s="8">
        <v>44922.0</v>
      </c>
      <c r="C278" s="9" t="s">
        <v>674</v>
      </c>
      <c r="D278" s="9" t="s">
        <v>674</v>
      </c>
      <c r="E278" s="9" t="s">
        <v>74</v>
      </c>
      <c r="F278" s="9" t="s">
        <v>225</v>
      </c>
      <c r="G278" s="11">
        <v>2881.44</v>
      </c>
      <c r="H278" s="11">
        <f t="shared" si="23"/>
        <v>2881.44</v>
      </c>
      <c r="I278" s="9" t="s">
        <v>647</v>
      </c>
      <c r="J278" s="12" t="s">
        <v>14</v>
      </c>
      <c r="K278" s="13" t="s">
        <v>675</v>
      </c>
    </row>
    <row r="279">
      <c r="A279" s="7">
        <v>44925.0</v>
      </c>
      <c r="B279" s="14">
        <v>44925.0</v>
      </c>
      <c r="C279" s="15" t="s">
        <v>611</v>
      </c>
      <c r="D279" s="15" t="s">
        <v>612</v>
      </c>
      <c r="E279" s="15" t="s">
        <v>74</v>
      </c>
      <c r="F279" s="15" t="s">
        <v>18</v>
      </c>
      <c r="G279" s="16">
        <v>3347.36</v>
      </c>
      <c r="H279" s="16">
        <f t="shared" si="23"/>
        <v>3347.36</v>
      </c>
      <c r="I279" s="15" t="s">
        <v>647</v>
      </c>
      <c r="J279" s="17" t="s">
        <v>14</v>
      </c>
      <c r="K279" s="18" t="s">
        <v>676</v>
      </c>
    </row>
    <row r="280">
      <c r="A280" s="7">
        <v>44926.0</v>
      </c>
      <c r="B280" s="8">
        <v>44926.0</v>
      </c>
      <c r="C280" s="9" t="s">
        <v>677</v>
      </c>
      <c r="D280" s="9" t="s">
        <v>677</v>
      </c>
      <c r="E280" s="9" t="s">
        <v>616</v>
      </c>
      <c r="F280" s="10"/>
      <c r="G280" s="11">
        <v>4524.0</v>
      </c>
      <c r="H280" s="11">
        <f t="shared" si="23"/>
        <v>4524</v>
      </c>
      <c r="I280" s="9" t="s">
        <v>647</v>
      </c>
      <c r="J280" s="12" t="s">
        <v>678</v>
      </c>
      <c r="K280" s="13" t="s">
        <v>679</v>
      </c>
    </row>
    <row r="281">
      <c r="A281" s="7">
        <v>44932.0</v>
      </c>
      <c r="B281" s="14">
        <v>44934.0</v>
      </c>
      <c r="C281" s="15" t="s">
        <v>680</v>
      </c>
      <c r="D281" s="15" t="s">
        <v>681</v>
      </c>
      <c r="E281" s="15" t="s">
        <v>306</v>
      </c>
      <c r="F281" s="26"/>
      <c r="G281" s="16">
        <v>1030.0</v>
      </c>
      <c r="H281" s="16">
        <f t="shared" si="23"/>
        <v>1030</v>
      </c>
      <c r="I281" s="15" t="s">
        <v>77</v>
      </c>
      <c r="J281" s="17" t="s">
        <v>682</v>
      </c>
      <c r="K281" s="18" t="s">
        <v>683</v>
      </c>
    </row>
    <row r="282">
      <c r="A282" s="40">
        <v>44936.0</v>
      </c>
      <c r="B282" s="78">
        <v>44976.0</v>
      </c>
      <c r="C282" s="42" t="s">
        <v>684</v>
      </c>
      <c r="D282" s="42" t="s">
        <v>685</v>
      </c>
      <c r="E282" s="42" t="s">
        <v>92</v>
      </c>
      <c r="F282" s="42" t="s">
        <v>18</v>
      </c>
      <c r="G282" s="43">
        <v>0.0</v>
      </c>
      <c r="H282" s="43">
        <v>0.0</v>
      </c>
      <c r="I282" s="42" t="s">
        <v>77</v>
      </c>
      <c r="J282" s="44" t="s">
        <v>14</v>
      </c>
      <c r="K282" s="45" t="s">
        <v>686</v>
      </c>
    </row>
    <row r="283">
      <c r="A283" s="7">
        <v>44946.0</v>
      </c>
      <c r="B283" s="14">
        <v>44947.0</v>
      </c>
      <c r="C283" s="15" t="s">
        <v>687</v>
      </c>
      <c r="D283" s="15" t="s">
        <v>687</v>
      </c>
      <c r="E283" s="15" t="s">
        <v>306</v>
      </c>
      <c r="F283" s="26"/>
      <c r="G283" s="16">
        <v>600.0</v>
      </c>
      <c r="H283" s="16">
        <f t="shared" ref="H283:H297" si="24">G283</f>
        <v>600</v>
      </c>
      <c r="I283" s="26"/>
      <c r="J283" s="17" t="s">
        <v>688</v>
      </c>
      <c r="K283" s="18" t="s">
        <v>689</v>
      </c>
    </row>
    <row r="284">
      <c r="A284" s="7">
        <v>44946.0</v>
      </c>
      <c r="B284" s="8">
        <v>44948.0</v>
      </c>
      <c r="C284" s="9" t="s">
        <v>690</v>
      </c>
      <c r="D284" s="9" t="s">
        <v>691</v>
      </c>
      <c r="E284" s="9" t="s">
        <v>306</v>
      </c>
      <c r="F284" s="10"/>
      <c r="G284" s="11">
        <v>600.0</v>
      </c>
      <c r="H284" s="11">
        <f t="shared" si="24"/>
        <v>600</v>
      </c>
      <c r="I284" s="10"/>
      <c r="J284" s="12" t="s">
        <v>14</v>
      </c>
      <c r="K284" s="13" t="s">
        <v>692</v>
      </c>
    </row>
    <row r="285">
      <c r="A285" s="7">
        <v>44946.0</v>
      </c>
      <c r="B285" s="14">
        <v>44948.0</v>
      </c>
      <c r="C285" s="15" t="s">
        <v>693</v>
      </c>
      <c r="D285" s="15" t="s">
        <v>694</v>
      </c>
      <c r="E285" s="15" t="s">
        <v>306</v>
      </c>
      <c r="F285" s="26"/>
      <c r="G285" s="16">
        <v>670.0</v>
      </c>
      <c r="H285" s="16">
        <f t="shared" si="24"/>
        <v>670</v>
      </c>
      <c r="I285" s="26"/>
      <c r="J285" s="17" t="s">
        <v>695</v>
      </c>
      <c r="K285" s="18" t="s">
        <v>696</v>
      </c>
    </row>
    <row r="286">
      <c r="A286" s="7">
        <v>44947.0</v>
      </c>
      <c r="B286" s="8">
        <v>44948.0</v>
      </c>
      <c r="C286" s="9" t="s">
        <v>697</v>
      </c>
      <c r="D286" s="10" t="s">
        <v>698</v>
      </c>
      <c r="E286" s="9" t="s">
        <v>306</v>
      </c>
      <c r="F286" s="10"/>
      <c r="G286" s="11">
        <v>430.0</v>
      </c>
      <c r="H286" s="11">
        <f t="shared" si="24"/>
        <v>430</v>
      </c>
      <c r="I286" s="10"/>
      <c r="J286" s="12" t="s">
        <v>699</v>
      </c>
      <c r="K286" s="13" t="s">
        <v>700</v>
      </c>
    </row>
    <row r="287">
      <c r="A287" s="7">
        <v>44947.0</v>
      </c>
      <c r="B287" s="14">
        <v>44948.0</v>
      </c>
      <c r="C287" s="15" t="s">
        <v>701</v>
      </c>
      <c r="D287" s="15" t="s">
        <v>702</v>
      </c>
      <c r="E287" s="15" t="s">
        <v>306</v>
      </c>
      <c r="F287" s="26"/>
      <c r="G287" s="16">
        <v>380.0</v>
      </c>
      <c r="H287" s="16">
        <f t="shared" si="24"/>
        <v>380</v>
      </c>
      <c r="I287" s="26"/>
      <c r="J287" s="17" t="s">
        <v>703</v>
      </c>
      <c r="K287" s="18" t="s">
        <v>704</v>
      </c>
    </row>
    <row r="288">
      <c r="A288" s="7">
        <v>44948.0</v>
      </c>
      <c r="B288" s="8">
        <v>44949.0</v>
      </c>
      <c r="C288" s="9" t="s">
        <v>705</v>
      </c>
      <c r="D288" s="9" t="s">
        <v>706</v>
      </c>
      <c r="E288" s="9" t="s">
        <v>306</v>
      </c>
      <c r="F288" s="10"/>
      <c r="G288" s="11">
        <v>240.0</v>
      </c>
      <c r="H288" s="11">
        <f t="shared" si="24"/>
        <v>240</v>
      </c>
      <c r="I288" s="10"/>
      <c r="J288" s="12" t="s">
        <v>703</v>
      </c>
      <c r="K288" s="13" t="s">
        <v>707</v>
      </c>
    </row>
    <row r="289">
      <c r="A289" s="7">
        <v>44948.0</v>
      </c>
      <c r="B289" s="14">
        <v>44949.0</v>
      </c>
      <c r="C289" s="15" t="s">
        <v>708</v>
      </c>
      <c r="D289" s="15" t="s">
        <v>708</v>
      </c>
      <c r="E289" s="15" t="s">
        <v>306</v>
      </c>
      <c r="F289" s="26"/>
      <c r="G289" s="61">
        <v>550.0</v>
      </c>
      <c r="H289" s="16">
        <f t="shared" si="24"/>
        <v>550</v>
      </c>
      <c r="I289" s="26"/>
      <c r="J289" s="17" t="s">
        <v>703</v>
      </c>
      <c r="K289" s="18" t="s">
        <v>709</v>
      </c>
    </row>
    <row r="290">
      <c r="A290" s="7">
        <v>44979.0</v>
      </c>
      <c r="B290" s="8">
        <v>44982.0</v>
      </c>
      <c r="C290" s="9" t="s">
        <v>710</v>
      </c>
      <c r="D290" s="9" t="s">
        <v>710</v>
      </c>
      <c r="E290" s="9" t="s">
        <v>224</v>
      </c>
      <c r="F290" s="9" t="s">
        <v>18</v>
      </c>
      <c r="G290" s="11">
        <v>1225.0</v>
      </c>
      <c r="H290" s="11">
        <f t="shared" si="24"/>
        <v>1225</v>
      </c>
      <c r="I290" s="9" t="s">
        <v>609</v>
      </c>
      <c r="J290" s="12" t="s">
        <v>711</v>
      </c>
      <c r="K290" s="13" t="s">
        <v>712</v>
      </c>
    </row>
    <row r="291">
      <c r="A291" s="7">
        <v>44979.0</v>
      </c>
      <c r="B291" s="79">
        <v>44982.0</v>
      </c>
      <c r="C291" s="15" t="s">
        <v>713</v>
      </c>
      <c r="D291" s="15" t="s">
        <v>713</v>
      </c>
      <c r="E291" s="15" t="s">
        <v>377</v>
      </c>
      <c r="F291" s="26"/>
      <c r="G291" s="16">
        <v>240.0</v>
      </c>
      <c r="H291" s="16">
        <f t="shared" si="24"/>
        <v>240</v>
      </c>
      <c r="I291" s="15" t="s">
        <v>609</v>
      </c>
      <c r="J291" s="17" t="s">
        <v>711</v>
      </c>
      <c r="K291" s="18" t="s">
        <v>714</v>
      </c>
    </row>
    <row r="292">
      <c r="A292" s="7">
        <v>44979.0</v>
      </c>
      <c r="B292" s="8">
        <v>44982.0</v>
      </c>
      <c r="C292" s="9" t="s">
        <v>715</v>
      </c>
      <c r="D292" s="9" t="s">
        <v>715</v>
      </c>
      <c r="E292" s="9" t="s">
        <v>377</v>
      </c>
      <c r="F292" s="10"/>
      <c r="G292" s="11">
        <v>120.0</v>
      </c>
      <c r="H292" s="11">
        <f t="shared" si="24"/>
        <v>120</v>
      </c>
      <c r="I292" s="9" t="s">
        <v>609</v>
      </c>
      <c r="J292" s="12" t="s">
        <v>711</v>
      </c>
      <c r="K292" s="13" t="s">
        <v>716</v>
      </c>
    </row>
    <row r="293">
      <c r="A293" s="7">
        <v>44988.0</v>
      </c>
      <c r="B293" s="14">
        <v>44989.0</v>
      </c>
      <c r="C293" s="15" t="s">
        <v>717</v>
      </c>
      <c r="D293" s="15" t="s">
        <v>717</v>
      </c>
      <c r="E293" s="15" t="s">
        <v>377</v>
      </c>
      <c r="F293" s="26"/>
      <c r="G293" s="16">
        <v>120.0</v>
      </c>
      <c r="H293" s="16">
        <f t="shared" si="24"/>
        <v>120</v>
      </c>
      <c r="I293" s="26"/>
      <c r="J293" s="17" t="s">
        <v>711</v>
      </c>
      <c r="K293" s="18" t="s">
        <v>718</v>
      </c>
    </row>
    <row r="294">
      <c r="A294" s="7">
        <v>44988.0</v>
      </c>
      <c r="B294" s="62">
        <v>44990.0</v>
      </c>
      <c r="C294" s="9" t="s">
        <v>719</v>
      </c>
      <c r="D294" s="9" t="s">
        <v>720</v>
      </c>
      <c r="E294" s="9" t="s">
        <v>377</v>
      </c>
      <c r="F294" s="10"/>
      <c r="G294" s="11">
        <v>320.0</v>
      </c>
      <c r="H294" s="11">
        <f t="shared" si="24"/>
        <v>320</v>
      </c>
      <c r="I294" s="10"/>
      <c r="J294" s="12" t="s">
        <v>711</v>
      </c>
      <c r="K294" s="13" t="s">
        <v>721</v>
      </c>
    </row>
    <row r="295">
      <c r="A295" s="7">
        <v>45001.0</v>
      </c>
      <c r="B295" s="14">
        <v>45003.0</v>
      </c>
      <c r="C295" s="80" t="s">
        <v>722</v>
      </c>
      <c r="D295" s="80" t="s">
        <v>722</v>
      </c>
      <c r="E295" s="15" t="s">
        <v>490</v>
      </c>
      <c r="F295" s="15" t="s">
        <v>18</v>
      </c>
      <c r="G295" s="16">
        <v>1231.0</v>
      </c>
      <c r="H295" s="16">
        <f t="shared" si="24"/>
        <v>1231</v>
      </c>
      <c r="I295" s="26"/>
      <c r="J295" s="17" t="s">
        <v>711</v>
      </c>
      <c r="K295" s="18" t="s">
        <v>723</v>
      </c>
    </row>
    <row r="296">
      <c r="A296" s="7">
        <v>45002.0</v>
      </c>
      <c r="B296" s="8">
        <v>45004.0</v>
      </c>
      <c r="C296" s="9" t="s">
        <v>724</v>
      </c>
      <c r="D296" s="9" t="s">
        <v>724</v>
      </c>
      <c r="E296" s="9" t="s">
        <v>306</v>
      </c>
      <c r="F296" s="10"/>
      <c r="G296" s="11">
        <v>490.0</v>
      </c>
      <c r="H296" s="11">
        <f t="shared" si="24"/>
        <v>490</v>
      </c>
      <c r="I296" s="9" t="s">
        <v>609</v>
      </c>
      <c r="J296" s="12" t="s">
        <v>711</v>
      </c>
      <c r="K296" s="13" t="s">
        <v>725</v>
      </c>
    </row>
    <row r="297">
      <c r="A297" s="7">
        <v>45002.0</v>
      </c>
      <c r="B297" s="14">
        <v>45003.0</v>
      </c>
      <c r="C297" s="15" t="s">
        <v>726</v>
      </c>
      <c r="D297" s="15" t="s">
        <v>727</v>
      </c>
      <c r="E297" s="15" t="s">
        <v>490</v>
      </c>
      <c r="F297" s="15" t="s">
        <v>18</v>
      </c>
      <c r="G297" s="16">
        <v>920.0</v>
      </c>
      <c r="H297" s="16">
        <f t="shared" si="24"/>
        <v>920</v>
      </c>
      <c r="I297" s="15" t="s">
        <v>609</v>
      </c>
      <c r="J297" s="17" t="s">
        <v>711</v>
      </c>
      <c r="K297" s="18" t="s">
        <v>728</v>
      </c>
    </row>
    <row r="298">
      <c r="A298" s="7">
        <v>45002.0</v>
      </c>
      <c r="B298" s="8">
        <v>45004.0</v>
      </c>
      <c r="C298" s="9" t="s">
        <v>729</v>
      </c>
      <c r="D298" s="10"/>
      <c r="E298" s="10"/>
      <c r="F298" s="10"/>
      <c r="G298" s="11">
        <v>280.0</v>
      </c>
      <c r="H298" s="11">
        <v>280.0</v>
      </c>
      <c r="I298" s="9" t="s">
        <v>609</v>
      </c>
      <c r="J298" s="12" t="s">
        <v>730</v>
      </c>
      <c r="K298" s="13" t="s">
        <v>731</v>
      </c>
    </row>
    <row r="299">
      <c r="A299" s="7">
        <v>45002.0</v>
      </c>
      <c r="B299" s="14">
        <v>45036.0</v>
      </c>
      <c r="C299" s="80" t="s">
        <v>732</v>
      </c>
      <c r="D299" s="15" t="s">
        <v>733</v>
      </c>
      <c r="E299" s="15" t="s">
        <v>224</v>
      </c>
      <c r="F299" s="15" t="s">
        <v>31</v>
      </c>
      <c r="G299" s="16">
        <v>2178.48</v>
      </c>
      <c r="H299" s="16">
        <f t="shared" ref="H299:H321" si="25">G299</f>
        <v>2178.48</v>
      </c>
      <c r="I299" s="15" t="s">
        <v>609</v>
      </c>
      <c r="J299" s="17" t="s">
        <v>730</v>
      </c>
      <c r="K299" s="18" t="s">
        <v>734</v>
      </c>
    </row>
    <row r="300">
      <c r="A300" s="7">
        <v>45003.0</v>
      </c>
      <c r="B300" s="8">
        <v>45004.0</v>
      </c>
      <c r="C300" s="9" t="s">
        <v>735</v>
      </c>
      <c r="D300" s="9" t="s">
        <v>736</v>
      </c>
      <c r="E300" s="9" t="s">
        <v>306</v>
      </c>
      <c r="F300" s="10"/>
      <c r="G300" s="11">
        <v>520.0</v>
      </c>
      <c r="H300" s="11">
        <f t="shared" si="25"/>
        <v>520</v>
      </c>
      <c r="I300" s="9" t="s">
        <v>609</v>
      </c>
      <c r="J300" s="12" t="s">
        <v>730</v>
      </c>
      <c r="K300" s="13" t="s">
        <v>737</v>
      </c>
    </row>
    <row r="301">
      <c r="A301" s="7">
        <v>45008.0</v>
      </c>
      <c r="B301" s="14">
        <v>45011.0</v>
      </c>
      <c r="C301" s="15" t="s">
        <v>738</v>
      </c>
      <c r="D301" s="15" t="s">
        <v>739</v>
      </c>
      <c r="E301" s="15" t="s">
        <v>377</v>
      </c>
      <c r="F301" s="26"/>
      <c r="G301" s="61">
        <v>320.0</v>
      </c>
      <c r="H301" s="16">
        <f t="shared" si="25"/>
        <v>320</v>
      </c>
      <c r="I301" s="15" t="s">
        <v>609</v>
      </c>
      <c r="J301" s="17" t="s">
        <v>730</v>
      </c>
      <c r="K301" s="18" t="s">
        <v>740</v>
      </c>
    </row>
    <row r="302">
      <c r="A302" s="7">
        <v>45013.0</v>
      </c>
      <c r="B302" s="8">
        <v>45023.0</v>
      </c>
      <c r="C302" s="9" t="s">
        <v>741</v>
      </c>
      <c r="D302" s="9" t="s">
        <v>741</v>
      </c>
      <c r="E302" s="9" t="s">
        <v>74</v>
      </c>
      <c r="F302" s="10"/>
      <c r="G302" s="75">
        <v>1860.0</v>
      </c>
      <c r="H302" s="11">
        <f t="shared" si="25"/>
        <v>1860</v>
      </c>
      <c r="I302" s="9" t="s">
        <v>609</v>
      </c>
      <c r="J302" s="12" t="s">
        <v>730</v>
      </c>
      <c r="K302" s="13" t="s">
        <v>742</v>
      </c>
    </row>
    <row r="303">
      <c r="A303" s="81">
        <v>45021.0</v>
      </c>
      <c r="B303" s="15" t="s">
        <v>743</v>
      </c>
      <c r="C303" s="15" t="s">
        <v>744</v>
      </c>
      <c r="D303" s="15" t="s">
        <v>745</v>
      </c>
      <c r="E303" s="15" t="s">
        <v>571</v>
      </c>
      <c r="F303" s="26"/>
      <c r="G303" s="16">
        <v>1050.0</v>
      </c>
      <c r="H303" s="16">
        <f t="shared" si="25"/>
        <v>1050</v>
      </c>
      <c r="I303" s="15" t="s">
        <v>647</v>
      </c>
      <c r="J303" s="17" t="s">
        <v>746</v>
      </c>
      <c r="K303" s="18" t="s">
        <v>747</v>
      </c>
    </row>
    <row r="304">
      <c r="A304" s="81">
        <v>45021.0</v>
      </c>
      <c r="B304" s="9" t="s">
        <v>743</v>
      </c>
      <c r="C304" s="9" t="s">
        <v>744</v>
      </c>
      <c r="D304" s="9" t="s">
        <v>748</v>
      </c>
      <c r="E304" s="9" t="s">
        <v>571</v>
      </c>
      <c r="F304" s="10"/>
      <c r="G304" s="11">
        <v>1050.0</v>
      </c>
      <c r="H304" s="11">
        <f t="shared" si="25"/>
        <v>1050</v>
      </c>
      <c r="I304" s="9" t="s">
        <v>647</v>
      </c>
      <c r="J304" s="12" t="s">
        <v>746</v>
      </c>
      <c r="K304" s="13" t="s">
        <v>747</v>
      </c>
    </row>
    <row r="305">
      <c r="A305" s="7">
        <v>45026.0</v>
      </c>
      <c r="B305" s="15" t="s">
        <v>743</v>
      </c>
      <c r="C305" s="15" t="s">
        <v>744</v>
      </c>
      <c r="D305" s="15" t="s">
        <v>749</v>
      </c>
      <c r="E305" s="15" t="s">
        <v>571</v>
      </c>
      <c r="F305" s="26"/>
      <c r="G305" s="16">
        <v>1050.0</v>
      </c>
      <c r="H305" s="16">
        <f t="shared" si="25"/>
        <v>1050</v>
      </c>
      <c r="I305" s="15" t="s">
        <v>750</v>
      </c>
      <c r="J305" s="17" t="s">
        <v>746</v>
      </c>
      <c r="K305" s="18" t="s">
        <v>751</v>
      </c>
    </row>
    <row r="306">
      <c r="A306" s="7">
        <v>45028.0</v>
      </c>
      <c r="B306" s="8">
        <v>45032.0</v>
      </c>
      <c r="C306" s="9" t="s">
        <v>752</v>
      </c>
      <c r="D306" s="9" t="s">
        <v>752</v>
      </c>
      <c r="E306" s="9" t="s">
        <v>306</v>
      </c>
      <c r="F306" s="10"/>
      <c r="G306" s="11">
        <v>240.0</v>
      </c>
      <c r="H306" s="11">
        <f t="shared" si="25"/>
        <v>240</v>
      </c>
      <c r="I306" s="9" t="s">
        <v>753</v>
      </c>
      <c r="J306" s="12" t="s">
        <v>746</v>
      </c>
      <c r="K306" s="13" t="s">
        <v>754</v>
      </c>
    </row>
    <row r="307">
      <c r="A307" s="7">
        <v>45029.0</v>
      </c>
      <c r="B307" s="14">
        <v>45032.0</v>
      </c>
      <c r="C307" s="15" t="s">
        <v>755</v>
      </c>
      <c r="D307" s="15" t="s">
        <v>755</v>
      </c>
      <c r="E307" s="15" t="s">
        <v>306</v>
      </c>
      <c r="F307" s="26"/>
      <c r="G307" s="16">
        <v>200.0</v>
      </c>
      <c r="H307" s="16">
        <f t="shared" si="25"/>
        <v>200</v>
      </c>
      <c r="I307" s="15" t="s">
        <v>647</v>
      </c>
      <c r="J307" s="17" t="s">
        <v>746</v>
      </c>
      <c r="K307" s="18" t="s">
        <v>756</v>
      </c>
    </row>
    <row r="308">
      <c r="A308" s="7">
        <v>45032.0</v>
      </c>
      <c r="B308" s="8">
        <v>45039.0</v>
      </c>
      <c r="C308" s="9" t="s">
        <v>755</v>
      </c>
      <c r="D308" s="9" t="s">
        <v>755</v>
      </c>
      <c r="E308" s="9" t="s">
        <v>306</v>
      </c>
      <c r="F308" s="10"/>
      <c r="G308" s="75">
        <v>120.0</v>
      </c>
      <c r="H308" s="11">
        <f t="shared" si="25"/>
        <v>120</v>
      </c>
      <c r="I308" s="9" t="s">
        <v>647</v>
      </c>
      <c r="J308" s="12" t="s">
        <v>746</v>
      </c>
      <c r="K308" s="13" t="s">
        <v>757</v>
      </c>
    </row>
    <row r="309">
      <c r="A309" s="7">
        <v>45030.0</v>
      </c>
      <c r="B309" s="15" t="s">
        <v>743</v>
      </c>
      <c r="C309" s="15" t="s">
        <v>744</v>
      </c>
      <c r="D309" s="15" t="s">
        <v>758</v>
      </c>
      <c r="E309" s="15" t="s">
        <v>571</v>
      </c>
      <c r="F309" s="26"/>
      <c r="G309" s="16">
        <v>1050.0</v>
      </c>
      <c r="H309" s="16">
        <f t="shared" si="25"/>
        <v>1050</v>
      </c>
      <c r="I309" s="15" t="s">
        <v>647</v>
      </c>
      <c r="J309" s="17" t="s">
        <v>746</v>
      </c>
      <c r="K309" s="18" t="s">
        <v>759</v>
      </c>
    </row>
    <row r="310">
      <c r="A310" s="7">
        <v>45030.0</v>
      </c>
      <c r="B310" s="9" t="s">
        <v>743</v>
      </c>
      <c r="C310" s="9" t="s">
        <v>744</v>
      </c>
      <c r="D310" s="9" t="s">
        <v>760</v>
      </c>
      <c r="E310" s="9" t="s">
        <v>571</v>
      </c>
      <c r="F310" s="10"/>
      <c r="G310" s="11">
        <v>1050.0</v>
      </c>
      <c r="H310" s="11">
        <f t="shared" si="25"/>
        <v>1050</v>
      </c>
      <c r="I310" s="9" t="s">
        <v>647</v>
      </c>
      <c r="J310" s="12" t="s">
        <v>746</v>
      </c>
      <c r="K310" s="13" t="s">
        <v>761</v>
      </c>
    </row>
    <row r="311">
      <c r="A311" s="7">
        <v>45031.0</v>
      </c>
      <c r="B311" s="15" t="s">
        <v>743</v>
      </c>
      <c r="C311" s="15" t="s">
        <v>744</v>
      </c>
      <c r="D311" s="15" t="s">
        <v>762</v>
      </c>
      <c r="E311" s="15" t="s">
        <v>571</v>
      </c>
      <c r="F311" s="26"/>
      <c r="G311" s="16">
        <v>1050.0</v>
      </c>
      <c r="H311" s="16">
        <f t="shared" si="25"/>
        <v>1050</v>
      </c>
      <c r="I311" s="15" t="s">
        <v>647</v>
      </c>
      <c r="J311" s="17" t="s">
        <v>746</v>
      </c>
      <c r="K311" s="18" t="s">
        <v>763</v>
      </c>
    </row>
    <row r="312">
      <c r="A312" s="7">
        <v>45032.0</v>
      </c>
      <c r="B312" s="9" t="s">
        <v>743</v>
      </c>
      <c r="C312" s="9" t="s">
        <v>744</v>
      </c>
      <c r="D312" s="9" t="s">
        <v>764</v>
      </c>
      <c r="E312" s="9" t="s">
        <v>571</v>
      </c>
      <c r="F312" s="10"/>
      <c r="G312" s="75">
        <v>1050.0</v>
      </c>
      <c r="H312" s="11">
        <f t="shared" si="25"/>
        <v>1050</v>
      </c>
      <c r="I312" s="9" t="s">
        <v>647</v>
      </c>
      <c r="J312" s="12" t="s">
        <v>746</v>
      </c>
      <c r="K312" s="13" t="s">
        <v>765</v>
      </c>
    </row>
    <row r="313">
      <c r="A313" s="7">
        <v>45039.0</v>
      </c>
      <c r="B313" s="15" t="s">
        <v>743</v>
      </c>
      <c r="C313" s="15" t="s">
        <v>766</v>
      </c>
      <c r="D313" s="59" t="s">
        <v>767</v>
      </c>
      <c r="E313" s="15" t="s">
        <v>571</v>
      </c>
      <c r="F313" s="26"/>
      <c r="G313" s="61">
        <v>4200.0</v>
      </c>
      <c r="H313" s="16">
        <f t="shared" si="25"/>
        <v>4200</v>
      </c>
      <c r="I313" s="15" t="s">
        <v>768</v>
      </c>
      <c r="J313" s="17" t="s">
        <v>746</v>
      </c>
      <c r="K313" s="18" t="s">
        <v>769</v>
      </c>
    </row>
    <row r="314">
      <c r="A314" s="7">
        <v>45038.0</v>
      </c>
      <c r="B314" s="62">
        <v>45039.0</v>
      </c>
      <c r="C314" s="9" t="s">
        <v>766</v>
      </c>
      <c r="D314" s="59" t="s">
        <v>767</v>
      </c>
      <c r="E314" s="9" t="s">
        <v>770</v>
      </c>
      <c r="F314" s="10"/>
      <c r="G314" s="75">
        <f>15*120</f>
        <v>1800</v>
      </c>
      <c r="H314" s="11">
        <f t="shared" si="25"/>
        <v>1800</v>
      </c>
      <c r="I314" s="9" t="s">
        <v>768</v>
      </c>
      <c r="J314" s="12" t="s">
        <v>746</v>
      </c>
      <c r="K314" s="13" t="s">
        <v>771</v>
      </c>
    </row>
    <row r="315">
      <c r="A315" s="7">
        <v>45038.0</v>
      </c>
      <c r="B315" s="79">
        <v>45039.0</v>
      </c>
      <c r="C315" s="15" t="s">
        <v>766</v>
      </c>
      <c r="D315" s="59" t="s">
        <v>767</v>
      </c>
      <c r="E315" s="15" t="s">
        <v>770</v>
      </c>
      <c r="F315" s="26"/>
      <c r="G315" s="16">
        <v>600.0</v>
      </c>
      <c r="H315" s="16">
        <f t="shared" si="25"/>
        <v>600</v>
      </c>
      <c r="I315" s="15" t="s">
        <v>772</v>
      </c>
      <c r="J315" s="17" t="s">
        <v>746</v>
      </c>
      <c r="K315" s="18" t="s">
        <v>773</v>
      </c>
    </row>
    <row r="316">
      <c r="A316" s="7">
        <v>45038.0</v>
      </c>
      <c r="B316" s="62">
        <v>45039.0</v>
      </c>
      <c r="C316" s="9" t="s">
        <v>766</v>
      </c>
      <c r="D316" s="59" t="s">
        <v>767</v>
      </c>
      <c r="E316" s="9" t="s">
        <v>774</v>
      </c>
      <c r="F316" s="10"/>
      <c r="G316" s="11">
        <v>400.0</v>
      </c>
      <c r="H316" s="11">
        <f t="shared" si="25"/>
        <v>400</v>
      </c>
      <c r="I316" s="9" t="s">
        <v>772</v>
      </c>
      <c r="J316" s="12" t="s">
        <v>746</v>
      </c>
      <c r="K316" s="13" t="s">
        <v>775</v>
      </c>
    </row>
    <row r="317">
      <c r="A317" s="7">
        <v>45044.0</v>
      </c>
      <c r="B317" s="14">
        <v>45046.0</v>
      </c>
      <c r="C317" s="15" t="s">
        <v>776</v>
      </c>
      <c r="D317" s="15" t="s">
        <v>776</v>
      </c>
      <c r="E317" s="15" t="s">
        <v>110</v>
      </c>
      <c r="F317" s="15" t="s">
        <v>18</v>
      </c>
      <c r="G317" s="16">
        <v>670.0</v>
      </c>
      <c r="H317" s="16">
        <f t="shared" si="25"/>
        <v>670</v>
      </c>
      <c r="I317" s="15" t="s">
        <v>647</v>
      </c>
      <c r="J317" s="17" t="s">
        <v>746</v>
      </c>
      <c r="K317" s="18" t="s">
        <v>777</v>
      </c>
    </row>
    <row r="318">
      <c r="A318" s="7">
        <v>45044.0</v>
      </c>
      <c r="B318" s="8">
        <v>45046.0</v>
      </c>
      <c r="C318" s="9" t="s">
        <v>778</v>
      </c>
      <c r="D318" s="9" t="s">
        <v>779</v>
      </c>
      <c r="E318" s="9" t="s">
        <v>110</v>
      </c>
      <c r="F318" s="9" t="s">
        <v>18</v>
      </c>
      <c r="G318" s="11">
        <v>670.0</v>
      </c>
      <c r="H318" s="11">
        <f t="shared" si="25"/>
        <v>670</v>
      </c>
      <c r="I318" s="9" t="s">
        <v>647</v>
      </c>
      <c r="J318" s="12" t="s">
        <v>746</v>
      </c>
      <c r="K318" s="13" t="s">
        <v>780</v>
      </c>
    </row>
    <row r="319">
      <c r="A319" s="7">
        <v>45045.0</v>
      </c>
      <c r="B319" s="14">
        <v>45046.0</v>
      </c>
      <c r="C319" s="15" t="s">
        <v>781</v>
      </c>
      <c r="D319" s="15" t="s">
        <v>782</v>
      </c>
      <c r="E319" s="15" t="s">
        <v>509</v>
      </c>
      <c r="F319" s="26"/>
      <c r="G319" s="16">
        <v>70.0</v>
      </c>
      <c r="H319" s="16">
        <f t="shared" si="25"/>
        <v>70</v>
      </c>
      <c r="I319" s="15" t="s">
        <v>647</v>
      </c>
      <c r="J319" s="17" t="s">
        <v>746</v>
      </c>
      <c r="K319" s="18" t="s">
        <v>783</v>
      </c>
    </row>
    <row r="320">
      <c r="A320" s="7">
        <v>45064.0</v>
      </c>
      <c r="B320" s="8">
        <v>45066.0</v>
      </c>
      <c r="C320" s="82" t="s">
        <v>784</v>
      </c>
      <c r="D320" s="9" t="s">
        <v>785</v>
      </c>
      <c r="E320" s="9" t="s">
        <v>338</v>
      </c>
      <c r="F320" s="9" t="s">
        <v>18</v>
      </c>
      <c r="G320" s="11">
        <v>1232.0</v>
      </c>
      <c r="H320" s="11">
        <f t="shared" si="25"/>
        <v>1232</v>
      </c>
      <c r="I320" s="10"/>
      <c r="J320" s="12" t="s">
        <v>746</v>
      </c>
      <c r="K320" s="13" t="s">
        <v>786</v>
      </c>
    </row>
    <row r="321">
      <c r="A321" s="7">
        <v>45078.0</v>
      </c>
      <c r="B321" s="25">
        <v>45079.0</v>
      </c>
      <c r="C321" s="15" t="s">
        <v>787</v>
      </c>
      <c r="D321" s="15" t="s">
        <v>787</v>
      </c>
      <c r="E321" s="15" t="s">
        <v>338</v>
      </c>
      <c r="F321" s="15" t="s">
        <v>18</v>
      </c>
      <c r="G321" s="16">
        <f>1232+80+200</f>
        <v>1512</v>
      </c>
      <c r="H321" s="16">
        <f t="shared" si="25"/>
        <v>1512</v>
      </c>
      <c r="I321" s="15" t="s">
        <v>647</v>
      </c>
      <c r="J321" s="17" t="s">
        <v>746</v>
      </c>
      <c r="K321" s="18" t="s">
        <v>788</v>
      </c>
    </row>
    <row r="322">
      <c r="A322" s="7">
        <v>45078.0</v>
      </c>
      <c r="B322" s="8">
        <v>45085.0</v>
      </c>
      <c r="C322" s="9" t="s">
        <v>789</v>
      </c>
      <c r="D322" s="9" t="s">
        <v>789</v>
      </c>
      <c r="E322" s="9" t="s">
        <v>790</v>
      </c>
      <c r="F322" s="10"/>
      <c r="G322" s="11">
        <v>160.0</v>
      </c>
      <c r="H322" s="11">
        <v>160.0</v>
      </c>
      <c r="I322" s="9" t="s">
        <v>647</v>
      </c>
      <c r="J322" s="12" t="s">
        <v>746</v>
      </c>
      <c r="K322" s="13" t="s">
        <v>791</v>
      </c>
    </row>
    <row r="323">
      <c r="A323" s="7">
        <v>45085.0</v>
      </c>
      <c r="B323" s="14">
        <v>45085.0</v>
      </c>
      <c r="C323" s="15" t="s">
        <v>789</v>
      </c>
      <c r="D323" s="15" t="s">
        <v>789</v>
      </c>
      <c r="E323" s="15" t="s">
        <v>790</v>
      </c>
      <c r="F323" s="26"/>
      <c r="G323" s="16">
        <v>480.0</v>
      </c>
      <c r="H323" s="16">
        <v>480.0</v>
      </c>
      <c r="I323" s="15" t="s">
        <v>647</v>
      </c>
      <c r="J323" s="17" t="s">
        <v>746</v>
      </c>
      <c r="K323" s="18" t="s">
        <v>792</v>
      </c>
    </row>
    <row r="324">
      <c r="A324" s="7">
        <v>45085.0</v>
      </c>
      <c r="B324" s="8">
        <v>45085.0</v>
      </c>
      <c r="C324" s="9" t="s">
        <v>793</v>
      </c>
      <c r="D324" s="9" t="s">
        <v>793</v>
      </c>
      <c r="E324" s="9" t="s">
        <v>377</v>
      </c>
      <c r="F324" s="10"/>
      <c r="G324" s="11">
        <v>800.0</v>
      </c>
      <c r="H324" s="11">
        <v>800.0</v>
      </c>
      <c r="I324" s="9" t="s">
        <v>794</v>
      </c>
      <c r="J324" s="12" t="s">
        <v>746</v>
      </c>
      <c r="K324" s="13" t="s">
        <v>795</v>
      </c>
    </row>
    <row r="325">
      <c r="A325" s="7">
        <v>45085.0</v>
      </c>
      <c r="B325" s="14">
        <v>45094.0</v>
      </c>
      <c r="C325" s="15" t="s">
        <v>796</v>
      </c>
      <c r="D325" s="15" t="s">
        <v>796</v>
      </c>
      <c r="E325" s="15" t="s">
        <v>621</v>
      </c>
      <c r="F325" s="15" t="s">
        <v>18</v>
      </c>
      <c r="G325" s="61">
        <v>1760.0</v>
      </c>
      <c r="H325" s="16">
        <f t="shared" ref="H325:H326" si="26">G325</f>
        <v>1760</v>
      </c>
      <c r="I325" s="15" t="s">
        <v>797</v>
      </c>
      <c r="J325" s="17" t="s">
        <v>746</v>
      </c>
      <c r="K325" s="18" t="s">
        <v>798</v>
      </c>
    </row>
    <row r="326">
      <c r="A326" s="83">
        <v>45094.0</v>
      </c>
      <c r="B326" s="84" t="s">
        <v>799</v>
      </c>
      <c r="C326" s="85" t="s">
        <v>800</v>
      </c>
      <c r="D326" s="85" t="s">
        <v>801</v>
      </c>
      <c r="E326" s="85" t="s">
        <v>74</v>
      </c>
      <c r="F326" s="85" t="s">
        <v>31</v>
      </c>
      <c r="G326" s="84">
        <v>100.0</v>
      </c>
      <c r="H326" s="84">
        <f t="shared" si="26"/>
        <v>100</v>
      </c>
      <c r="I326" s="85" t="s">
        <v>797</v>
      </c>
      <c r="J326" s="86" t="s">
        <v>746</v>
      </c>
      <c r="K326" s="87" t="s">
        <v>802</v>
      </c>
    </row>
    <row r="327">
      <c r="A327" s="7">
        <v>45098.0</v>
      </c>
      <c r="B327" s="14">
        <v>45102.0</v>
      </c>
      <c r="C327" s="15" t="s">
        <v>803</v>
      </c>
      <c r="D327" s="15" t="s">
        <v>803</v>
      </c>
      <c r="E327" s="15" t="s">
        <v>804</v>
      </c>
      <c r="F327" s="26"/>
      <c r="G327" s="16">
        <v>910.0</v>
      </c>
      <c r="H327" s="16">
        <v>910.0</v>
      </c>
      <c r="I327" s="15" t="s">
        <v>797</v>
      </c>
      <c r="J327" s="17" t="s">
        <v>746</v>
      </c>
      <c r="K327" s="18" t="s">
        <v>805</v>
      </c>
    </row>
    <row r="328">
      <c r="A328" s="7">
        <v>45108.0</v>
      </c>
      <c r="B328" s="8">
        <v>45109.0</v>
      </c>
      <c r="C328" s="9" t="s">
        <v>806</v>
      </c>
      <c r="D328" s="9" t="s">
        <v>806</v>
      </c>
      <c r="E328" s="9" t="s">
        <v>377</v>
      </c>
      <c r="F328" s="10"/>
      <c r="G328" s="11">
        <v>240.0</v>
      </c>
      <c r="H328" s="11">
        <f t="shared" ref="H328:H332" si="27">G328</f>
        <v>240</v>
      </c>
      <c r="I328" s="9" t="s">
        <v>627</v>
      </c>
      <c r="J328" s="12" t="s">
        <v>746</v>
      </c>
      <c r="K328" s="13" t="s">
        <v>807</v>
      </c>
    </row>
    <row r="329">
      <c r="A329" s="47">
        <v>45108.0</v>
      </c>
      <c r="B329" s="48">
        <v>45109.0</v>
      </c>
      <c r="C329" s="49" t="s">
        <v>808</v>
      </c>
      <c r="D329" s="49" t="s">
        <v>808</v>
      </c>
      <c r="E329" s="49" t="s">
        <v>377</v>
      </c>
      <c r="F329" s="50"/>
      <c r="G329" s="51">
        <v>160.0</v>
      </c>
      <c r="H329" s="51">
        <f t="shared" si="27"/>
        <v>160</v>
      </c>
      <c r="I329" s="49" t="s">
        <v>627</v>
      </c>
      <c r="J329" s="52" t="s">
        <v>809</v>
      </c>
      <c r="K329" s="53" t="s">
        <v>810</v>
      </c>
    </row>
    <row r="330">
      <c r="A330" s="7">
        <v>45108.0</v>
      </c>
      <c r="B330" s="8">
        <v>45109.0</v>
      </c>
      <c r="C330" s="9" t="s">
        <v>811</v>
      </c>
      <c r="D330" s="9" t="s">
        <v>811</v>
      </c>
      <c r="E330" s="9" t="s">
        <v>377</v>
      </c>
      <c r="F330" s="10"/>
      <c r="G330" s="11">
        <f>1140</f>
        <v>1140</v>
      </c>
      <c r="H330" s="11">
        <f t="shared" si="27"/>
        <v>1140</v>
      </c>
      <c r="I330" s="9" t="s">
        <v>627</v>
      </c>
      <c r="J330" s="12" t="s">
        <v>746</v>
      </c>
      <c r="K330" s="13" t="s">
        <v>812</v>
      </c>
    </row>
    <row r="331">
      <c r="A331" s="28">
        <v>45109.0</v>
      </c>
      <c r="B331" s="60">
        <v>45109.0</v>
      </c>
      <c r="C331" s="30" t="s">
        <v>813</v>
      </c>
      <c r="D331" s="30" t="s">
        <v>813</v>
      </c>
      <c r="E331" s="30" t="s">
        <v>377</v>
      </c>
      <c r="F331" s="88"/>
      <c r="G331" s="31">
        <v>320.0</v>
      </c>
      <c r="H331" s="31">
        <f t="shared" si="27"/>
        <v>320</v>
      </c>
      <c r="I331" s="30" t="s">
        <v>814</v>
      </c>
      <c r="J331" s="32" t="s">
        <v>815</v>
      </c>
      <c r="K331" s="33" t="s">
        <v>816</v>
      </c>
    </row>
    <row r="332">
      <c r="A332" s="7">
        <v>45110.0</v>
      </c>
      <c r="B332" s="8">
        <v>45113.0</v>
      </c>
      <c r="C332" s="9" t="s">
        <v>817</v>
      </c>
      <c r="D332" s="9" t="s">
        <v>817</v>
      </c>
      <c r="E332" s="9" t="s">
        <v>92</v>
      </c>
      <c r="F332" s="9" t="s">
        <v>18</v>
      </c>
      <c r="G332" s="11">
        <v>2381.0</v>
      </c>
      <c r="H332" s="11">
        <f t="shared" si="27"/>
        <v>2381</v>
      </c>
      <c r="I332" s="9" t="s">
        <v>627</v>
      </c>
      <c r="J332" s="12" t="s">
        <v>746</v>
      </c>
      <c r="K332" s="13" t="s">
        <v>818</v>
      </c>
    </row>
    <row r="333">
      <c r="A333" s="28">
        <v>45114.0</v>
      </c>
      <c r="B333" s="60">
        <v>45116.0</v>
      </c>
      <c r="C333" s="30" t="s">
        <v>819</v>
      </c>
      <c r="D333" s="30" t="s">
        <v>820</v>
      </c>
      <c r="E333" s="30" t="s">
        <v>224</v>
      </c>
      <c r="F333" s="30" t="s">
        <v>31</v>
      </c>
      <c r="G333" s="74">
        <v>940.0</v>
      </c>
      <c r="H333" s="31">
        <v>940.0</v>
      </c>
      <c r="I333" s="30" t="s">
        <v>627</v>
      </c>
      <c r="J333" s="32" t="s">
        <v>815</v>
      </c>
      <c r="K333" s="89" t="s">
        <v>821</v>
      </c>
    </row>
    <row r="334">
      <c r="A334" s="90">
        <v>45116.0</v>
      </c>
      <c r="B334" s="91">
        <v>45116.0</v>
      </c>
      <c r="C334" s="92" t="s">
        <v>819</v>
      </c>
      <c r="D334" s="92" t="s">
        <v>820</v>
      </c>
      <c r="E334" s="92" t="s">
        <v>224</v>
      </c>
      <c r="F334" s="92" t="s">
        <v>31</v>
      </c>
      <c r="G334" s="93">
        <v>940.0</v>
      </c>
      <c r="H334" s="93">
        <f t="shared" ref="H334:H337" si="28">G334</f>
        <v>940</v>
      </c>
      <c r="I334" s="92" t="s">
        <v>822</v>
      </c>
      <c r="J334" s="94" t="s">
        <v>746</v>
      </c>
      <c r="K334" s="95" t="s">
        <v>823</v>
      </c>
    </row>
    <row r="335">
      <c r="A335" s="40">
        <v>45114.0</v>
      </c>
      <c r="B335" s="41">
        <v>45116.0</v>
      </c>
      <c r="C335" s="96" t="s">
        <v>824</v>
      </c>
      <c r="D335" s="96" t="s">
        <v>824</v>
      </c>
      <c r="E335" s="42" t="s">
        <v>825</v>
      </c>
      <c r="F335" s="97"/>
      <c r="G335" s="43">
        <v>0.0</v>
      </c>
      <c r="H335" s="43">
        <f t="shared" si="28"/>
        <v>0</v>
      </c>
      <c r="I335" s="42" t="s">
        <v>627</v>
      </c>
      <c r="J335" s="44" t="s">
        <v>815</v>
      </c>
      <c r="K335" s="45" t="s">
        <v>826</v>
      </c>
    </row>
    <row r="336">
      <c r="A336" s="28">
        <v>45114.0</v>
      </c>
      <c r="B336" s="60">
        <v>45116.0</v>
      </c>
      <c r="C336" s="98" t="s">
        <v>827</v>
      </c>
      <c r="D336" s="98" t="s">
        <v>827</v>
      </c>
      <c r="E336" s="30" t="s">
        <v>377</v>
      </c>
      <c r="F336" s="88"/>
      <c r="G336" s="31">
        <v>160.0</v>
      </c>
      <c r="H336" s="31">
        <f t="shared" si="28"/>
        <v>160</v>
      </c>
      <c r="I336" s="30" t="s">
        <v>828</v>
      </c>
      <c r="J336" s="32" t="s">
        <v>815</v>
      </c>
      <c r="K336" s="33" t="s">
        <v>829</v>
      </c>
    </row>
    <row r="337">
      <c r="A337" s="28">
        <v>45114.0</v>
      </c>
      <c r="B337" s="60">
        <v>45116.0</v>
      </c>
      <c r="C337" s="98" t="s">
        <v>830</v>
      </c>
      <c r="D337" s="98" t="s">
        <v>830</v>
      </c>
      <c r="E337" s="30" t="s">
        <v>377</v>
      </c>
      <c r="F337" s="88"/>
      <c r="G337" s="31">
        <v>640.0</v>
      </c>
      <c r="H337" s="31">
        <f t="shared" si="28"/>
        <v>640</v>
      </c>
      <c r="I337" s="30" t="s">
        <v>627</v>
      </c>
      <c r="J337" s="32" t="s">
        <v>815</v>
      </c>
      <c r="K337" s="33" t="s">
        <v>831</v>
      </c>
    </row>
    <row r="338">
      <c r="A338" s="7">
        <v>45116.0</v>
      </c>
      <c r="B338" s="8">
        <v>45116.0</v>
      </c>
      <c r="C338" s="9" t="s">
        <v>830</v>
      </c>
      <c r="D338" s="9" t="s">
        <v>830</v>
      </c>
      <c r="E338" s="9" t="s">
        <v>770</v>
      </c>
      <c r="F338" s="10"/>
      <c r="G338" s="11">
        <v>50.0</v>
      </c>
      <c r="H338" s="11">
        <v>50.0</v>
      </c>
      <c r="I338" s="10"/>
      <c r="J338" s="12" t="s">
        <v>746</v>
      </c>
      <c r="K338" s="13" t="s">
        <v>832</v>
      </c>
    </row>
    <row r="339">
      <c r="A339" s="40">
        <v>45115.0</v>
      </c>
      <c r="B339" s="41">
        <v>45115.0</v>
      </c>
      <c r="C339" s="42" t="s">
        <v>833</v>
      </c>
      <c r="D339" s="42" t="s">
        <v>833</v>
      </c>
      <c r="E339" s="42" t="s">
        <v>825</v>
      </c>
      <c r="F339" s="97"/>
      <c r="G339" s="99">
        <v>0.0</v>
      </c>
      <c r="H339" s="43">
        <f t="shared" ref="H339:H342" si="29">G339</f>
        <v>0</v>
      </c>
      <c r="I339" s="42" t="s">
        <v>627</v>
      </c>
      <c r="J339" s="44" t="s">
        <v>746</v>
      </c>
      <c r="K339" s="45" t="s">
        <v>834</v>
      </c>
    </row>
    <row r="340">
      <c r="A340" s="28">
        <v>45115.0</v>
      </c>
      <c r="B340" s="60">
        <v>45116.0</v>
      </c>
      <c r="C340" s="30" t="s">
        <v>835</v>
      </c>
      <c r="D340" s="30" t="s">
        <v>835</v>
      </c>
      <c r="E340" s="30" t="s">
        <v>377</v>
      </c>
      <c r="F340" s="88"/>
      <c r="G340" s="31">
        <v>400.0</v>
      </c>
      <c r="H340" s="31">
        <f t="shared" si="29"/>
        <v>400</v>
      </c>
      <c r="I340" s="30" t="s">
        <v>627</v>
      </c>
      <c r="J340" s="32" t="s">
        <v>815</v>
      </c>
      <c r="K340" s="33" t="s">
        <v>836</v>
      </c>
    </row>
    <row r="341">
      <c r="A341" s="40">
        <v>45115.0</v>
      </c>
      <c r="B341" s="41">
        <v>45115.0</v>
      </c>
      <c r="C341" s="96" t="s">
        <v>837</v>
      </c>
      <c r="D341" s="96" t="s">
        <v>837</v>
      </c>
      <c r="E341" s="42" t="s">
        <v>825</v>
      </c>
      <c r="F341" s="97"/>
      <c r="G341" s="43">
        <v>0.0</v>
      </c>
      <c r="H341" s="43">
        <f t="shared" si="29"/>
        <v>0</v>
      </c>
      <c r="I341" s="42" t="s">
        <v>828</v>
      </c>
      <c r="J341" s="44" t="s">
        <v>746</v>
      </c>
      <c r="K341" s="45" t="s">
        <v>838</v>
      </c>
    </row>
    <row r="342">
      <c r="A342" s="28">
        <v>45115.0</v>
      </c>
      <c r="B342" s="60">
        <v>45116.0</v>
      </c>
      <c r="C342" s="98" t="s">
        <v>839</v>
      </c>
      <c r="D342" s="98" t="s">
        <v>839</v>
      </c>
      <c r="E342" s="30" t="s">
        <v>157</v>
      </c>
      <c r="F342" s="30" t="s">
        <v>31</v>
      </c>
      <c r="G342" s="31">
        <v>2340.0</v>
      </c>
      <c r="H342" s="31">
        <f t="shared" si="29"/>
        <v>2340</v>
      </c>
      <c r="I342" s="30" t="s">
        <v>627</v>
      </c>
      <c r="J342" s="32" t="s">
        <v>815</v>
      </c>
      <c r="K342" s="33" t="s">
        <v>840</v>
      </c>
    </row>
    <row r="343">
      <c r="A343" s="90">
        <v>45116.0</v>
      </c>
      <c r="B343" s="91">
        <v>45116.0</v>
      </c>
      <c r="C343" s="92" t="s">
        <v>839</v>
      </c>
      <c r="D343" s="92" t="s">
        <v>839</v>
      </c>
      <c r="E343" s="92" t="s">
        <v>157</v>
      </c>
      <c r="F343" s="92" t="s">
        <v>31</v>
      </c>
      <c r="G343" s="93">
        <v>2340.0</v>
      </c>
      <c r="H343" s="93">
        <v>2340.0</v>
      </c>
      <c r="I343" s="92" t="s">
        <v>841</v>
      </c>
      <c r="J343" s="32" t="s">
        <v>815</v>
      </c>
      <c r="K343" s="95" t="s">
        <v>823</v>
      </c>
    </row>
    <row r="344">
      <c r="A344" s="28">
        <v>45115.0</v>
      </c>
      <c r="B344" s="60">
        <v>45116.0</v>
      </c>
      <c r="C344" s="98" t="s">
        <v>842</v>
      </c>
      <c r="D344" s="98" t="s">
        <v>842</v>
      </c>
      <c r="E344" s="30" t="s">
        <v>377</v>
      </c>
      <c r="F344" s="88"/>
      <c r="G344" s="31">
        <v>240.0</v>
      </c>
      <c r="H344" s="31">
        <f>G344</f>
        <v>240</v>
      </c>
      <c r="I344" s="30" t="s">
        <v>627</v>
      </c>
      <c r="J344" s="32" t="s">
        <v>815</v>
      </c>
      <c r="K344" s="89" t="s">
        <v>843</v>
      </c>
    </row>
    <row r="345">
      <c r="A345" s="90">
        <v>45122.0</v>
      </c>
      <c r="B345" s="91">
        <v>45123.0</v>
      </c>
      <c r="C345" s="100" t="s">
        <v>842</v>
      </c>
      <c r="D345" s="100" t="s">
        <v>842</v>
      </c>
      <c r="E345" s="92" t="s">
        <v>377</v>
      </c>
      <c r="F345" s="101"/>
      <c r="G345" s="93">
        <v>100.0</v>
      </c>
      <c r="H345" s="93">
        <v>100.0</v>
      </c>
      <c r="I345" s="92" t="s">
        <v>627</v>
      </c>
      <c r="J345" s="94" t="s">
        <v>815</v>
      </c>
      <c r="K345" s="102" t="s">
        <v>844</v>
      </c>
    </row>
    <row r="346">
      <c r="A346" s="28">
        <v>45117.0</v>
      </c>
      <c r="B346" s="60">
        <v>45118.0</v>
      </c>
      <c r="C346" s="98" t="s">
        <v>845</v>
      </c>
      <c r="D346" s="98" t="s">
        <v>845</v>
      </c>
      <c r="E346" s="30" t="s">
        <v>846</v>
      </c>
      <c r="F346" s="30" t="s">
        <v>18</v>
      </c>
      <c r="G346" s="31">
        <v>640.0</v>
      </c>
      <c r="H346" s="31">
        <f>G346</f>
        <v>640</v>
      </c>
      <c r="I346" s="30" t="s">
        <v>627</v>
      </c>
      <c r="J346" s="32" t="s">
        <v>815</v>
      </c>
      <c r="K346" s="33" t="s">
        <v>847</v>
      </c>
    </row>
    <row r="347">
      <c r="A347" s="90">
        <v>45118.0</v>
      </c>
      <c r="B347" s="91">
        <v>45118.0</v>
      </c>
      <c r="C347" s="92" t="s">
        <v>845</v>
      </c>
      <c r="D347" s="92" t="s">
        <v>845</v>
      </c>
      <c r="E347" s="92" t="s">
        <v>846</v>
      </c>
      <c r="F347" s="92" t="s">
        <v>18</v>
      </c>
      <c r="G347" s="93">
        <v>640.0</v>
      </c>
      <c r="H347" s="93">
        <v>640.0</v>
      </c>
      <c r="I347" s="101"/>
      <c r="J347" s="32" t="s">
        <v>815</v>
      </c>
      <c r="K347" s="103"/>
    </row>
    <row r="348">
      <c r="A348" s="7">
        <v>45118.0</v>
      </c>
      <c r="B348" s="8">
        <v>45124.0</v>
      </c>
      <c r="C348" s="82" t="s">
        <v>848</v>
      </c>
      <c r="D348" s="82" t="s">
        <v>848</v>
      </c>
      <c r="E348" s="9" t="s">
        <v>224</v>
      </c>
      <c r="F348" s="9" t="s">
        <v>18</v>
      </c>
      <c r="G348" s="11">
        <v>1400.0</v>
      </c>
      <c r="H348" s="11">
        <f t="shared" ref="H348:H363" si="30">G348</f>
        <v>1400</v>
      </c>
      <c r="I348" s="9" t="s">
        <v>627</v>
      </c>
      <c r="J348" s="12" t="s">
        <v>746</v>
      </c>
      <c r="K348" s="13" t="s">
        <v>849</v>
      </c>
    </row>
    <row r="349">
      <c r="A349" s="28">
        <v>45119.0</v>
      </c>
      <c r="B349" s="60">
        <v>45122.0</v>
      </c>
      <c r="C349" s="30" t="s">
        <v>850</v>
      </c>
      <c r="D349" s="30" t="s">
        <v>851</v>
      </c>
      <c r="E349" s="30" t="s">
        <v>377</v>
      </c>
      <c r="F349" s="88"/>
      <c r="G349" s="31">
        <v>160.0</v>
      </c>
      <c r="H349" s="31">
        <f t="shared" si="30"/>
        <v>160</v>
      </c>
      <c r="I349" s="30" t="s">
        <v>627</v>
      </c>
      <c r="J349" s="32" t="s">
        <v>815</v>
      </c>
      <c r="K349" s="33" t="s">
        <v>852</v>
      </c>
    </row>
    <row r="350">
      <c r="A350" s="28">
        <v>45119.0</v>
      </c>
      <c r="B350" s="60">
        <v>45119.0</v>
      </c>
      <c r="C350" s="30" t="s">
        <v>853</v>
      </c>
      <c r="D350" s="30" t="s">
        <v>853</v>
      </c>
      <c r="E350" s="30" t="s">
        <v>804</v>
      </c>
      <c r="F350" s="88"/>
      <c r="G350" s="31">
        <v>165.0</v>
      </c>
      <c r="H350" s="31">
        <f t="shared" si="30"/>
        <v>165</v>
      </c>
      <c r="I350" s="30" t="s">
        <v>828</v>
      </c>
      <c r="J350" s="32" t="s">
        <v>815</v>
      </c>
      <c r="K350" s="33" t="s">
        <v>854</v>
      </c>
    </row>
    <row r="351">
      <c r="A351" s="28">
        <v>45119.0</v>
      </c>
      <c r="B351" s="60">
        <v>45123.0</v>
      </c>
      <c r="C351" s="30" t="s">
        <v>855</v>
      </c>
      <c r="D351" s="30" t="s">
        <v>855</v>
      </c>
      <c r="E351" s="30" t="s">
        <v>377</v>
      </c>
      <c r="F351" s="88"/>
      <c r="G351" s="31">
        <v>640.0</v>
      </c>
      <c r="H351" s="31">
        <f t="shared" si="30"/>
        <v>640</v>
      </c>
      <c r="I351" s="30" t="s">
        <v>627</v>
      </c>
      <c r="J351" s="32" t="s">
        <v>815</v>
      </c>
      <c r="K351" s="33" t="s">
        <v>856</v>
      </c>
    </row>
    <row r="352">
      <c r="A352" s="28">
        <v>45122.0</v>
      </c>
      <c r="B352" s="60">
        <v>45122.0</v>
      </c>
      <c r="C352" s="98" t="s">
        <v>857</v>
      </c>
      <c r="D352" s="98" t="s">
        <v>857</v>
      </c>
      <c r="E352" s="30" t="s">
        <v>377</v>
      </c>
      <c r="F352" s="88"/>
      <c r="G352" s="31">
        <v>240.0</v>
      </c>
      <c r="H352" s="31">
        <f t="shared" si="30"/>
        <v>240</v>
      </c>
      <c r="I352" s="30" t="s">
        <v>828</v>
      </c>
      <c r="J352" s="32" t="s">
        <v>858</v>
      </c>
      <c r="K352" s="33" t="s">
        <v>859</v>
      </c>
    </row>
    <row r="353">
      <c r="A353" s="28">
        <v>45122.0</v>
      </c>
      <c r="B353" s="60">
        <v>45122.0</v>
      </c>
      <c r="C353" s="30" t="s">
        <v>860</v>
      </c>
      <c r="D353" s="30" t="s">
        <v>860</v>
      </c>
      <c r="E353" s="30" t="s">
        <v>377</v>
      </c>
      <c r="F353" s="88"/>
      <c r="G353" s="31">
        <v>240.0</v>
      </c>
      <c r="H353" s="31">
        <f t="shared" si="30"/>
        <v>240</v>
      </c>
      <c r="I353" s="30" t="s">
        <v>627</v>
      </c>
      <c r="J353" s="32" t="s">
        <v>858</v>
      </c>
      <c r="K353" s="33" t="s">
        <v>861</v>
      </c>
    </row>
    <row r="354">
      <c r="A354" s="7">
        <v>45122.0</v>
      </c>
      <c r="B354" s="8">
        <v>45123.0</v>
      </c>
      <c r="C354" s="82" t="s">
        <v>862</v>
      </c>
      <c r="D354" s="82" t="s">
        <v>862</v>
      </c>
      <c r="E354" s="9" t="s">
        <v>377</v>
      </c>
      <c r="F354" s="10"/>
      <c r="G354" s="11">
        <v>1240.0</v>
      </c>
      <c r="H354" s="11">
        <f t="shared" si="30"/>
        <v>1240</v>
      </c>
      <c r="I354" s="9" t="s">
        <v>627</v>
      </c>
      <c r="J354" s="12" t="s">
        <v>863</v>
      </c>
      <c r="K354" s="13" t="s">
        <v>864</v>
      </c>
    </row>
    <row r="355">
      <c r="A355" s="28">
        <v>45124.0</v>
      </c>
      <c r="B355" s="60">
        <v>45124.0</v>
      </c>
      <c r="C355" s="98" t="s">
        <v>865</v>
      </c>
      <c r="D355" s="98" t="s">
        <v>865</v>
      </c>
      <c r="E355" s="30" t="s">
        <v>804</v>
      </c>
      <c r="F355" s="88"/>
      <c r="G355" s="31">
        <v>220.0</v>
      </c>
      <c r="H355" s="31">
        <f t="shared" si="30"/>
        <v>220</v>
      </c>
      <c r="I355" s="30" t="s">
        <v>627</v>
      </c>
      <c r="J355" s="32" t="s">
        <v>858</v>
      </c>
      <c r="K355" s="33" t="s">
        <v>866</v>
      </c>
    </row>
    <row r="356">
      <c r="A356" s="28">
        <v>45124.0</v>
      </c>
      <c r="B356" s="60">
        <v>45125.0</v>
      </c>
      <c r="C356" s="98" t="s">
        <v>867</v>
      </c>
      <c r="D356" s="98" t="s">
        <v>867</v>
      </c>
      <c r="E356" s="30" t="s">
        <v>804</v>
      </c>
      <c r="F356" s="88"/>
      <c r="G356" s="31">
        <v>110.0</v>
      </c>
      <c r="H356" s="31">
        <f t="shared" si="30"/>
        <v>110</v>
      </c>
      <c r="I356" s="30" t="s">
        <v>627</v>
      </c>
      <c r="J356" s="32" t="s">
        <v>858</v>
      </c>
      <c r="K356" s="33" t="s">
        <v>868</v>
      </c>
    </row>
    <row r="357">
      <c r="A357" s="28">
        <v>45126.0</v>
      </c>
      <c r="B357" s="60">
        <v>45126.0</v>
      </c>
      <c r="C357" s="98" t="s">
        <v>869</v>
      </c>
      <c r="D357" s="98" t="s">
        <v>869</v>
      </c>
      <c r="E357" s="30" t="s">
        <v>804</v>
      </c>
      <c r="F357" s="88"/>
      <c r="G357" s="31">
        <v>385.0</v>
      </c>
      <c r="H357" s="31">
        <f t="shared" si="30"/>
        <v>385</v>
      </c>
      <c r="I357" s="30" t="s">
        <v>627</v>
      </c>
      <c r="J357" s="32" t="s">
        <v>858</v>
      </c>
      <c r="K357" s="33" t="s">
        <v>870</v>
      </c>
    </row>
    <row r="358">
      <c r="A358" s="28">
        <v>45126.0</v>
      </c>
      <c r="B358" s="60">
        <v>45130.0</v>
      </c>
      <c r="C358" s="98" t="s">
        <v>871</v>
      </c>
      <c r="D358" s="98" t="s">
        <v>871</v>
      </c>
      <c r="E358" s="30" t="s">
        <v>377</v>
      </c>
      <c r="F358" s="88"/>
      <c r="G358" s="31">
        <v>700.0</v>
      </c>
      <c r="H358" s="31">
        <f t="shared" si="30"/>
        <v>700</v>
      </c>
      <c r="I358" s="30" t="s">
        <v>627</v>
      </c>
      <c r="J358" s="32" t="s">
        <v>858</v>
      </c>
      <c r="K358" s="33" t="s">
        <v>872</v>
      </c>
    </row>
    <row r="359">
      <c r="A359" s="7">
        <v>45126.0</v>
      </c>
      <c r="B359" s="14">
        <v>45130.0</v>
      </c>
      <c r="C359" s="104" t="s">
        <v>873</v>
      </c>
      <c r="D359" s="104" t="s">
        <v>873</v>
      </c>
      <c r="E359" s="15" t="s">
        <v>513</v>
      </c>
      <c r="F359" s="26"/>
      <c r="G359" s="16">
        <v>400.0</v>
      </c>
      <c r="H359" s="16">
        <f t="shared" si="30"/>
        <v>400</v>
      </c>
      <c r="I359" s="15" t="s">
        <v>874</v>
      </c>
      <c r="J359" s="17" t="s">
        <v>711</v>
      </c>
      <c r="K359" s="18" t="s">
        <v>875</v>
      </c>
    </row>
    <row r="360">
      <c r="A360" s="28">
        <v>45127.0</v>
      </c>
      <c r="B360" s="60">
        <v>45127.0</v>
      </c>
      <c r="C360" s="98" t="s">
        <v>876</v>
      </c>
      <c r="D360" s="98" t="s">
        <v>876</v>
      </c>
      <c r="E360" s="30" t="s">
        <v>804</v>
      </c>
      <c r="F360" s="88"/>
      <c r="G360" s="31">
        <v>220.0</v>
      </c>
      <c r="H360" s="31">
        <f t="shared" si="30"/>
        <v>220</v>
      </c>
      <c r="I360" s="30" t="s">
        <v>627</v>
      </c>
      <c r="J360" s="32" t="s">
        <v>858</v>
      </c>
      <c r="K360" s="33" t="s">
        <v>877</v>
      </c>
    </row>
    <row r="361">
      <c r="A361" s="7">
        <v>45127.0</v>
      </c>
      <c r="B361" s="14">
        <v>45128.0</v>
      </c>
      <c r="C361" s="15" t="s">
        <v>878</v>
      </c>
      <c r="D361" s="15" t="s">
        <v>878</v>
      </c>
      <c r="E361" s="15" t="s">
        <v>804</v>
      </c>
      <c r="F361" s="26"/>
      <c r="G361" s="16">
        <v>110.0</v>
      </c>
      <c r="H361" s="16">
        <f t="shared" si="30"/>
        <v>110</v>
      </c>
      <c r="I361" s="15" t="s">
        <v>627</v>
      </c>
      <c r="J361" s="17" t="s">
        <v>711</v>
      </c>
      <c r="K361" s="18" t="s">
        <v>879</v>
      </c>
    </row>
    <row r="362">
      <c r="A362" s="7">
        <v>45128.0</v>
      </c>
      <c r="B362" s="8">
        <v>45129.0</v>
      </c>
      <c r="C362" s="82" t="s">
        <v>880</v>
      </c>
      <c r="D362" s="82" t="s">
        <v>880</v>
      </c>
      <c r="E362" s="9" t="s">
        <v>377</v>
      </c>
      <c r="F362" s="10"/>
      <c r="G362" s="11">
        <v>560.0</v>
      </c>
      <c r="H362" s="11">
        <f t="shared" si="30"/>
        <v>560</v>
      </c>
      <c r="I362" s="9" t="s">
        <v>627</v>
      </c>
      <c r="J362" s="12" t="s">
        <v>711</v>
      </c>
      <c r="K362" s="13" t="s">
        <v>881</v>
      </c>
    </row>
    <row r="363">
      <c r="A363" s="28">
        <v>45128.0</v>
      </c>
      <c r="B363" s="60">
        <v>45129.0</v>
      </c>
      <c r="C363" s="98" t="s">
        <v>882</v>
      </c>
      <c r="D363" s="98" t="s">
        <v>883</v>
      </c>
      <c r="E363" s="30" t="s">
        <v>338</v>
      </c>
      <c r="F363" s="88"/>
      <c r="G363" s="31">
        <v>1232.0</v>
      </c>
      <c r="H363" s="31">
        <f t="shared" si="30"/>
        <v>1232</v>
      </c>
      <c r="I363" s="30" t="s">
        <v>627</v>
      </c>
      <c r="J363" s="32" t="s">
        <v>884</v>
      </c>
      <c r="K363" s="33" t="s">
        <v>885</v>
      </c>
    </row>
    <row r="364">
      <c r="A364" s="7">
        <v>45128.0</v>
      </c>
      <c r="B364" s="8">
        <v>45129.0</v>
      </c>
      <c r="C364" s="80" t="s">
        <v>886</v>
      </c>
      <c r="D364" s="80" t="s">
        <v>887</v>
      </c>
      <c r="E364" s="9" t="s">
        <v>377</v>
      </c>
      <c r="F364" s="10"/>
      <c r="G364" s="11">
        <v>320.0</v>
      </c>
      <c r="H364" s="11">
        <v>320.0</v>
      </c>
      <c r="I364" s="9" t="s">
        <v>627</v>
      </c>
      <c r="J364" s="12" t="s">
        <v>730</v>
      </c>
      <c r="K364" s="13" t="s">
        <v>888</v>
      </c>
    </row>
    <row r="365">
      <c r="A365" s="28">
        <v>45128.0</v>
      </c>
      <c r="B365" s="60">
        <v>45130.0</v>
      </c>
      <c r="C365" s="98" t="s">
        <v>889</v>
      </c>
      <c r="D365" s="98" t="s">
        <v>889</v>
      </c>
      <c r="E365" s="30" t="s">
        <v>513</v>
      </c>
      <c r="F365" s="88"/>
      <c r="G365" s="31">
        <v>150.0</v>
      </c>
      <c r="H365" s="31">
        <v>150.0</v>
      </c>
      <c r="I365" s="30" t="s">
        <v>627</v>
      </c>
      <c r="J365" s="32" t="s">
        <v>890</v>
      </c>
      <c r="K365" s="33" t="s">
        <v>891</v>
      </c>
    </row>
    <row r="366">
      <c r="A366" s="105">
        <v>45129.0</v>
      </c>
      <c r="B366" s="106">
        <v>45130.0</v>
      </c>
      <c r="C366" s="107" t="s">
        <v>892</v>
      </c>
      <c r="D366" s="107" t="s">
        <v>892</v>
      </c>
      <c r="E366" s="108" t="s">
        <v>377</v>
      </c>
      <c r="F366" s="109"/>
      <c r="G366" s="110">
        <v>400.0</v>
      </c>
      <c r="H366" s="110">
        <f t="shared" ref="H366:H378" si="31">G366</f>
        <v>400</v>
      </c>
      <c r="I366" s="108" t="s">
        <v>627</v>
      </c>
      <c r="J366" s="111" t="s">
        <v>893</v>
      </c>
      <c r="K366" s="112" t="s">
        <v>894</v>
      </c>
    </row>
    <row r="367">
      <c r="A367" s="47">
        <v>45129.0</v>
      </c>
      <c r="B367" s="48">
        <v>45130.0</v>
      </c>
      <c r="C367" s="49" t="s">
        <v>873</v>
      </c>
      <c r="D367" s="49" t="s">
        <v>873</v>
      </c>
      <c r="E367" s="49" t="s">
        <v>513</v>
      </c>
      <c r="F367" s="50"/>
      <c r="G367" s="51">
        <v>450.0</v>
      </c>
      <c r="H367" s="51">
        <f t="shared" si="31"/>
        <v>450</v>
      </c>
      <c r="I367" s="49" t="s">
        <v>627</v>
      </c>
      <c r="J367" s="52" t="s">
        <v>703</v>
      </c>
      <c r="K367" s="53" t="s">
        <v>895</v>
      </c>
    </row>
    <row r="368">
      <c r="A368" s="7">
        <v>45131.0</v>
      </c>
      <c r="B368" s="8">
        <v>45143.0</v>
      </c>
      <c r="C368" s="82" t="s">
        <v>896</v>
      </c>
      <c r="D368" s="82" t="s">
        <v>896</v>
      </c>
      <c r="E368" s="9" t="s">
        <v>338</v>
      </c>
      <c r="F368" s="10"/>
      <c r="G368" s="11">
        <v>1232.0</v>
      </c>
      <c r="H368" s="11">
        <f t="shared" si="31"/>
        <v>1232</v>
      </c>
      <c r="I368" s="9" t="s">
        <v>627</v>
      </c>
      <c r="J368" s="12" t="s">
        <v>711</v>
      </c>
      <c r="K368" s="13" t="s">
        <v>897</v>
      </c>
    </row>
    <row r="369">
      <c r="A369" s="7">
        <v>45135.0</v>
      </c>
      <c r="B369" s="14">
        <v>45137.0</v>
      </c>
      <c r="C369" s="15" t="s">
        <v>898</v>
      </c>
      <c r="D369" s="15" t="s">
        <v>898</v>
      </c>
      <c r="E369" s="15" t="s">
        <v>377</v>
      </c>
      <c r="F369" s="26"/>
      <c r="G369" s="16">
        <v>160.0</v>
      </c>
      <c r="H369" s="16">
        <f t="shared" si="31"/>
        <v>160</v>
      </c>
      <c r="I369" s="15" t="s">
        <v>627</v>
      </c>
      <c r="J369" s="17" t="s">
        <v>711</v>
      </c>
      <c r="K369" s="18" t="s">
        <v>899</v>
      </c>
    </row>
    <row r="370">
      <c r="A370" s="47">
        <v>45139.0</v>
      </c>
      <c r="B370" s="113" t="s">
        <v>799</v>
      </c>
      <c r="C370" s="114" t="s">
        <v>800</v>
      </c>
      <c r="D370" s="115" t="s">
        <v>801</v>
      </c>
      <c r="E370" s="115" t="s">
        <v>74</v>
      </c>
      <c r="F370" s="115" t="s">
        <v>31</v>
      </c>
      <c r="G370" s="51">
        <v>923.0</v>
      </c>
      <c r="H370" s="51">
        <f t="shared" si="31"/>
        <v>923</v>
      </c>
      <c r="I370" s="116" t="s">
        <v>627</v>
      </c>
      <c r="J370" s="50"/>
      <c r="K370" s="53" t="s">
        <v>900</v>
      </c>
    </row>
    <row r="371">
      <c r="A371" s="117">
        <v>45140.0</v>
      </c>
      <c r="B371" s="118">
        <v>45142.0</v>
      </c>
      <c r="C371" s="21" t="s">
        <v>901</v>
      </c>
      <c r="D371" s="119" t="s">
        <v>901</v>
      </c>
      <c r="E371" s="119" t="s">
        <v>224</v>
      </c>
      <c r="F371" s="119" t="s">
        <v>225</v>
      </c>
      <c r="G371" s="120">
        <v>3681.0</v>
      </c>
      <c r="H371" s="120">
        <f t="shared" si="31"/>
        <v>3681</v>
      </c>
      <c r="I371" s="121" t="s">
        <v>627</v>
      </c>
      <c r="J371" s="122" t="s">
        <v>730</v>
      </c>
      <c r="K371" s="123" t="s">
        <v>902</v>
      </c>
    </row>
    <row r="372">
      <c r="A372" s="117">
        <v>45140.0</v>
      </c>
      <c r="B372" s="118">
        <v>45145.0</v>
      </c>
      <c r="C372" s="21" t="s">
        <v>901</v>
      </c>
      <c r="D372" s="119" t="s">
        <v>901</v>
      </c>
      <c r="E372" s="119" t="s">
        <v>74</v>
      </c>
      <c r="F372" s="119" t="s">
        <v>18</v>
      </c>
      <c r="G372" s="120">
        <v>660.0</v>
      </c>
      <c r="H372" s="120">
        <f t="shared" si="31"/>
        <v>660</v>
      </c>
      <c r="I372" s="116" t="s">
        <v>627</v>
      </c>
      <c r="J372" s="122" t="s">
        <v>730</v>
      </c>
      <c r="K372" s="123" t="s">
        <v>903</v>
      </c>
    </row>
    <row r="373">
      <c r="A373" s="117">
        <v>45141.0</v>
      </c>
      <c r="B373" s="118">
        <v>45144.0</v>
      </c>
      <c r="C373" s="21" t="s">
        <v>904</v>
      </c>
      <c r="D373" s="124" t="s">
        <v>904</v>
      </c>
      <c r="E373" s="119" t="s">
        <v>157</v>
      </c>
      <c r="F373" s="119" t="s">
        <v>18</v>
      </c>
      <c r="G373" s="120">
        <v>2965.0</v>
      </c>
      <c r="H373" s="120">
        <f t="shared" si="31"/>
        <v>2965</v>
      </c>
      <c r="I373" s="121" t="s">
        <v>627</v>
      </c>
      <c r="J373" s="122" t="s">
        <v>730</v>
      </c>
      <c r="K373" s="123" t="s">
        <v>905</v>
      </c>
    </row>
    <row r="374">
      <c r="A374" s="28">
        <v>45141.0</v>
      </c>
      <c r="B374" s="60">
        <v>45144.0</v>
      </c>
      <c r="C374" s="21" t="s">
        <v>906</v>
      </c>
      <c r="D374" s="30" t="s">
        <v>906</v>
      </c>
      <c r="E374" s="30" t="s">
        <v>157</v>
      </c>
      <c r="F374" s="30" t="s">
        <v>18</v>
      </c>
      <c r="G374" s="31">
        <v>2000.0</v>
      </c>
      <c r="H374" s="31">
        <f t="shared" si="31"/>
        <v>2000</v>
      </c>
      <c r="I374" s="116" t="s">
        <v>627</v>
      </c>
      <c r="J374" s="32" t="s">
        <v>907</v>
      </c>
      <c r="K374" s="33" t="s">
        <v>908</v>
      </c>
    </row>
    <row r="375">
      <c r="A375" s="90">
        <v>45141.0</v>
      </c>
      <c r="B375" s="91">
        <v>45144.0</v>
      </c>
      <c r="C375" s="21" t="s">
        <v>906</v>
      </c>
      <c r="D375" s="92" t="s">
        <v>906</v>
      </c>
      <c r="E375" s="92" t="s">
        <v>157</v>
      </c>
      <c r="F375" s="92" t="s">
        <v>18</v>
      </c>
      <c r="G375" s="93">
        <v>1390.0</v>
      </c>
      <c r="H375" s="93">
        <f t="shared" si="31"/>
        <v>1390</v>
      </c>
      <c r="I375" s="121" t="s">
        <v>909</v>
      </c>
      <c r="J375" s="94" t="s">
        <v>907</v>
      </c>
      <c r="K375" s="103"/>
    </row>
    <row r="376">
      <c r="A376" s="117">
        <v>45141.0</v>
      </c>
      <c r="B376" s="118">
        <v>45144.0</v>
      </c>
      <c r="C376" s="21" t="s">
        <v>910</v>
      </c>
      <c r="D376" s="119" t="s">
        <v>911</v>
      </c>
      <c r="E376" s="119" t="s">
        <v>286</v>
      </c>
      <c r="F376" s="125"/>
      <c r="G376" s="120">
        <v>850.0</v>
      </c>
      <c r="H376" s="120">
        <f t="shared" si="31"/>
        <v>850</v>
      </c>
      <c r="I376" s="116" t="s">
        <v>627</v>
      </c>
      <c r="J376" s="122" t="s">
        <v>730</v>
      </c>
      <c r="K376" s="123" t="s">
        <v>912</v>
      </c>
    </row>
    <row r="377">
      <c r="A377" s="117">
        <v>45141.0</v>
      </c>
      <c r="B377" s="118">
        <v>45143.0</v>
      </c>
      <c r="C377" s="126" t="s">
        <v>913</v>
      </c>
      <c r="D377" s="127" t="s">
        <v>914</v>
      </c>
      <c r="E377" s="119" t="s">
        <v>92</v>
      </c>
      <c r="F377" s="119" t="s">
        <v>31</v>
      </c>
      <c r="G377" s="120">
        <v>4107.0</v>
      </c>
      <c r="H377" s="120">
        <f t="shared" si="31"/>
        <v>4107</v>
      </c>
      <c r="I377" s="121" t="s">
        <v>627</v>
      </c>
      <c r="J377" s="122" t="s">
        <v>730</v>
      </c>
      <c r="K377" s="123" t="s">
        <v>915</v>
      </c>
    </row>
    <row r="378">
      <c r="A378" s="117">
        <v>45142.0</v>
      </c>
      <c r="B378" s="118">
        <v>45143.0</v>
      </c>
      <c r="C378" s="126" t="s">
        <v>916</v>
      </c>
      <c r="D378" s="127" t="s">
        <v>917</v>
      </c>
      <c r="E378" s="119" t="s">
        <v>279</v>
      </c>
      <c r="F378" s="119" t="s">
        <v>18</v>
      </c>
      <c r="G378" s="128">
        <v>1141.0</v>
      </c>
      <c r="H378" s="120">
        <f t="shared" si="31"/>
        <v>1141</v>
      </c>
      <c r="I378" s="116" t="s">
        <v>627</v>
      </c>
      <c r="J378" s="122" t="s">
        <v>730</v>
      </c>
      <c r="K378" s="129" t="s">
        <v>918</v>
      </c>
    </row>
    <row r="379">
      <c r="A379" s="28">
        <v>45142.0</v>
      </c>
      <c r="B379" s="60">
        <v>45144.0</v>
      </c>
      <c r="C379" s="126" t="s">
        <v>919</v>
      </c>
      <c r="D379" s="98" t="s">
        <v>919</v>
      </c>
      <c r="E379" s="30" t="s">
        <v>306</v>
      </c>
      <c r="F379" s="88"/>
      <c r="G379" s="31">
        <v>920.0</v>
      </c>
      <c r="H379" s="31">
        <f>920</f>
        <v>920</v>
      </c>
      <c r="I379" s="121" t="s">
        <v>627</v>
      </c>
      <c r="J379" s="32" t="s">
        <v>907</v>
      </c>
      <c r="K379" s="33" t="s">
        <v>920</v>
      </c>
    </row>
    <row r="380">
      <c r="A380" s="28">
        <v>45142.0</v>
      </c>
      <c r="B380" s="60">
        <v>45144.0</v>
      </c>
      <c r="C380" s="21" t="s">
        <v>921</v>
      </c>
      <c r="D380" s="30" t="s">
        <v>921</v>
      </c>
      <c r="E380" s="30" t="s">
        <v>306</v>
      </c>
      <c r="F380" s="88"/>
      <c r="G380" s="31">
        <v>720.0</v>
      </c>
      <c r="H380" s="31">
        <v>720.0</v>
      </c>
      <c r="I380" s="116" t="s">
        <v>627</v>
      </c>
      <c r="J380" s="32" t="s">
        <v>907</v>
      </c>
      <c r="K380" s="33" t="s">
        <v>922</v>
      </c>
    </row>
    <row r="381">
      <c r="A381" s="47">
        <v>45142.0</v>
      </c>
      <c r="B381" s="48">
        <v>45144.0</v>
      </c>
      <c r="C381" s="126" t="s">
        <v>923</v>
      </c>
      <c r="D381" s="130" t="s">
        <v>923</v>
      </c>
      <c r="E381" s="49" t="s">
        <v>306</v>
      </c>
      <c r="F381" s="50"/>
      <c r="G381" s="51">
        <v>1400.0</v>
      </c>
      <c r="H381" s="51">
        <f t="shared" ref="H381:H384" si="32">G381</f>
        <v>1400</v>
      </c>
      <c r="I381" s="121" t="s">
        <v>627</v>
      </c>
      <c r="J381" s="52" t="s">
        <v>924</v>
      </c>
      <c r="K381" s="53" t="s">
        <v>925</v>
      </c>
    </row>
    <row r="382">
      <c r="A382" s="47">
        <v>45142.0</v>
      </c>
      <c r="B382" s="48">
        <v>45144.0</v>
      </c>
      <c r="C382" s="126" t="s">
        <v>926</v>
      </c>
      <c r="D382" s="130" t="s">
        <v>927</v>
      </c>
      <c r="E382" s="49" t="s">
        <v>306</v>
      </c>
      <c r="F382" s="50"/>
      <c r="G382" s="51">
        <v>360.0</v>
      </c>
      <c r="H382" s="51">
        <f t="shared" si="32"/>
        <v>360</v>
      </c>
      <c r="I382" s="116" t="s">
        <v>627</v>
      </c>
      <c r="J382" s="52" t="s">
        <v>924</v>
      </c>
      <c r="K382" s="53" t="s">
        <v>928</v>
      </c>
    </row>
    <row r="383">
      <c r="A383" s="28">
        <v>45143.0</v>
      </c>
      <c r="B383" s="60">
        <v>45144.0</v>
      </c>
      <c r="C383" s="21" t="s">
        <v>929</v>
      </c>
      <c r="D383" s="30" t="s">
        <v>930</v>
      </c>
      <c r="E383" s="30" t="s">
        <v>306</v>
      </c>
      <c r="F383" s="88"/>
      <c r="G383" s="31">
        <f>(120*13)+80</f>
        <v>1640</v>
      </c>
      <c r="H383" s="31">
        <f t="shared" si="32"/>
        <v>1640</v>
      </c>
      <c r="I383" s="121" t="s">
        <v>627</v>
      </c>
      <c r="J383" s="32" t="s">
        <v>907</v>
      </c>
      <c r="K383" s="33" t="s">
        <v>931</v>
      </c>
    </row>
    <row r="384">
      <c r="A384" s="47">
        <v>45143.0</v>
      </c>
      <c r="B384" s="48">
        <v>45144.0</v>
      </c>
      <c r="C384" s="131" t="s">
        <v>929</v>
      </c>
      <c r="D384" s="130" t="s">
        <v>932</v>
      </c>
      <c r="E384" s="49" t="s">
        <v>306</v>
      </c>
      <c r="F384" s="50"/>
      <c r="G384" s="51">
        <v>120.0</v>
      </c>
      <c r="H384" s="51">
        <f t="shared" si="32"/>
        <v>120</v>
      </c>
      <c r="I384" s="116" t="s">
        <v>627</v>
      </c>
      <c r="J384" s="52" t="s">
        <v>924</v>
      </c>
      <c r="K384" s="53" t="s">
        <v>933</v>
      </c>
    </row>
    <row r="385">
      <c r="A385" s="28">
        <v>45143.0</v>
      </c>
      <c r="B385" s="60">
        <v>45143.0</v>
      </c>
      <c r="C385" s="21" t="s">
        <v>934</v>
      </c>
      <c r="D385" s="98" t="s">
        <v>935</v>
      </c>
      <c r="E385" s="30" t="s">
        <v>306</v>
      </c>
      <c r="F385" s="88"/>
      <c r="G385" s="74">
        <v>200.0</v>
      </c>
      <c r="H385" s="31">
        <v>200.0</v>
      </c>
      <c r="I385" s="121" t="s">
        <v>627</v>
      </c>
      <c r="J385" s="32" t="s">
        <v>907</v>
      </c>
      <c r="K385" s="33" t="s">
        <v>936</v>
      </c>
    </row>
    <row r="386">
      <c r="A386" s="28">
        <v>45143.0</v>
      </c>
      <c r="B386" s="60">
        <v>45143.0</v>
      </c>
      <c r="C386" s="21" t="s">
        <v>937</v>
      </c>
      <c r="D386" s="30" t="s">
        <v>937</v>
      </c>
      <c r="E386" s="30" t="s">
        <v>306</v>
      </c>
      <c r="F386" s="88"/>
      <c r="G386" s="31">
        <v>460.0</v>
      </c>
      <c r="H386" s="31">
        <f t="shared" ref="H386:H407" si="33">G386</f>
        <v>460</v>
      </c>
      <c r="I386" s="116" t="s">
        <v>627</v>
      </c>
      <c r="J386" s="32" t="s">
        <v>907</v>
      </c>
      <c r="K386" s="33" t="s">
        <v>938</v>
      </c>
    </row>
    <row r="387">
      <c r="A387" s="47">
        <v>45143.0</v>
      </c>
      <c r="B387" s="48">
        <v>45144.0</v>
      </c>
      <c r="C387" s="126" t="s">
        <v>939</v>
      </c>
      <c r="D387" s="130" t="s">
        <v>939</v>
      </c>
      <c r="E387" s="49" t="s">
        <v>306</v>
      </c>
      <c r="F387" s="50"/>
      <c r="G387" s="51">
        <v>1200.0</v>
      </c>
      <c r="H387" s="51">
        <f t="shared" si="33"/>
        <v>1200</v>
      </c>
      <c r="I387" s="121" t="s">
        <v>627</v>
      </c>
      <c r="J387" s="52" t="s">
        <v>924</v>
      </c>
      <c r="K387" s="53" t="s">
        <v>940</v>
      </c>
    </row>
    <row r="388">
      <c r="A388" s="47">
        <v>45143.0</v>
      </c>
      <c r="B388" s="48">
        <v>45145.0</v>
      </c>
      <c r="C388" s="126" t="s">
        <v>941</v>
      </c>
      <c r="D388" s="130" t="s">
        <v>941</v>
      </c>
      <c r="E388" s="49" t="s">
        <v>306</v>
      </c>
      <c r="F388" s="50"/>
      <c r="G388" s="51">
        <v>520.0</v>
      </c>
      <c r="H388" s="51">
        <f t="shared" si="33"/>
        <v>520</v>
      </c>
      <c r="I388" s="116" t="s">
        <v>627</v>
      </c>
      <c r="J388" s="52" t="s">
        <v>924</v>
      </c>
      <c r="K388" s="53" t="s">
        <v>942</v>
      </c>
    </row>
    <row r="389">
      <c r="A389" s="47">
        <v>45143.0</v>
      </c>
      <c r="B389" s="48">
        <v>45144.0</v>
      </c>
      <c r="C389" s="21" t="s">
        <v>943</v>
      </c>
      <c r="D389" s="49" t="s">
        <v>943</v>
      </c>
      <c r="E389" s="49" t="s">
        <v>306</v>
      </c>
      <c r="F389" s="50"/>
      <c r="G389" s="51">
        <v>1560.0</v>
      </c>
      <c r="H389" s="51">
        <f t="shared" si="33"/>
        <v>1560</v>
      </c>
      <c r="I389" s="121" t="s">
        <v>627</v>
      </c>
      <c r="J389" s="52" t="s">
        <v>924</v>
      </c>
      <c r="K389" s="53" t="s">
        <v>944</v>
      </c>
    </row>
    <row r="390">
      <c r="A390" s="47">
        <v>45143.0</v>
      </c>
      <c r="B390" s="48">
        <v>45144.0</v>
      </c>
      <c r="C390" s="126" t="s">
        <v>945</v>
      </c>
      <c r="D390" s="130" t="s">
        <v>946</v>
      </c>
      <c r="E390" s="49" t="s">
        <v>306</v>
      </c>
      <c r="F390" s="50"/>
      <c r="G390" s="51">
        <v>1200.0</v>
      </c>
      <c r="H390" s="51">
        <f t="shared" si="33"/>
        <v>1200</v>
      </c>
      <c r="I390" s="116" t="s">
        <v>627</v>
      </c>
      <c r="J390" s="52" t="s">
        <v>924</v>
      </c>
      <c r="K390" s="132" t="s">
        <v>947</v>
      </c>
    </row>
    <row r="391">
      <c r="A391" s="47">
        <v>45143.0</v>
      </c>
      <c r="B391" s="48">
        <v>45144.0</v>
      </c>
      <c r="C391" s="126" t="s">
        <v>948</v>
      </c>
      <c r="D391" s="130" t="s">
        <v>948</v>
      </c>
      <c r="E391" s="49" t="s">
        <v>306</v>
      </c>
      <c r="F391" s="50"/>
      <c r="G391" s="51">
        <v>720.0</v>
      </c>
      <c r="H391" s="51">
        <f t="shared" si="33"/>
        <v>720</v>
      </c>
      <c r="I391" s="121" t="s">
        <v>627</v>
      </c>
      <c r="J391" s="52" t="s">
        <v>924</v>
      </c>
      <c r="K391" s="132" t="s">
        <v>949</v>
      </c>
    </row>
    <row r="392">
      <c r="A392" s="47">
        <v>45143.0</v>
      </c>
      <c r="B392" s="48">
        <v>45144.0</v>
      </c>
      <c r="C392" s="21" t="s">
        <v>950</v>
      </c>
      <c r="D392" s="49" t="s">
        <v>950</v>
      </c>
      <c r="E392" s="49" t="s">
        <v>306</v>
      </c>
      <c r="F392" s="50"/>
      <c r="G392" s="51">
        <v>240.0</v>
      </c>
      <c r="H392" s="51">
        <f t="shared" si="33"/>
        <v>240</v>
      </c>
      <c r="I392" s="116" t="s">
        <v>627</v>
      </c>
      <c r="J392" s="52" t="s">
        <v>924</v>
      </c>
      <c r="K392" s="53" t="s">
        <v>951</v>
      </c>
    </row>
    <row r="393">
      <c r="A393" s="47">
        <v>45144.0</v>
      </c>
      <c r="B393" s="48">
        <v>45144.0</v>
      </c>
      <c r="C393" s="126" t="s">
        <v>952</v>
      </c>
      <c r="D393" s="130" t="s">
        <v>952</v>
      </c>
      <c r="E393" s="49" t="s">
        <v>306</v>
      </c>
      <c r="F393" s="50"/>
      <c r="G393" s="51">
        <v>320.0</v>
      </c>
      <c r="H393" s="51">
        <f t="shared" si="33"/>
        <v>320</v>
      </c>
      <c r="I393" s="121" t="s">
        <v>627</v>
      </c>
      <c r="J393" s="52" t="s">
        <v>924</v>
      </c>
      <c r="K393" s="53" t="s">
        <v>953</v>
      </c>
    </row>
    <row r="394">
      <c r="A394" s="47">
        <v>45144.0</v>
      </c>
      <c r="B394" s="48">
        <v>45144.0</v>
      </c>
      <c r="C394" s="21" t="s">
        <v>954</v>
      </c>
      <c r="D394" s="49" t="s">
        <v>954</v>
      </c>
      <c r="E394" s="49" t="s">
        <v>306</v>
      </c>
      <c r="F394" s="50"/>
      <c r="G394" s="51">
        <v>240.0</v>
      </c>
      <c r="H394" s="51">
        <f t="shared" si="33"/>
        <v>240</v>
      </c>
      <c r="I394" s="116" t="s">
        <v>627</v>
      </c>
      <c r="J394" s="52" t="s">
        <v>924</v>
      </c>
      <c r="K394" s="53" t="s">
        <v>955</v>
      </c>
    </row>
    <row r="395">
      <c r="A395" s="133">
        <v>45144.0</v>
      </c>
      <c r="B395" s="134">
        <v>45144.0</v>
      </c>
      <c r="C395" s="21" t="s">
        <v>956</v>
      </c>
      <c r="D395" s="135" t="s">
        <v>957</v>
      </c>
      <c r="E395" s="135" t="s">
        <v>306</v>
      </c>
      <c r="F395" s="136"/>
      <c r="G395" s="137">
        <v>0.0</v>
      </c>
      <c r="H395" s="137">
        <f t="shared" si="33"/>
        <v>0</v>
      </c>
      <c r="I395" s="121" t="s">
        <v>958</v>
      </c>
      <c r="J395" s="138" t="s">
        <v>924</v>
      </c>
      <c r="K395" s="139" t="s">
        <v>959</v>
      </c>
    </row>
    <row r="396">
      <c r="A396" s="47">
        <v>45144.0</v>
      </c>
      <c r="B396" s="48">
        <v>45144.0</v>
      </c>
      <c r="C396" s="21" t="s">
        <v>960</v>
      </c>
      <c r="D396" s="49" t="s">
        <v>960</v>
      </c>
      <c r="E396" s="49" t="s">
        <v>306</v>
      </c>
      <c r="F396" s="50"/>
      <c r="G396" s="51">
        <v>560.0</v>
      </c>
      <c r="H396" s="51">
        <f t="shared" si="33"/>
        <v>560</v>
      </c>
      <c r="I396" s="116" t="s">
        <v>627</v>
      </c>
      <c r="J396" s="52" t="s">
        <v>924</v>
      </c>
      <c r="K396" s="53" t="s">
        <v>961</v>
      </c>
    </row>
    <row r="397">
      <c r="A397" s="47">
        <v>45144.0</v>
      </c>
      <c r="B397" s="48">
        <v>45144.0</v>
      </c>
      <c r="C397" s="126" t="s">
        <v>962</v>
      </c>
      <c r="D397" s="130" t="s">
        <v>962</v>
      </c>
      <c r="E397" s="49" t="s">
        <v>306</v>
      </c>
      <c r="F397" s="50"/>
      <c r="G397" s="51">
        <v>480.0</v>
      </c>
      <c r="H397" s="51">
        <f t="shared" si="33"/>
        <v>480</v>
      </c>
      <c r="I397" s="121" t="s">
        <v>627</v>
      </c>
      <c r="J397" s="52" t="s">
        <v>924</v>
      </c>
      <c r="K397" s="53" t="s">
        <v>963</v>
      </c>
    </row>
    <row r="398">
      <c r="A398" s="47">
        <v>45144.0</v>
      </c>
      <c r="B398" s="48">
        <v>45145.0</v>
      </c>
      <c r="C398" s="21" t="s">
        <v>964</v>
      </c>
      <c r="D398" s="49" t="s">
        <v>964</v>
      </c>
      <c r="E398" s="49" t="s">
        <v>306</v>
      </c>
      <c r="F398" s="50"/>
      <c r="G398" s="51">
        <v>400.0</v>
      </c>
      <c r="H398" s="51">
        <f t="shared" si="33"/>
        <v>400</v>
      </c>
      <c r="I398" s="116" t="s">
        <v>627</v>
      </c>
      <c r="J398" s="52" t="s">
        <v>924</v>
      </c>
      <c r="K398" s="53" t="s">
        <v>965</v>
      </c>
    </row>
    <row r="399">
      <c r="A399" s="47">
        <v>45144.0</v>
      </c>
      <c r="B399" s="48">
        <v>45145.0</v>
      </c>
      <c r="C399" s="21" t="s">
        <v>964</v>
      </c>
      <c r="D399" s="49" t="s">
        <v>964</v>
      </c>
      <c r="E399" s="49" t="s">
        <v>306</v>
      </c>
      <c r="F399" s="50"/>
      <c r="G399" s="51">
        <v>200.0</v>
      </c>
      <c r="H399" s="51">
        <f t="shared" si="33"/>
        <v>200</v>
      </c>
      <c r="I399" s="121" t="s">
        <v>627</v>
      </c>
      <c r="J399" s="52" t="s">
        <v>924</v>
      </c>
      <c r="K399" s="53" t="s">
        <v>966</v>
      </c>
    </row>
    <row r="400">
      <c r="A400" s="47">
        <v>45144.0</v>
      </c>
      <c r="B400" s="48">
        <v>45145.0</v>
      </c>
      <c r="C400" s="126" t="s">
        <v>967</v>
      </c>
      <c r="D400" s="130" t="s">
        <v>967</v>
      </c>
      <c r="E400" s="49" t="s">
        <v>306</v>
      </c>
      <c r="F400" s="50"/>
      <c r="G400" s="51">
        <v>360.0</v>
      </c>
      <c r="H400" s="51">
        <f t="shared" si="33"/>
        <v>360</v>
      </c>
      <c r="I400" s="116" t="s">
        <v>627</v>
      </c>
      <c r="J400" s="52" t="s">
        <v>924</v>
      </c>
      <c r="K400" s="53" t="s">
        <v>968</v>
      </c>
    </row>
    <row r="401">
      <c r="A401" s="47">
        <v>45144.0</v>
      </c>
      <c r="B401" s="48">
        <v>45145.0</v>
      </c>
      <c r="C401" s="126" t="s">
        <v>969</v>
      </c>
      <c r="D401" s="130" t="s">
        <v>969</v>
      </c>
      <c r="E401" s="49" t="s">
        <v>306</v>
      </c>
      <c r="F401" s="50"/>
      <c r="G401" s="51">
        <v>360.0</v>
      </c>
      <c r="H401" s="51">
        <f t="shared" si="33"/>
        <v>360</v>
      </c>
      <c r="I401" s="121" t="s">
        <v>627</v>
      </c>
      <c r="J401" s="52" t="s">
        <v>924</v>
      </c>
      <c r="K401" s="53" t="s">
        <v>970</v>
      </c>
    </row>
    <row r="402">
      <c r="A402" s="28">
        <v>45144.0</v>
      </c>
      <c r="B402" s="60">
        <v>45145.0</v>
      </c>
      <c r="C402" s="21" t="s">
        <v>969</v>
      </c>
      <c r="D402" s="30" t="s">
        <v>969</v>
      </c>
      <c r="E402" s="30" t="s">
        <v>306</v>
      </c>
      <c r="F402" s="88"/>
      <c r="G402" s="31">
        <v>300.0</v>
      </c>
      <c r="H402" s="31">
        <f t="shared" si="33"/>
        <v>300</v>
      </c>
      <c r="I402" s="116" t="s">
        <v>627</v>
      </c>
      <c r="J402" s="32" t="s">
        <v>971</v>
      </c>
      <c r="K402" s="33" t="s">
        <v>972</v>
      </c>
    </row>
    <row r="403">
      <c r="A403" s="28">
        <v>45144.0</v>
      </c>
      <c r="B403" s="60">
        <v>45145.0</v>
      </c>
      <c r="C403" s="126" t="s">
        <v>973</v>
      </c>
      <c r="D403" s="98" t="s">
        <v>973</v>
      </c>
      <c r="E403" s="30" t="s">
        <v>306</v>
      </c>
      <c r="F403" s="88"/>
      <c r="G403" s="31">
        <v>300.0</v>
      </c>
      <c r="H403" s="31">
        <f t="shared" si="33"/>
        <v>300</v>
      </c>
      <c r="I403" s="121" t="s">
        <v>627</v>
      </c>
      <c r="J403" s="32" t="s">
        <v>971</v>
      </c>
      <c r="K403" s="33" t="s">
        <v>974</v>
      </c>
    </row>
    <row r="404">
      <c r="A404" s="47">
        <v>45144.0</v>
      </c>
      <c r="B404" s="48">
        <v>45144.0</v>
      </c>
      <c r="C404" s="126" t="s">
        <v>975</v>
      </c>
      <c r="D404" s="130" t="s">
        <v>975</v>
      </c>
      <c r="E404" s="49" t="s">
        <v>306</v>
      </c>
      <c r="F404" s="50"/>
      <c r="G404" s="51">
        <v>400.0</v>
      </c>
      <c r="H404" s="51">
        <f t="shared" si="33"/>
        <v>400</v>
      </c>
      <c r="I404" s="116" t="s">
        <v>627</v>
      </c>
      <c r="J404" s="52" t="s">
        <v>924</v>
      </c>
      <c r="K404" s="53" t="s">
        <v>976</v>
      </c>
    </row>
    <row r="405">
      <c r="A405" s="47">
        <v>45144.0</v>
      </c>
      <c r="B405" s="48">
        <v>45144.0</v>
      </c>
      <c r="C405" s="126" t="s">
        <v>977</v>
      </c>
      <c r="D405" s="130" t="s">
        <v>978</v>
      </c>
      <c r="E405" s="49" t="s">
        <v>306</v>
      </c>
      <c r="F405" s="50"/>
      <c r="G405" s="51">
        <v>480.0</v>
      </c>
      <c r="H405" s="51">
        <f t="shared" si="33"/>
        <v>480</v>
      </c>
      <c r="I405" s="121" t="s">
        <v>627</v>
      </c>
      <c r="J405" s="52" t="s">
        <v>924</v>
      </c>
      <c r="K405" s="53" t="s">
        <v>979</v>
      </c>
    </row>
    <row r="406">
      <c r="A406" s="140">
        <v>45144.0</v>
      </c>
      <c r="B406" s="141">
        <v>45145.0</v>
      </c>
      <c r="C406" s="126" t="s">
        <v>980</v>
      </c>
      <c r="D406" s="142" t="s">
        <v>980</v>
      </c>
      <c r="E406" s="143" t="s">
        <v>306</v>
      </c>
      <c r="F406" s="144"/>
      <c r="G406" s="145">
        <v>300.0</v>
      </c>
      <c r="H406" s="145">
        <f t="shared" si="33"/>
        <v>300</v>
      </c>
      <c r="I406" s="116" t="s">
        <v>627</v>
      </c>
      <c r="J406" s="146" t="s">
        <v>981</v>
      </c>
      <c r="K406" s="147" t="s">
        <v>982</v>
      </c>
    </row>
    <row r="407">
      <c r="A407" s="140">
        <v>45144.0</v>
      </c>
      <c r="B407" s="141">
        <v>45145.0</v>
      </c>
      <c r="C407" s="126" t="s">
        <v>983</v>
      </c>
      <c r="D407" s="142" t="s">
        <v>983</v>
      </c>
      <c r="E407" s="143" t="s">
        <v>306</v>
      </c>
      <c r="F407" s="144"/>
      <c r="G407" s="145">
        <v>360.0</v>
      </c>
      <c r="H407" s="145">
        <f t="shared" si="33"/>
        <v>360</v>
      </c>
      <c r="I407" s="121" t="s">
        <v>627</v>
      </c>
      <c r="J407" s="146" t="s">
        <v>981</v>
      </c>
      <c r="K407" s="147" t="s">
        <v>984</v>
      </c>
    </row>
    <row r="408">
      <c r="A408" s="47">
        <v>45144.0</v>
      </c>
      <c r="B408" s="48">
        <v>45145.0</v>
      </c>
      <c r="C408" s="21" t="s">
        <v>941</v>
      </c>
      <c r="D408" s="49" t="s">
        <v>941</v>
      </c>
      <c r="E408" s="49" t="s">
        <v>306</v>
      </c>
      <c r="F408" s="50"/>
      <c r="G408" s="51">
        <v>100.0</v>
      </c>
      <c r="H408" s="51">
        <v>100.0</v>
      </c>
      <c r="I408" s="116" t="s">
        <v>627</v>
      </c>
      <c r="J408" s="52" t="s">
        <v>924</v>
      </c>
      <c r="K408" s="53" t="s">
        <v>985</v>
      </c>
    </row>
    <row r="409">
      <c r="A409" s="117">
        <v>45145.0</v>
      </c>
      <c r="B409" s="118">
        <v>45145.0</v>
      </c>
      <c r="C409" s="21" t="s">
        <v>986</v>
      </c>
      <c r="D409" s="119" t="s">
        <v>986</v>
      </c>
      <c r="E409" s="119" t="s">
        <v>306</v>
      </c>
      <c r="F409" s="125"/>
      <c r="G409" s="120">
        <v>600.0</v>
      </c>
      <c r="H409" s="120">
        <f t="shared" ref="H409:H415" si="34">G409</f>
        <v>600</v>
      </c>
      <c r="I409" s="121" t="s">
        <v>627</v>
      </c>
      <c r="J409" s="122" t="s">
        <v>730</v>
      </c>
      <c r="K409" s="123" t="s">
        <v>987</v>
      </c>
    </row>
    <row r="410">
      <c r="A410" s="28">
        <v>45145.0</v>
      </c>
      <c r="B410" s="60">
        <v>45145.0</v>
      </c>
      <c r="C410" s="21" t="s">
        <v>988</v>
      </c>
      <c r="D410" s="30" t="s">
        <v>988</v>
      </c>
      <c r="E410" s="30" t="s">
        <v>306</v>
      </c>
      <c r="F410" s="88"/>
      <c r="G410" s="31">
        <v>320.0</v>
      </c>
      <c r="H410" s="31">
        <f t="shared" si="34"/>
        <v>320</v>
      </c>
      <c r="I410" s="116" t="s">
        <v>627</v>
      </c>
      <c r="J410" s="32" t="s">
        <v>971</v>
      </c>
      <c r="K410" s="33" t="s">
        <v>989</v>
      </c>
    </row>
    <row r="411">
      <c r="A411" s="28">
        <v>45145.0</v>
      </c>
      <c r="B411" s="60">
        <v>45145.0</v>
      </c>
      <c r="C411" s="21" t="s">
        <v>990</v>
      </c>
      <c r="D411" s="30" t="s">
        <v>990</v>
      </c>
      <c r="E411" s="30" t="s">
        <v>306</v>
      </c>
      <c r="F411" s="88"/>
      <c r="G411" s="31">
        <v>400.0</v>
      </c>
      <c r="H411" s="31">
        <f t="shared" si="34"/>
        <v>400</v>
      </c>
      <c r="I411" s="121" t="s">
        <v>627</v>
      </c>
      <c r="J411" s="32" t="s">
        <v>971</v>
      </c>
      <c r="K411" s="33" t="s">
        <v>991</v>
      </c>
    </row>
    <row r="412">
      <c r="A412" s="28">
        <v>45145.0</v>
      </c>
      <c r="B412" s="60">
        <v>45145.0</v>
      </c>
      <c r="C412" s="126" t="s">
        <v>992</v>
      </c>
      <c r="D412" s="30" t="s">
        <v>990</v>
      </c>
      <c r="E412" s="30" t="s">
        <v>306</v>
      </c>
      <c r="F412" s="88"/>
      <c r="G412" s="31">
        <v>260.0</v>
      </c>
      <c r="H412" s="31">
        <f t="shared" si="34"/>
        <v>260</v>
      </c>
      <c r="I412" s="116" t="s">
        <v>627</v>
      </c>
      <c r="J412" s="32" t="s">
        <v>971</v>
      </c>
      <c r="K412" s="33" t="s">
        <v>993</v>
      </c>
    </row>
    <row r="413">
      <c r="A413" s="28">
        <v>45145.0</v>
      </c>
      <c r="B413" s="60">
        <v>45145.0</v>
      </c>
      <c r="C413" s="21" t="s">
        <v>994</v>
      </c>
      <c r="D413" s="30" t="s">
        <v>994</v>
      </c>
      <c r="E413" s="30" t="s">
        <v>306</v>
      </c>
      <c r="F413" s="88"/>
      <c r="G413" s="31">
        <v>460.0</v>
      </c>
      <c r="H413" s="31">
        <f t="shared" si="34"/>
        <v>460</v>
      </c>
      <c r="I413" s="121" t="s">
        <v>627</v>
      </c>
      <c r="J413" s="32" t="s">
        <v>971</v>
      </c>
      <c r="K413" s="33" t="s">
        <v>995</v>
      </c>
    </row>
    <row r="414">
      <c r="A414" s="28">
        <v>45145.0</v>
      </c>
      <c r="B414" s="60">
        <v>45145.0</v>
      </c>
      <c r="C414" s="21" t="s">
        <v>996</v>
      </c>
      <c r="D414" s="30" t="s">
        <v>996</v>
      </c>
      <c r="E414" s="30" t="s">
        <v>306</v>
      </c>
      <c r="F414" s="88"/>
      <c r="G414" s="31">
        <v>320.0</v>
      </c>
      <c r="H414" s="31">
        <f t="shared" si="34"/>
        <v>320</v>
      </c>
      <c r="I414" s="116" t="s">
        <v>627</v>
      </c>
      <c r="J414" s="32" t="s">
        <v>971</v>
      </c>
      <c r="K414" s="33" t="s">
        <v>997</v>
      </c>
    </row>
    <row r="415">
      <c r="A415" s="28">
        <v>45145.0</v>
      </c>
      <c r="B415" s="60">
        <v>45145.0</v>
      </c>
      <c r="C415" s="21" t="s">
        <v>998</v>
      </c>
      <c r="D415" s="30" t="s">
        <v>998</v>
      </c>
      <c r="E415" s="30" t="s">
        <v>306</v>
      </c>
      <c r="F415" s="88"/>
      <c r="G415" s="31">
        <v>300.0</v>
      </c>
      <c r="H415" s="31">
        <f t="shared" si="34"/>
        <v>300</v>
      </c>
      <c r="I415" s="121" t="s">
        <v>627</v>
      </c>
      <c r="J415" s="32" t="s">
        <v>971</v>
      </c>
      <c r="K415" s="33" t="s">
        <v>999</v>
      </c>
    </row>
    <row r="416">
      <c r="A416" s="148">
        <v>45148.0</v>
      </c>
      <c r="B416" s="149">
        <v>45149.0</v>
      </c>
      <c r="C416" s="150" t="s">
        <v>1000</v>
      </c>
      <c r="D416" s="150" t="s">
        <v>1000</v>
      </c>
      <c r="E416" s="150" t="s">
        <v>1001</v>
      </c>
      <c r="F416" s="151"/>
      <c r="G416" s="152">
        <v>0.0</v>
      </c>
      <c r="H416" s="152">
        <v>0.0</v>
      </c>
      <c r="I416" s="153" t="s">
        <v>606</v>
      </c>
      <c r="J416" s="154" t="s">
        <v>971</v>
      </c>
      <c r="K416" s="155" t="s">
        <v>1002</v>
      </c>
    </row>
    <row r="417">
      <c r="A417" s="117">
        <v>45149.0</v>
      </c>
      <c r="B417" s="118">
        <v>45158.0</v>
      </c>
      <c r="C417" s="126" t="s">
        <v>1003</v>
      </c>
      <c r="D417" s="127" t="s">
        <v>1003</v>
      </c>
      <c r="E417" s="119" t="s">
        <v>306</v>
      </c>
      <c r="F417" s="125"/>
      <c r="G417" s="120">
        <v>330.0</v>
      </c>
      <c r="H417" s="120">
        <f t="shared" ref="H417:H418" si="35">G417</f>
        <v>330</v>
      </c>
      <c r="I417" s="121" t="s">
        <v>627</v>
      </c>
      <c r="J417" s="122" t="s">
        <v>730</v>
      </c>
      <c r="K417" s="123" t="s">
        <v>1004</v>
      </c>
    </row>
    <row r="418">
      <c r="A418" s="117">
        <v>45153.0</v>
      </c>
      <c r="B418" s="118">
        <v>45153.0</v>
      </c>
      <c r="C418" s="21" t="s">
        <v>1005</v>
      </c>
      <c r="D418" s="119" t="s">
        <v>1006</v>
      </c>
      <c r="E418" s="119" t="s">
        <v>110</v>
      </c>
      <c r="F418" s="119" t="s">
        <v>18</v>
      </c>
      <c r="G418" s="120">
        <v>880.0</v>
      </c>
      <c r="H418" s="120">
        <f t="shared" si="35"/>
        <v>880</v>
      </c>
      <c r="I418" s="116" t="s">
        <v>606</v>
      </c>
      <c r="J418" s="122" t="s">
        <v>711</v>
      </c>
      <c r="K418" s="123" t="s">
        <v>1007</v>
      </c>
    </row>
    <row r="419">
      <c r="A419" s="117">
        <v>45155.0</v>
      </c>
      <c r="B419" s="156">
        <v>45155.0</v>
      </c>
      <c r="C419" s="21" t="s">
        <v>1003</v>
      </c>
      <c r="D419" s="119" t="s">
        <v>1003</v>
      </c>
      <c r="E419" s="119" t="s">
        <v>306</v>
      </c>
      <c r="F419" s="125"/>
      <c r="G419" s="120">
        <v>110.0</v>
      </c>
      <c r="H419" s="120">
        <v>110.0</v>
      </c>
      <c r="I419" s="121" t="s">
        <v>627</v>
      </c>
      <c r="J419" s="122" t="s">
        <v>730</v>
      </c>
      <c r="K419" s="123" t="s">
        <v>1008</v>
      </c>
    </row>
    <row r="420">
      <c r="A420" s="117">
        <v>45155.0</v>
      </c>
      <c r="B420" s="118">
        <v>45156.0</v>
      </c>
      <c r="C420" s="21" t="s">
        <v>904</v>
      </c>
      <c r="D420" s="119" t="s">
        <v>1009</v>
      </c>
      <c r="E420" s="119" t="s">
        <v>490</v>
      </c>
      <c r="F420" s="119" t="s">
        <v>18</v>
      </c>
      <c r="G420" s="120">
        <v>380.0</v>
      </c>
      <c r="H420" s="120">
        <f t="shared" ref="H420:H427" si="36">G420</f>
        <v>380</v>
      </c>
      <c r="I420" s="116" t="s">
        <v>627</v>
      </c>
      <c r="J420" s="122" t="s">
        <v>730</v>
      </c>
      <c r="K420" s="123" t="s">
        <v>1010</v>
      </c>
    </row>
    <row r="421">
      <c r="A421" s="157"/>
      <c r="B421" s="158"/>
      <c r="C421" s="21" t="s">
        <v>1011</v>
      </c>
      <c r="D421" s="30" t="s">
        <v>1012</v>
      </c>
      <c r="E421" s="30" t="s">
        <v>490</v>
      </c>
      <c r="F421" s="30" t="s">
        <v>18</v>
      </c>
      <c r="G421" s="31">
        <v>380.0</v>
      </c>
      <c r="H421" s="31">
        <f t="shared" si="36"/>
        <v>380</v>
      </c>
      <c r="I421" s="121" t="s">
        <v>627</v>
      </c>
      <c r="J421" s="32" t="s">
        <v>971</v>
      </c>
      <c r="K421" s="33" t="s">
        <v>1010</v>
      </c>
    </row>
    <row r="422">
      <c r="A422" s="117">
        <v>45156.0</v>
      </c>
      <c r="B422" s="118">
        <v>45158.0</v>
      </c>
      <c r="C422" s="126" t="s">
        <v>1013</v>
      </c>
      <c r="D422" s="127" t="s">
        <v>1013</v>
      </c>
      <c r="E422" s="119" t="s">
        <v>286</v>
      </c>
      <c r="F422" s="125"/>
      <c r="G422" s="120">
        <v>850.0</v>
      </c>
      <c r="H422" s="120">
        <f t="shared" si="36"/>
        <v>850</v>
      </c>
      <c r="I422" s="116" t="s">
        <v>627</v>
      </c>
      <c r="J422" s="122" t="s">
        <v>730</v>
      </c>
      <c r="K422" s="123" t="s">
        <v>1014</v>
      </c>
    </row>
    <row r="423">
      <c r="A423" s="28">
        <v>45156.0</v>
      </c>
      <c r="B423" s="60">
        <v>45157.0</v>
      </c>
      <c r="C423" s="21" t="s">
        <v>1015</v>
      </c>
      <c r="D423" s="30" t="s">
        <v>1015</v>
      </c>
      <c r="E423" s="30" t="s">
        <v>224</v>
      </c>
      <c r="F423" s="30" t="s">
        <v>18</v>
      </c>
      <c r="G423" s="31">
        <v>960.0</v>
      </c>
      <c r="H423" s="31">
        <f t="shared" si="36"/>
        <v>960</v>
      </c>
      <c r="I423" s="121" t="s">
        <v>627</v>
      </c>
      <c r="J423" s="32" t="s">
        <v>971</v>
      </c>
      <c r="K423" s="33" t="s">
        <v>1016</v>
      </c>
    </row>
    <row r="424">
      <c r="A424" s="28">
        <v>45157.0</v>
      </c>
      <c r="B424" s="60">
        <v>45164.0</v>
      </c>
      <c r="C424" s="126" t="s">
        <v>1017</v>
      </c>
      <c r="D424" s="98" t="s">
        <v>1017</v>
      </c>
      <c r="E424" s="30" t="s">
        <v>74</v>
      </c>
      <c r="F424" s="30" t="s">
        <v>18</v>
      </c>
      <c r="G424" s="31">
        <v>380.0</v>
      </c>
      <c r="H424" s="31">
        <f t="shared" si="36"/>
        <v>380</v>
      </c>
      <c r="I424" s="116" t="s">
        <v>627</v>
      </c>
      <c r="J424" s="32" t="s">
        <v>971</v>
      </c>
      <c r="K424" s="33" t="s">
        <v>1010</v>
      </c>
    </row>
    <row r="425">
      <c r="A425" s="28">
        <v>45157.0</v>
      </c>
      <c r="B425" s="60">
        <v>45158.0</v>
      </c>
      <c r="C425" s="126" t="s">
        <v>1018</v>
      </c>
      <c r="D425" s="98" t="s">
        <v>1019</v>
      </c>
      <c r="E425" s="30" t="s">
        <v>74</v>
      </c>
      <c r="F425" s="30" t="s">
        <v>18</v>
      </c>
      <c r="G425" s="31">
        <v>630.0</v>
      </c>
      <c r="H425" s="31">
        <f t="shared" si="36"/>
        <v>630</v>
      </c>
      <c r="I425" s="121" t="s">
        <v>627</v>
      </c>
      <c r="J425" s="32" t="s">
        <v>971</v>
      </c>
      <c r="K425" s="33" t="s">
        <v>1020</v>
      </c>
    </row>
    <row r="426">
      <c r="A426" s="117">
        <v>45157.0</v>
      </c>
      <c r="B426" s="118">
        <v>45164.0</v>
      </c>
      <c r="C426" s="126" t="s">
        <v>1021</v>
      </c>
      <c r="D426" s="127" t="s">
        <v>1021</v>
      </c>
      <c r="E426" s="119" t="s">
        <v>74</v>
      </c>
      <c r="F426" s="119" t="s">
        <v>18</v>
      </c>
      <c r="G426" s="120">
        <v>380.0</v>
      </c>
      <c r="H426" s="120">
        <f t="shared" si="36"/>
        <v>380</v>
      </c>
      <c r="I426" s="116" t="s">
        <v>627</v>
      </c>
      <c r="J426" s="122" t="s">
        <v>730</v>
      </c>
      <c r="K426" s="123" t="s">
        <v>1010</v>
      </c>
    </row>
    <row r="427">
      <c r="A427" s="117">
        <v>45157.0</v>
      </c>
      <c r="B427" s="118">
        <v>45165.0</v>
      </c>
      <c r="C427" s="126" t="s">
        <v>1022</v>
      </c>
      <c r="D427" s="159" t="s">
        <v>1023</v>
      </c>
      <c r="E427" s="119" t="s">
        <v>110</v>
      </c>
      <c r="F427" s="119" t="s">
        <v>18</v>
      </c>
      <c r="G427" s="120">
        <v>380.0</v>
      </c>
      <c r="H427" s="120">
        <f t="shared" si="36"/>
        <v>380</v>
      </c>
      <c r="I427" s="121" t="s">
        <v>627</v>
      </c>
      <c r="J427" s="122" t="s">
        <v>730</v>
      </c>
      <c r="K427" s="123" t="s">
        <v>1024</v>
      </c>
    </row>
    <row r="428">
      <c r="A428" s="40">
        <v>45161.0</v>
      </c>
      <c r="B428" s="41">
        <v>45164.0</v>
      </c>
      <c r="C428" s="96" t="s">
        <v>1025</v>
      </c>
      <c r="D428" s="96" t="s">
        <v>1025</v>
      </c>
      <c r="E428" s="42" t="s">
        <v>306</v>
      </c>
      <c r="F428" s="97"/>
      <c r="G428" s="43">
        <v>0.0</v>
      </c>
      <c r="H428" s="43">
        <v>0.0</v>
      </c>
      <c r="I428" s="116" t="s">
        <v>627</v>
      </c>
      <c r="J428" s="44" t="s">
        <v>971</v>
      </c>
      <c r="K428" s="45" t="s">
        <v>1026</v>
      </c>
    </row>
    <row r="429">
      <c r="A429" s="157"/>
      <c r="B429" s="158"/>
      <c r="C429" s="126" t="s">
        <v>1027</v>
      </c>
      <c r="D429" s="98" t="s">
        <v>1027</v>
      </c>
      <c r="E429" s="30" t="s">
        <v>110</v>
      </c>
      <c r="F429" s="30" t="s">
        <v>18</v>
      </c>
      <c r="G429" s="31">
        <v>380.0</v>
      </c>
      <c r="H429" s="31">
        <f>G429</f>
        <v>380</v>
      </c>
      <c r="I429" s="121" t="s">
        <v>627</v>
      </c>
      <c r="J429" s="32" t="s">
        <v>971</v>
      </c>
      <c r="K429" s="33" t="s">
        <v>1024</v>
      </c>
    </row>
    <row r="430">
      <c r="A430" s="28">
        <v>45163.0</v>
      </c>
      <c r="B430" s="60">
        <v>45164.0</v>
      </c>
      <c r="C430" s="126" t="s">
        <v>1028</v>
      </c>
      <c r="D430" s="98" t="s">
        <v>1028</v>
      </c>
      <c r="E430" s="30" t="s">
        <v>224</v>
      </c>
      <c r="F430" s="30" t="s">
        <v>18</v>
      </c>
      <c r="G430" s="31">
        <v>960.0</v>
      </c>
      <c r="H430" s="31">
        <v>960.0</v>
      </c>
      <c r="I430" s="116" t="s">
        <v>627</v>
      </c>
      <c r="J430" s="32" t="s">
        <v>971</v>
      </c>
      <c r="K430" s="33" t="s">
        <v>1029</v>
      </c>
    </row>
    <row r="431">
      <c r="A431" s="28">
        <v>45163.0</v>
      </c>
      <c r="B431" s="60">
        <v>45164.0</v>
      </c>
      <c r="C431" s="126" t="s">
        <v>1030</v>
      </c>
      <c r="D431" s="98" t="s">
        <v>1030</v>
      </c>
      <c r="E431" s="30" t="s">
        <v>306</v>
      </c>
      <c r="F431" s="88"/>
      <c r="G431" s="31">
        <v>1870.0</v>
      </c>
      <c r="H431" s="31">
        <f t="shared" ref="H431:H433" si="37">G431</f>
        <v>1870</v>
      </c>
      <c r="I431" s="121" t="s">
        <v>627</v>
      </c>
      <c r="J431" s="32" t="s">
        <v>971</v>
      </c>
      <c r="K431" s="33" t="s">
        <v>1031</v>
      </c>
    </row>
    <row r="432">
      <c r="A432" s="160"/>
      <c r="B432" s="161"/>
      <c r="C432" s="126" t="s">
        <v>1030</v>
      </c>
      <c r="D432" s="127" t="s">
        <v>1030</v>
      </c>
      <c r="E432" s="119" t="s">
        <v>306</v>
      </c>
      <c r="F432" s="125"/>
      <c r="G432" s="120">
        <v>110.0</v>
      </c>
      <c r="H432" s="120">
        <f t="shared" si="37"/>
        <v>110</v>
      </c>
      <c r="I432" s="116" t="s">
        <v>627</v>
      </c>
      <c r="J432" s="122" t="s">
        <v>711</v>
      </c>
      <c r="K432" s="123" t="s">
        <v>1032</v>
      </c>
    </row>
    <row r="433">
      <c r="A433" s="160"/>
      <c r="B433" s="161"/>
      <c r="C433" s="126" t="s">
        <v>1030</v>
      </c>
      <c r="D433" s="127" t="s">
        <v>1030</v>
      </c>
      <c r="E433" s="119" t="s">
        <v>306</v>
      </c>
      <c r="F433" s="125"/>
      <c r="G433" s="120">
        <v>110.0</v>
      </c>
      <c r="H433" s="120">
        <f t="shared" si="37"/>
        <v>110</v>
      </c>
      <c r="I433" s="121" t="s">
        <v>606</v>
      </c>
      <c r="J433" s="122" t="s">
        <v>711</v>
      </c>
      <c r="K433" s="123" t="s">
        <v>1033</v>
      </c>
    </row>
    <row r="434">
      <c r="A434" s="117">
        <v>45167.0</v>
      </c>
      <c r="B434" s="118">
        <v>45184.0</v>
      </c>
      <c r="C434" s="127" t="s">
        <v>1034</v>
      </c>
      <c r="D434" s="127" t="s">
        <v>1035</v>
      </c>
      <c r="E434" s="119" t="s">
        <v>110</v>
      </c>
      <c r="F434" s="119" t="s">
        <v>18</v>
      </c>
      <c r="G434" s="120">
        <v>695.0</v>
      </c>
      <c r="H434" s="120">
        <v>695.0</v>
      </c>
      <c r="I434" s="116" t="s">
        <v>627</v>
      </c>
      <c r="J434" s="122" t="s">
        <v>711</v>
      </c>
      <c r="K434" s="123" t="s">
        <v>1036</v>
      </c>
    </row>
    <row r="435">
      <c r="A435" s="28">
        <v>45169.0</v>
      </c>
      <c r="B435" s="60">
        <v>45169.0</v>
      </c>
      <c r="C435" s="162" t="s">
        <v>1037</v>
      </c>
      <c r="D435" s="88" t="s">
        <v>1037</v>
      </c>
      <c r="E435" s="30" t="s">
        <v>338</v>
      </c>
      <c r="F435" s="88"/>
      <c r="G435" s="31">
        <v>1232.0</v>
      </c>
      <c r="H435" s="31">
        <f>1232</f>
        <v>1232</v>
      </c>
      <c r="I435" s="121" t="s">
        <v>627</v>
      </c>
      <c r="J435" s="88"/>
      <c r="K435" s="33" t="s">
        <v>1038</v>
      </c>
    </row>
    <row r="436">
      <c r="A436" s="28">
        <v>45174.0</v>
      </c>
      <c r="B436" s="60">
        <v>45178.0</v>
      </c>
      <c r="C436" s="98" t="s">
        <v>1039</v>
      </c>
      <c r="D436" s="98" t="s">
        <v>1039</v>
      </c>
      <c r="E436" s="30" t="s">
        <v>306</v>
      </c>
      <c r="F436" s="88"/>
      <c r="G436" s="31">
        <v>560.0</v>
      </c>
      <c r="H436" s="31">
        <f>G436</f>
        <v>560</v>
      </c>
      <c r="I436" s="116" t="s">
        <v>627</v>
      </c>
      <c r="J436" s="32" t="s">
        <v>971</v>
      </c>
      <c r="K436" s="163"/>
    </row>
    <row r="437">
      <c r="A437" s="7">
        <v>45177.0</v>
      </c>
      <c r="B437" s="14">
        <v>45214.0</v>
      </c>
      <c r="C437" s="15" t="s">
        <v>1040</v>
      </c>
      <c r="D437" s="15" t="s">
        <v>1041</v>
      </c>
      <c r="E437" s="15" t="s">
        <v>1042</v>
      </c>
      <c r="F437" s="26"/>
      <c r="G437" s="16">
        <v>3000.0</v>
      </c>
      <c r="H437" s="16">
        <v>3000.0</v>
      </c>
      <c r="I437" s="121" t="s">
        <v>627</v>
      </c>
      <c r="J437" s="17" t="s">
        <v>746</v>
      </c>
      <c r="K437" s="18" t="s">
        <v>1043</v>
      </c>
    </row>
    <row r="438">
      <c r="A438" s="7">
        <v>45177.0</v>
      </c>
      <c r="B438" s="8">
        <v>45178.0</v>
      </c>
      <c r="C438" s="9" t="s">
        <v>1027</v>
      </c>
      <c r="D438" s="9" t="s">
        <v>1027</v>
      </c>
      <c r="E438" s="9" t="s">
        <v>74</v>
      </c>
      <c r="F438" s="9" t="s">
        <v>18</v>
      </c>
      <c r="G438" s="11">
        <v>520.0</v>
      </c>
      <c r="H438" s="11">
        <v>520.0</v>
      </c>
      <c r="I438" s="116" t="s">
        <v>627</v>
      </c>
      <c r="J438" s="12" t="s">
        <v>746</v>
      </c>
      <c r="K438" s="13" t="s">
        <v>1044</v>
      </c>
    </row>
    <row r="439">
      <c r="A439" s="7">
        <v>45177.0</v>
      </c>
      <c r="B439" s="14">
        <v>45178.0</v>
      </c>
      <c r="C439" s="80" t="s">
        <v>1045</v>
      </c>
      <c r="D439" s="80" t="s">
        <v>1046</v>
      </c>
      <c r="E439" s="15" t="s">
        <v>306</v>
      </c>
      <c r="F439" s="26"/>
      <c r="G439" s="16">
        <v>240.0</v>
      </c>
      <c r="H439" s="16">
        <f t="shared" ref="H439:H444" si="38">G439</f>
        <v>240</v>
      </c>
      <c r="I439" s="121" t="s">
        <v>627</v>
      </c>
      <c r="J439" s="17" t="s">
        <v>746</v>
      </c>
      <c r="K439" s="18" t="s">
        <v>1047</v>
      </c>
    </row>
    <row r="440">
      <c r="A440" s="28">
        <v>45177.0</v>
      </c>
      <c r="B440" s="60">
        <v>45178.0</v>
      </c>
      <c r="C440" s="98" t="s">
        <v>1048</v>
      </c>
      <c r="D440" s="98" t="s">
        <v>1049</v>
      </c>
      <c r="E440" s="30" t="s">
        <v>306</v>
      </c>
      <c r="F440" s="88"/>
      <c r="G440" s="31">
        <v>440.0</v>
      </c>
      <c r="H440" s="31">
        <f t="shared" si="38"/>
        <v>440</v>
      </c>
      <c r="I440" s="116" t="s">
        <v>627</v>
      </c>
      <c r="J440" s="32" t="s">
        <v>746</v>
      </c>
      <c r="K440" s="33" t="s">
        <v>1050</v>
      </c>
    </row>
    <row r="441">
      <c r="A441" s="28">
        <v>45181.0</v>
      </c>
      <c r="B441" s="60">
        <v>45184.0</v>
      </c>
      <c r="C441" s="30" t="s">
        <v>1051</v>
      </c>
      <c r="D441" s="30" t="s">
        <v>1052</v>
      </c>
      <c r="E441" s="30" t="s">
        <v>92</v>
      </c>
      <c r="F441" s="30" t="s">
        <v>18</v>
      </c>
      <c r="G441" s="74">
        <v>1600.0</v>
      </c>
      <c r="H441" s="31">
        <f t="shared" si="38"/>
        <v>1600</v>
      </c>
      <c r="I441" s="121" t="s">
        <v>627</v>
      </c>
      <c r="J441" s="32" t="s">
        <v>1053</v>
      </c>
      <c r="K441" s="33" t="s">
        <v>1054</v>
      </c>
    </row>
    <row r="442">
      <c r="A442" s="7">
        <v>45181.0</v>
      </c>
      <c r="B442" s="9" t="s">
        <v>1055</v>
      </c>
      <c r="C442" s="80" t="s">
        <v>1056</v>
      </c>
      <c r="D442" s="9" t="s">
        <v>1057</v>
      </c>
      <c r="E442" s="9" t="s">
        <v>571</v>
      </c>
      <c r="F442" s="10"/>
      <c r="G442" s="11">
        <v>1050.0</v>
      </c>
      <c r="H442" s="11">
        <f t="shared" si="38"/>
        <v>1050</v>
      </c>
      <c r="I442" s="116" t="s">
        <v>909</v>
      </c>
      <c r="J442" s="12" t="s">
        <v>746</v>
      </c>
      <c r="K442" s="13" t="s">
        <v>1058</v>
      </c>
    </row>
    <row r="443">
      <c r="A443" s="7">
        <v>45181.0</v>
      </c>
      <c r="B443" s="15" t="s">
        <v>1055</v>
      </c>
      <c r="C443" s="15" t="s">
        <v>1059</v>
      </c>
      <c r="D443" s="15" t="s">
        <v>1059</v>
      </c>
      <c r="E443" s="15" t="s">
        <v>571</v>
      </c>
      <c r="F443" s="26"/>
      <c r="G443" s="16">
        <v>1300.0</v>
      </c>
      <c r="H443" s="16">
        <f t="shared" si="38"/>
        <v>1300</v>
      </c>
      <c r="I443" s="121" t="s">
        <v>627</v>
      </c>
      <c r="J443" s="17" t="s">
        <v>746</v>
      </c>
      <c r="K443" s="18" t="s">
        <v>1060</v>
      </c>
    </row>
    <row r="444">
      <c r="A444" s="28">
        <v>45182.0</v>
      </c>
      <c r="B444" s="60">
        <v>45182.0</v>
      </c>
      <c r="C444" s="30" t="s">
        <v>1061</v>
      </c>
      <c r="D444" s="30" t="s">
        <v>1061</v>
      </c>
      <c r="E444" s="30" t="s">
        <v>1062</v>
      </c>
      <c r="F444" s="30" t="s">
        <v>18</v>
      </c>
      <c r="G444" s="31">
        <v>1080.0</v>
      </c>
      <c r="H444" s="31">
        <f t="shared" si="38"/>
        <v>1080</v>
      </c>
      <c r="I444" s="116" t="s">
        <v>627</v>
      </c>
      <c r="J444" s="32" t="s">
        <v>1053</v>
      </c>
      <c r="K444" s="33" t="s">
        <v>1063</v>
      </c>
    </row>
    <row r="445">
      <c r="A445" s="40">
        <v>45182.0</v>
      </c>
      <c r="B445" s="41">
        <v>45182.0</v>
      </c>
      <c r="C445" s="96" t="s">
        <v>1064</v>
      </c>
      <c r="D445" s="42" t="s">
        <v>1065</v>
      </c>
      <c r="E445" s="42" t="s">
        <v>571</v>
      </c>
      <c r="F445" s="97"/>
      <c r="G445" s="99">
        <v>0.0</v>
      </c>
      <c r="H445" s="43">
        <v>0.0</v>
      </c>
      <c r="I445" s="121" t="s">
        <v>627</v>
      </c>
      <c r="J445" s="44" t="s">
        <v>1053</v>
      </c>
      <c r="K445" s="45" t="s">
        <v>1066</v>
      </c>
    </row>
    <row r="446">
      <c r="A446" s="28">
        <v>45182.0</v>
      </c>
      <c r="B446" s="60">
        <v>45213.0</v>
      </c>
      <c r="C446" s="30" t="s">
        <v>1067</v>
      </c>
      <c r="D446" s="88" t="s">
        <v>1068</v>
      </c>
      <c r="E446" s="30" t="s">
        <v>1062</v>
      </c>
      <c r="F446" s="30" t="s">
        <v>18</v>
      </c>
      <c r="G446" s="74">
        <v>1230.0</v>
      </c>
      <c r="H446" s="31">
        <f t="shared" ref="H446:H452" si="39">G446</f>
        <v>1230</v>
      </c>
      <c r="I446" s="116" t="s">
        <v>627</v>
      </c>
      <c r="J446" s="32" t="s">
        <v>1053</v>
      </c>
      <c r="K446" s="33" t="s">
        <v>1069</v>
      </c>
    </row>
    <row r="447">
      <c r="A447" s="28">
        <v>45183.0</v>
      </c>
      <c r="B447" s="60">
        <v>45185.0</v>
      </c>
      <c r="C447" s="98" t="s">
        <v>1070</v>
      </c>
      <c r="D447" s="98" t="s">
        <v>1070</v>
      </c>
      <c r="E447" s="30" t="s">
        <v>306</v>
      </c>
      <c r="F447" s="88"/>
      <c r="G447" s="74">
        <v>800.0</v>
      </c>
      <c r="H447" s="31">
        <f t="shared" si="39"/>
        <v>800</v>
      </c>
      <c r="I447" s="121" t="s">
        <v>627</v>
      </c>
      <c r="J447" s="32" t="s">
        <v>1053</v>
      </c>
      <c r="K447" s="33" t="s">
        <v>1071</v>
      </c>
    </row>
    <row r="448">
      <c r="A448" s="7">
        <v>45184.0</v>
      </c>
      <c r="B448" s="8">
        <v>45184.0</v>
      </c>
      <c r="C448" s="82" t="s">
        <v>1034</v>
      </c>
      <c r="D448" s="82" t="s">
        <v>1035</v>
      </c>
      <c r="E448" s="9" t="s">
        <v>110</v>
      </c>
      <c r="F448" s="9" t="s">
        <v>18</v>
      </c>
      <c r="G448" s="11">
        <f>695+170+40</f>
        <v>905</v>
      </c>
      <c r="H448" s="11">
        <f t="shared" si="39"/>
        <v>905</v>
      </c>
      <c r="I448" s="116" t="s">
        <v>606</v>
      </c>
      <c r="J448" s="12" t="s">
        <v>711</v>
      </c>
      <c r="K448" s="13" t="s">
        <v>1072</v>
      </c>
    </row>
    <row r="449">
      <c r="A449" s="7">
        <v>45184.0</v>
      </c>
      <c r="B449" s="14">
        <v>45184.0</v>
      </c>
      <c r="C449" s="104" t="s">
        <v>1034</v>
      </c>
      <c r="D449" s="104" t="s">
        <v>1035</v>
      </c>
      <c r="E449" s="15" t="s">
        <v>110</v>
      </c>
      <c r="F449" s="15" t="s">
        <v>18</v>
      </c>
      <c r="G449" s="16">
        <v>40.0</v>
      </c>
      <c r="H449" s="16">
        <f t="shared" si="39"/>
        <v>40</v>
      </c>
      <c r="I449" s="121" t="s">
        <v>606</v>
      </c>
      <c r="J449" s="17" t="s">
        <v>711</v>
      </c>
      <c r="K449" s="18" t="s">
        <v>1073</v>
      </c>
    </row>
    <row r="450">
      <c r="A450" s="28">
        <v>45184.0</v>
      </c>
      <c r="B450" s="60">
        <v>45185.0</v>
      </c>
      <c r="C450" s="30" t="s">
        <v>1074</v>
      </c>
      <c r="D450" s="30" t="s">
        <v>1074</v>
      </c>
      <c r="E450" s="30" t="s">
        <v>306</v>
      </c>
      <c r="F450" s="88"/>
      <c r="G450" s="31">
        <v>600.0</v>
      </c>
      <c r="H450" s="31">
        <f t="shared" si="39"/>
        <v>600</v>
      </c>
      <c r="I450" s="116" t="s">
        <v>627</v>
      </c>
      <c r="J450" s="32" t="s">
        <v>1053</v>
      </c>
      <c r="K450" s="33" t="s">
        <v>1075</v>
      </c>
    </row>
    <row r="451">
      <c r="A451" s="7">
        <v>45186.0</v>
      </c>
      <c r="B451" s="14">
        <v>45186.0</v>
      </c>
      <c r="C451" s="15" t="s">
        <v>1076</v>
      </c>
      <c r="D451" s="15" t="s">
        <v>1076</v>
      </c>
      <c r="E451" s="15" t="s">
        <v>110</v>
      </c>
      <c r="F451" s="15" t="s">
        <v>470</v>
      </c>
      <c r="G451" s="16">
        <v>580.0</v>
      </c>
      <c r="H451" s="16">
        <f t="shared" si="39"/>
        <v>580</v>
      </c>
      <c r="I451" s="121" t="s">
        <v>627</v>
      </c>
      <c r="J451" s="17" t="s">
        <v>711</v>
      </c>
      <c r="K451" s="18" t="s">
        <v>1077</v>
      </c>
    </row>
    <row r="452">
      <c r="A452" s="7">
        <v>45186.0</v>
      </c>
      <c r="B452" s="8">
        <v>45186.0</v>
      </c>
      <c r="C452" s="82" t="s">
        <v>1078</v>
      </c>
      <c r="D452" s="82" t="s">
        <v>1078</v>
      </c>
      <c r="E452" s="9" t="s">
        <v>306</v>
      </c>
      <c r="F452" s="10"/>
      <c r="G452" s="11">
        <v>360.0</v>
      </c>
      <c r="H452" s="11">
        <f t="shared" si="39"/>
        <v>360</v>
      </c>
      <c r="I452" s="116" t="s">
        <v>627</v>
      </c>
      <c r="J452" s="12" t="s">
        <v>711</v>
      </c>
      <c r="K452" s="13" t="s">
        <v>1079</v>
      </c>
    </row>
    <row r="453">
      <c r="A453" s="47">
        <v>45186.0</v>
      </c>
      <c r="B453" s="48">
        <v>45186.0</v>
      </c>
      <c r="C453" s="130" t="s">
        <v>1080</v>
      </c>
      <c r="D453" s="130" t="s">
        <v>1081</v>
      </c>
      <c r="E453" s="49" t="s">
        <v>224</v>
      </c>
      <c r="F453" s="49" t="s">
        <v>18</v>
      </c>
      <c r="G453" s="51">
        <v>930.0</v>
      </c>
      <c r="H453" s="51">
        <v>930.0</v>
      </c>
      <c r="I453" s="121" t="s">
        <v>627</v>
      </c>
      <c r="J453" s="52" t="s">
        <v>1082</v>
      </c>
      <c r="K453" s="53" t="s">
        <v>1083</v>
      </c>
    </row>
    <row r="454">
      <c r="A454" s="28">
        <v>45188.0</v>
      </c>
      <c r="B454" s="60">
        <v>45185.0</v>
      </c>
      <c r="C454" s="98" t="s">
        <v>1084</v>
      </c>
      <c r="D454" s="98" t="s">
        <v>1085</v>
      </c>
      <c r="E454" s="30" t="s">
        <v>224</v>
      </c>
      <c r="F454" s="30" t="s">
        <v>31</v>
      </c>
      <c r="G454" s="31">
        <v>1840.0</v>
      </c>
      <c r="H454" s="31">
        <f t="shared" ref="H454:H467" si="40">G454</f>
        <v>1840</v>
      </c>
      <c r="I454" s="116" t="s">
        <v>627</v>
      </c>
      <c r="J454" s="32" t="s">
        <v>1053</v>
      </c>
      <c r="K454" s="33" t="s">
        <v>1086</v>
      </c>
    </row>
    <row r="455">
      <c r="A455" s="7">
        <v>45195.0</v>
      </c>
      <c r="B455" s="14">
        <v>45190.0</v>
      </c>
      <c r="C455" s="15" t="s">
        <v>1087</v>
      </c>
      <c r="D455" s="15" t="s">
        <v>1088</v>
      </c>
      <c r="E455" s="15" t="s">
        <v>1062</v>
      </c>
      <c r="F455" s="15" t="s">
        <v>18</v>
      </c>
      <c r="G455" s="16">
        <v>930.0</v>
      </c>
      <c r="H455" s="16">
        <f t="shared" si="40"/>
        <v>930</v>
      </c>
      <c r="I455" s="121" t="s">
        <v>627</v>
      </c>
      <c r="J455" s="17" t="s">
        <v>711</v>
      </c>
      <c r="K455" s="18" t="s">
        <v>1089</v>
      </c>
    </row>
    <row r="456">
      <c r="A456" s="7">
        <v>45188.0</v>
      </c>
      <c r="B456" s="8">
        <v>45193.0</v>
      </c>
      <c r="C456" s="9" t="s">
        <v>553</v>
      </c>
      <c r="D456" s="9" t="s">
        <v>553</v>
      </c>
      <c r="E456" s="9" t="s">
        <v>306</v>
      </c>
      <c r="F456" s="9" t="s">
        <v>18</v>
      </c>
      <c r="G456" s="11">
        <v>400.0</v>
      </c>
      <c r="H456" s="11">
        <f t="shared" si="40"/>
        <v>400</v>
      </c>
      <c r="I456" s="164"/>
      <c r="J456" s="12" t="s">
        <v>711</v>
      </c>
      <c r="K456" s="13" t="s">
        <v>1090</v>
      </c>
    </row>
    <row r="457">
      <c r="A457" s="28">
        <v>45189.0</v>
      </c>
      <c r="B457" s="60">
        <v>45193.0</v>
      </c>
      <c r="C457" s="98" t="s">
        <v>1091</v>
      </c>
      <c r="D457" s="98" t="s">
        <v>1091</v>
      </c>
      <c r="E457" s="30" t="s">
        <v>110</v>
      </c>
      <c r="F457" s="30" t="s">
        <v>18</v>
      </c>
      <c r="G457" s="31">
        <v>1540.0</v>
      </c>
      <c r="H457" s="31">
        <f t="shared" si="40"/>
        <v>1540</v>
      </c>
      <c r="I457" s="121" t="s">
        <v>627</v>
      </c>
      <c r="J457" s="32" t="s">
        <v>1053</v>
      </c>
      <c r="K457" s="33" t="s">
        <v>1092</v>
      </c>
    </row>
    <row r="458">
      <c r="A458" s="47">
        <v>45189.0</v>
      </c>
      <c r="B458" s="48">
        <v>45192.0</v>
      </c>
      <c r="C458" s="130" t="s">
        <v>1093</v>
      </c>
      <c r="D458" s="49" t="s">
        <v>1094</v>
      </c>
      <c r="E458" s="49" t="s">
        <v>110</v>
      </c>
      <c r="F458" s="49" t="s">
        <v>31</v>
      </c>
      <c r="G458" s="51">
        <v>500.0</v>
      </c>
      <c r="H458" s="51">
        <f t="shared" si="40"/>
        <v>500</v>
      </c>
      <c r="I458" s="116" t="s">
        <v>627</v>
      </c>
      <c r="J458" s="52" t="s">
        <v>1095</v>
      </c>
      <c r="K458" s="53" t="s">
        <v>1096</v>
      </c>
    </row>
    <row r="459">
      <c r="A459" s="47">
        <v>45188.0</v>
      </c>
      <c r="B459" s="48">
        <v>45193.0</v>
      </c>
      <c r="C459" s="130" t="s">
        <v>1097</v>
      </c>
      <c r="D459" s="130" t="s">
        <v>1098</v>
      </c>
      <c r="E459" s="49" t="s">
        <v>306</v>
      </c>
      <c r="F459" s="50"/>
      <c r="G459" s="51">
        <v>600.0</v>
      </c>
      <c r="H459" s="51">
        <f t="shared" si="40"/>
        <v>600</v>
      </c>
      <c r="I459" s="121" t="s">
        <v>627</v>
      </c>
      <c r="J459" s="52" t="s">
        <v>1095</v>
      </c>
      <c r="K459" s="53" t="s">
        <v>1099</v>
      </c>
    </row>
    <row r="460">
      <c r="A460" s="28">
        <v>45190.0</v>
      </c>
      <c r="B460" s="60">
        <v>45190.0</v>
      </c>
      <c r="C460" s="30" t="s">
        <v>1100</v>
      </c>
      <c r="D460" s="98" t="s">
        <v>1101</v>
      </c>
      <c r="E460" s="30" t="s">
        <v>804</v>
      </c>
      <c r="F460" s="88"/>
      <c r="G460" s="31">
        <v>105.0</v>
      </c>
      <c r="H460" s="31">
        <f t="shared" si="40"/>
        <v>105</v>
      </c>
      <c r="I460" s="116" t="s">
        <v>627</v>
      </c>
      <c r="J460" s="32" t="s">
        <v>1053</v>
      </c>
      <c r="K460" s="33" t="s">
        <v>1102</v>
      </c>
    </row>
    <row r="461">
      <c r="A461" s="28">
        <v>45190.0</v>
      </c>
      <c r="B461" s="60">
        <v>45192.0</v>
      </c>
      <c r="C461" s="30" t="s">
        <v>1103</v>
      </c>
      <c r="D461" s="30" t="s">
        <v>1103</v>
      </c>
      <c r="E461" s="30" t="s">
        <v>157</v>
      </c>
      <c r="F461" s="30" t="s">
        <v>31</v>
      </c>
      <c r="G461" s="31">
        <v>2220.0</v>
      </c>
      <c r="H461" s="31">
        <f t="shared" si="40"/>
        <v>2220</v>
      </c>
      <c r="I461" s="121" t="s">
        <v>627</v>
      </c>
      <c r="J461" s="32" t="s">
        <v>1053</v>
      </c>
      <c r="K461" s="33" t="s">
        <v>1104</v>
      </c>
    </row>
    <row r="462">
      <c r="A462" s="47">
        <v>45190.0</v>
      </c>
      <c r="B462" s="48">
        <v>45193.0</v>
      </c>
      <c r="C462" s="130" t="s">
        <v>1105</v>
      </c>
      <c r="D462" s="130" t="s">
        <v>1106</v>
      </c>
      <c r="E462" s="49" t="s">
        <v>306</v>
      </c>
      <c r="F462" s="50"/>
      <c r="G462" s="51">
        <v>1000.0</v>
      </c>
      <c r="H462" s="51">
        <f t="shared" si="40"/>
        <v>1000</v>
      </c>
      <c r="I462" s="116" t="s">
        <v>627</v>
      </c>
      <c r="J462" s="52" t="s">
        <v>1095</v>
      </c>
      <c r="K462" s="53" t="s">
        <v>1107</v>
      </c>
    </row>
    <row r="463">
      <c r="A463" s="47">
        <v>45190.0</v>
      </c>
      <c r="B463" s="48">
        <v>45193.0</v>
      </c>
      <c r="C463" s="130" t="s">
        <v>1108</v>
      </c>
      <c r="D463" s="130" t="s">
        <v>1109</v>
      </c>
      <c r="E463" s="49" t="s">
        <v>306</v>
      </c>
      <c r="F463" s="50"/>
      <c r="G463" s="51">
        <v>600.0</v>
      </c>
      <c r="H463" s="51">
        <f t="shared" si="40"/>
        <v>600</v>
      </c>
      <c r="I463" s="121" t="s">
        <v>627</v>
      </c>
      <c r="J463" s="52" t="s">
        <v>1095</v>
      </c>
      <c r="K463" s="53" t="s">
        <v>1110</v>
      </c>
    </row>
    <row r="464">
      <c r="A464" s="47">
        <v>45190.0</v>
      </c>
      <c r="B464" s="49" t="s">
        <v>799</v>
      </c>
      <c r="C464" s="49" t="s">
        <v>800</v>
      </c>
      <c r="D464" s="49" t="s">
        <v>801</v>
      </c>
      <c r="E464" s="49" t="s">
        <v>74</v>
      </c>
      <c r="F464" s="49" t="s">
        <v>31</v>
      </c>
      <c r="G464" s="51">
        <f>923*2</f>
        <v>1846</v>
      </c>
      <c r="H464" s="51">
        <f t="shared" si="40"/>
        <v>1846</v>
      </c>
      <c r="I464" s="116" t="s">
        <v>627</v>
      </c>
      <c r="J464" s="52" t="s">
        <v>1095</v>
      </c>
      <c r="K464" s="53" t="s">
        <v>1111</v>
      </c>
    </row>
    <row r="465">
      <c r="A465" s="7">
        <v>45190.0</v>
      </c>
      <c r="B465" s="14">
        <v>45193.0</v>
      </c>
      <c r="C465" s="15" t="s">
        <v>1112</v>
      </c>
      <c r="D465" s="15" t="s">
        <v>1112</v>
      </c>
      <c r="E465" s="15" t="s">
        <v>306</v>
      </c>
      <c r="F465" s="26"/>
      <c r="G465" s="16">
        <v>300.0</v>
      </c>
      <c r="H465" s="16">
        <f t="shared" si="40"/>
        <v>300</v>
      </c>
      <c r="I465" s="121" t="s">
        <v>627</v>
      </c>
      <c r="J465" s="17" t="s">
        <v>711</v>
      </c>
      <c r="K465" s="18" t="s">
        <v>1113</v>
      </c>
    </row>
    <row r="466">
      <c r="A466" s="28">
        <v>45191.0</v>
      </c>
      <c r="B466" s="60">
        <v>45193.0</v>
      </c>
      <c r="C466" s="98" t="s">
        <v>1114</v>
      </c>
      <c r="D466" s="98" t="s">
        <v>1114</v>
      </c>
      <c r="E466" s="30" t="s">
        <v>306</v>
      </c>
      <c r="F466" s="88"/>
      <c r="G466" s="31">
        <v>450.0</v>
      </c>
      <c r="H466" s="31">
        <f t="shared" si="40"/>
        <v>450</v>
      </c>
      <c r="I466" s="116" t="s">
        <v>627</v>
      </c>
      <c r="J466" s="32" t="s">
        <v>1053</v>
      </c>
      <c r="K466" s="33" t="s">
        <v>1115</v>
      </c>
    </row>
    <row r="467">
      <c r="A467" s="47">
        <v>45191.0</v>
      </c>
      <c r="B467" s="48">
        <v>45192.0</v>
      </c>
      <c r="C467" s="130" t="s">
        <v>1116</v>
      </c>
      <c r="D467" s="130" t="s">
        <v>1116</v>
      </c>
      <c r="E467" s="49" t="s">
        <v>74</v>
      </c>
      <c r="F467" s="49" t="s">
        <v>18</v>
      </c>
      <c r="G467" s="51">
        <v>1120.0</v>
      </c>
      <c r="H467" s="51">
        <f t="shared" si="40"/>
        <v>1120</v>
      </c>
      <c r="I467" s="121" t="s">
        <v>627</v>
      </c>
      <c r="J467" s="52" t="s">
        <v>1095</v>
      </c>
      <c r="K467" s="53" t="s">
        <v>1117</v>
      </c>
    </row>
    <row r="468">
      <c r="A468" s="47">
        <v>45192.0</v>
      </c>
      <c r="B468" s="48">
        <v>45192.0</v>
      </c>
      <c r="C468" s="49" t="s">
        <v>1118</v>
      </c>
      <c r="D468" s="49" t="s">
        <v>1119</v>
      </c>
      <c r="E468" s="49" t="s">
        <v>74</v>
      </c>
      <c r="F468" s="49" t="s">
        <v>18</v>
      </c>
      <c r="G468" s="51">
        <v>840.0</v>
      </c>
      <c r="H468" s="51">
        <v>840.0</v>
      </c>
      <c r="I468" s="116" t="s">
        <v>627</v>
      </c>
      <c r="J468" s="52" t="s">
        <v>1095</v>
      </c>
      <c r="K468" s="53" t="s">
        <v>1120</v>
      </c>
    </row>
    <row r="469">
      <c r="A469" s="28">
        <v>45192.0</v>
      </c>
      <c r="B469" s="60">
        <v>45194.0</v>
      </c>
      <c r="C469" s="30" t="s">
        <v>1121</v>
      </c>
      <c r="D469" s="30" t="s">
        <v>1122</v>
      </c>
      <c r="E469" s="30" t="s">
        <v>306</v>
      </c>
      <c r="F469" s="88"/>
      <c r="G469" s="31">
        <v>680.0</v>
      </c>
      <c r="H469" s="31">
        <v>680.0</v>
      </c>
      <c r="I469" s="121" t="s">
        <v>627</v>
      </c>
      <c r="J469" s="32" t="s">
        <v>1053</v>
      </c>
      <c r="K469" s="33" t="s">
        <v>1123</v>
      </c>
    </row>
    <row r="470">
      <c r="A470" s="28">
        <v>45193.0</v>
      </c>
      <c r="B470" s="60">
        <v>45193.0</v>
      </c>
      <c r="C470" s="98" t="s">
        <v>1114</v>
      </c>
      <c r="D470" s="98" t="s">
        <v>1114</v>
      </c>
      <c r="E470" s="30" t="s">
        <v>306</v>
      </c>
      <c r="F470" s="88"/>
      <c r="G470" s="31">
        <v>300.0</v>
      </c>
      <c r="H470" s="31">
        <v>300.0</v>
      </c>
      <c r="I470" s="116" t="s">
        <v>627</v>
      </c>
      <c r="J470" s="32" t="s">
        <v>1053</v>
      </c>
      <c r="K470" s="33" t="s">
        <v>1124</v>
      </c>
    </row>
    <row r="471">
      <c r="A471" s="47">
        <v>45192.0</v>
      </c>
      <c r="B471" s="48">
        <v>45193.0</v>
      </c>
      <c r="C471" s="130" t="s">
        <v>1125</v>
      </c>
      <c r="D471" s="130" t="s">
        <v>1126</v>
      </c>
      <c r="E471" s="49" t="s">
        <v>74</v>
      </c>
      <c r="F471" s="50"/>
      <c r="G471" s="51">
        <v>840.0</v>
      </c>
      <c r="H471" s="51">
        <v>840.0</v>
      </c>
      <c r="I471" s="121" t="s">
        <v>627</v>
      </c>
      <c r="J471" s="52" t="s">
        <v>1095</v>
      </c>
      <c r="K471" s="53" t="s">
        <v>1120</v>
      </c>
    </row>
    <row r="472">
      <c r="A472" s="47">
        <v>45192.0</v>
      </c>
      <c r="B472" s="48">
        <v>45193.0</v>
      </c>
      <c r="C472" s="49" t="s">
        <v>1127</v>
      </c>
      <c r="D472" s="49" t="s">
        <v>1128</v>
      </c>
      <c r="E472" s="49" t="s">
        <v>306</v>
      </c>
      <c r="F472" s="50"/>
      <c r="G472" s="51">
        <v>700.0</v>
      </c>
      <c r="H472" s="51">
        <f t="shared" ref="H472:H500" si="41">G472</f>
        <v>700</v>
      </c>
      <c r="I472" s="116" t="s">
        <v>627</v>
      </c>
      <c r="J472" s="52" t="s">
        <v>1095</v>
      </c>
      <c r="K472" s="132" t="s">
        <v>1129</v>
      </c>
    </row>
    <row r="473">
      <c r="A473" s="47">
        <v>45192.0</v>
      </c>
      <c r="B473" s="48">
        <v>45193.0</v>
      </c>
      <c r="C473" s="49" t="s">
        <v>1130</v>
      </c>
      <c r="D473" s="49" t="s">
        <v>1130</v>
      </c>
      <c r="E473" s="49" t="s">
        <v>306</v>
      </c>
      <c r="F473" s="50"/>
      <c r="G473" s="51">
        <v>600.0</v>
      </c>
      <c r="H473" s="51">
        <f t="shared" si="41"/>
        <v>600</v>
      </c>
      <c r="I473" s="121" t="s">
        <v>627</v>
      </c>
      <c r="J473" s="52" t="s">
        <v>1095</v>
      </c>
      <c r="K473" s="53" t="s">
        <v>1131</v>
      </c>
    </row>
    <row r="474">
      <c r="A474" s="47">
        <v>45192.0</v>
      </c>
      <c r="B474" s="48">
        <v>45193.0</v>
      </c>
      <c r="C474" s="49" t="s">
        <v>1132</v>
      </c>
      <c r="D474" s="49" t="s">
        <v>1133</v>
      </c>
      <c r="E474" s="49" t="s">
        <v>306</v>
      </c>
      <c r="F474" s="50"/>
      <c r="G474" s="51">
        <v>300.0</v>
      </c>
      <c r="H474" s="51">
        <f t="shared" si="41"/>
        <v>300</v>
      </c>
      <c r="I474" s="116" t="s">
        <v>627</v>
      </c>
      <c r="J474" s="52" t="s">
        <v>1095</v>
      </c>
      <c r="K474" s="53" t="s">
        <v>1134</v>
      </c>
    </row>
    <row r="475">
      <c r="A475" s="47">
        <v>45192.0</v>
      </c>
      <c r="B475" s="48">
        <v>45193.0</v>
      </c>
      <c r="C475" s="130" t="s">
        <v>1135</v>
      </c>
      <c r="D475" s="130" t="s">
        <v>1136</v>
      </c>
      <c r="E475" s="49" t="s">
        <v>306</v>
      </c>
      <c r="F475" s="50"/>
      <c r="G475" s="51">
        <v>350.0</v>
      </c>
      <c r="H475" s="51">
        <f t="shared" si="41"/>
        <v>350</v>
      </c>
      <c r="I475" s="121" t="s">
        <v>627</v>
      </c>
      <c r="J475" s="52" t="s">
        <v>1095</v>
      </c>
      <c r="K475" s="53" t="s">
        <v>1137</v>
      </c>
    </row>
    <row r="476">
      <c r="A476" s="47">
        <v>45192.0</v>
      </c>
      <c r="B476" s="48">
        <v>45194.0</v>
      </c>
      <c r="C476" s="49" t="s">
        <v>1138</v>
      </c>
      <c r="D476" s="49" t="s">
        <v>1138</v>
      </c>
      <c r="E476" s="49" t="s">
        <v>306</v>
      </c>
      <c r="F476" s="50"/>
      <c r="G476" s="51">
        <v>240.0</v>
      </c>
      <c r="H476" s="51">
        <f t="shared" si="41"/>
        <v>240</v>
      </c>
      <c r="I476" s="116" t="s">
        <v>627</v>
      </c>
      <c r="J476" s="52" t="s">
        <v>1095</v>
      </c>
      <c r="K476" s="53" t="s">
        <v>1139</v>
      </c>
    </row>
    <row r="477">
      <c r="A477" s="47">
        <v>45192.0</v>
      </c>
      <c r="B477" s="48">
        <v>45193.0</v>
      </c>
      <c r="C477" s="49" t="s">
        <v>1140</v>
      </c>
      <c r="D477" s="49" t="s">
        <v>1141</v>
      </c>
      <c r="E477" s="49" t="s">
        <v>306</v>
      </c>
      <c r="F477" s="50"/>
      <c r="G477" s="51">
        <v>850.0</v>
      </c>
      <c r="H477" s="51">
        <f t="shared" si="41"/>
        <v>850</v>
      </c>
      <c r="I477" s="121" t="s">
        <v>627</v>
      </c>
      <c r="J477" s="52" t="s">
        <v>1095</v>
      </c>
      <c r="K477" s="53" t="s">
        <v>1142</v>
      </c>
    </row>
    <row r="478">
      <c r="A478" s="47">
        <v>45192.0</v>
      </c>
      <c r="B478" s="48">
        <v>45193.0</v>
      </c>
      <c r="C478" s="130" t="s">
        <v>1143</v>
      </c>
      <c r="D478" s="130" t="s">
        <v>1144</v>
      </c>
      <c r="E478" s="49" t="s">
        <v>306</v>
      </c>
      <c r="F478" s="50"/>
      <c r="G478" s="51">
        <v>450.0</v>
      </c>
      <c r="H478" s="51">
        <f t="shared" si="41"/>
        <v>450</v>
      </c>
      <c r="I478" s="116" t="s">
        <v>627</v>
      </c>
      <c r="J478" s="52" t="s">
        <v>1095</v>
      </c>
      <c r="K478" s="53" t="s">
        <v>1145</v>
      </c>
    </row>
    <row r="479">
      <c r="A479" s="47">
        <v>45193.0</v>
      </c>
      <c r="B479" s="48">
        <v>45193.0</v>
      </c>
      <c r="C479" s="49" t="s">
        <v>1146</v>
      </c>
      <c r="D479" s="49" t="s">
        <v>1146</v>
      </c>
      <c r="E479" s="49" t="s">
        <v>92</v>
      </c>
      <c r="F479" s="50"/>
      <c r="G479" s="51">
        <v>1900.0</v>
      </c>
      <c r="H479" s="51">
        <f t="shared" si="41"/>
        <v>1900</v>
      </c>
      <c r="I479" s="121" t="s">
        <v>627</v>
      </c>
      <c r="J479" s="52" t="s">
        <v>1095</v>
      </c>
      <c r="K479" s="53" t="s">
        <v>1147</v>
      </c>
    </row>
    <row r="480">
      <c r="A480" s="47">
        <v>45193.0</v>
      </c>
      <c r="B480" s="48">
        <v>45193.0</v>
      </c>
      <c r="C480" s="49" t="s">
        <v>1148</v>
      </c>
      <c r="D480" s="49" t="s">
        <v>1148</v>
      </c>
      <c r="E480" s="49" t="s">
        <v>306</v>
      </c>
      <c r="F480" s="50"/>
      <c r="G480" s="51">
        <v>300.0</v>
      </c>
      <c r="H480" s="51">
        <f t="shared" si="41"/>
        <v>300</v>
      </c>
      <c r="I480" s="116" t="s">
        <v>627</v>
      </c>
      <c r="J480" s="52" t="s">
        <v>1095</v>
      </c>
      <c r="K480" s="53" t="s">
        <v>1149</v>
      </c>
    </row>
    <row r="481">
      <c r="A481" s="47">
        <v>45193.0</v>
      </c>
      <c r="B481" s="48">
        <v>45193.0</v>
      </c>
      <c r="C481" s="49" t="s">
        <v>1150</v>
      </c>
      <c r="D481" s="49" t="s">
        <v>1151</v>
      </c>
      <c r="E481" s="49" t="s">
        <v>306</v>
      </c>
      <c r="F481" s="50"/>
      <c r="G481" s="51">
        <v>1050.0</v>
      </c>
      <c r="H481" s="51">
        <f t="shared" si="41"/>
        <v>1050</v>
      </c>
      <c r="I481" s="121" t="s">
        <v>627</v>
      </c>
      <c r="J481" s="52" t="s">
        <v>1095</v>
      </c>
      <c r="K481" s="53" t="s">
        <v>1152</v>
      </c>
    </row>
    <row r="482">
      <c r="A482" s="47">
        <v>45193.0</v>
      </c>
      <c r="B482" s="48">
        <v>45193.0</v>
      </c>
      <c r="C482" s="49" t="s">
        <v>1153</v>
      </c>
      <c r="D482" s="49" t="s">
        <v>1153</v>
      </c>
      <c r="E482" s="49" t="s">
        <v>306</v>
      </c>
      <c r="F482" s="50"/>
      <c r="G482" s="51">
        <v>300.0</v>
      </c>
      <c r="H482" s="51">
        <f t="shared" si="41"/>
        <v>300</v>
      </c>
      <c r="I482" s="116" t="s">
        <v>627</v>
      </c>
      <c r="J482" s="52" t="s">
        <v>1095</v>
      </c>
      <c r="K482" s="53" t="s">
        <v>1149</v>
      </c>
    </row>
    <row r="483">
      <c r="A483" s="47">
        <v>45193.0</v>
      </c>
      <c r="B483" s="48">
        <v>45193.0</v>
      </c>
      <c r="C483" s="49" t="s">
        <v>1154</v>
      </c>
      <c r="D483" s="49" t="s">
        <v>1154</v>
      </c>
      <c r="E483" s="49" t="s">
        <v>306</v>
      </c>
      <c r="F483" s="50"/>
      <c r="G483" s="51">
        <v>420.0</v>
      </c>
      <c r="H483" s="51">
        <f t="shared" si="41"/>
        <v>420</v>
      </c>
      <c r="I483" s="121" t="s">
        <v>627</v>
      </c>
      <c r="J483" s="52" t="s">
        <v>1095</v>
      </c>
      <c r="K483" s="53" t="s">
        <v>1155</v>
      </c>
    </row>
    <row r="484">
      <c r="A484" s="47">
        <v>45193.0</v>
      </c>
      <c r="B484" s="48">
        <v>45193.0</v>
      </c>
      <c r="C484" s="49" t="s">
        <v>1156</v>
      </c>
      <c r="D484" s="49" t="s">
        <v>1156</v>
      </c>
      <c r="E484" s="49" t="s">
        <v>306</v>
      </c>
      <c r="F484" s="50"/>
      <c r="G484" s="51">
        <f>150*7</f>
        <v>1050</v>
      </c>
      <c r="H484" s="51">
        <f t="shared" si="41"/>
        <v>1050</v>
      </c>
      <c r="I484" s="116" t="s">
        <v>627</v>
      </c>
      <c r="J484" s="52" t="s">
        <v>1095</v>
      </c>
      <c r="K484" s="53" t="s">
        <v>1157</v>
      </c>
    </row>
    <row r="485">
      <c r="A485" s="47">
        <v>45193.0</v>
      </c>
      <c r="B485" s="48">
        <v>45194.0</v>
      </c>
      <c r="C485" s="49" t="s">
        <v>1158</v>
      </c>
      <c r="D485" s="49" t="s">
        <v>1159</v>
      </c>
      <c r="E485" s="49" t="s">
        <v>306</v>
      </c>
      <c r="F485" s="50"/>
      <c r="G485" s="51">
        <v>240.0</v>
      </c>
      <c r="H485" s="51">
        <f t="shared" si="41"/>
        <v>240</v>
      </c>
      <c r="I485" s="121" t="s">
        <v>627</v>
      </c>
      <c r="J485" s="52" t="s">
        <v>1095</v>
      </c>
      <c r="K485" s="53" t="s">
        <v>1160</v>
      </c>
    </row>
    <row r="486">
      <c r="A486" s="47">
        <v>45193.0</v>
      </c>
      <c r="B486" s="48">
        <v>45194.0</v>
      </c>
      <c r="C486" s="49" t="s">
        <v>1161</v>
      </c>
      <c r="D486" s="49" t="s">
        <v>1162</v>
      </c>
      <c r="E486" s="49" t="s">
        <v>306</v>
      </c>
      <c r="F486" s="50"/>
      <c r="G486" s="51">
        <v>880.0</v>
      </c>
      <c r="H486" s="51">
        <f t="shared" si="41"/>
        <v>880</v>
      </c>
      <c r="I486" s="116" t="s">
        <v>627</v>
      </c>
      <c r="J486" s="52" t="s">
        <v>1095</v>
      </c>
      <c r="K486" s="53" t="s">
        <v>1163</v>
      </c>
    </row>
    <row r="487">
      <c r="A487" s="47">
        <v>45193.0</v>
      </c>
      <c r="B487" s="48">
        <v>45194.0</v>
      </c>
      <c r="C487" s="49" t="s">
        <v>1164</v>
      </c>
      <c r="D487" s="49" t="s">
        <v>1164</v>
      </c>
      <c r="E487" s="49" t="s">
        <v>306</v>
      </c>
      <c r="F487" s="50"/>
      <c r="G487" s="51">
        <v>560.0</v>
      </c>
      <c r="H487" s="51">
        <f t="shared" si="41"/>
        <v>560</v>
      </c>
      <c r="I487" s="121" t="s">
        <v>627</v>
      </c>
      <c r="J487" s="52" t="s">
        <v>1095</v>
      </c>
      <c r="K487" s="53" t="s">
        <v>1165</v>
      </c>
    </row>
    <row r="488">
      <c r="A488" s="47">
        <v>45193.0</v>
      </c>
      <c r="B488" s="48">
        <v>45194.0</v>
      </c>
      <c r="C488" s="49" t="s">
        <v>1166</v>
      </c>
      <c r="D488" s="49" t="s">
        <v>1166</v>
      </c>
      <c r="E488" s="49" t="s">
        <v>306</v>
      </c>
      <c r="F488" s="50"/>
      <c r="G488" s="51">
        <v>560.0</v>
      </c>
      <c r="H488" s="51">
        <f t="shared" si="41"/>
        <v>560</v>
      </c>
      <c r="I488" s="116" t="s">
        <v>627</v>
      </c>
      <c r="J488" s="52" t="s">
        <v>1095</v>
      </c>
      <c r="K488" s="53" t="s">
        <v>1165</v>
      </c>
    </row>
    <row r="489">
      <c r="A489" s="47">
        <v>45193.0</v>
      </c>
      <c r="B489" s="48">
        <v>45194.0</v>
      </c>
      <c r="C489" s="49" t="s">
        <v>1167</v>
      </c>
      <c r="D489" s="49" t="s">
        <v>1167</v>
      </c>
      <c r="E489" s="49" t="s">
        <v>306</v>
      </c>
      <c r="F489" s="50"/>
      <c r="G489" s="51">
        <v>680.0</v>
      </c>
      <c r="H489" s="51">
        <f t="shared" si="41"/>
        <v>680</v>
      </c>
      <c r="I489" s="121" t="s">
        <v>627</v>
      </c>
      <c r="J489" s="52" t="s">
        <v>1095</v>
      </c>
      <c r="K489" s="53" t="s">
        <v>1168</v>
      </c>
    </row>
    <row r="490">
      <c r="A490" s="47">
        <v>45193.0</v>
      </c>
      <c r="B490" s="48">
        <v>45194.0</v>
      </c>
      <c r="C490" s="49" t="s">
        <v>1169</v>
      </c>
      <c r="D490" s="49" t="s">
        <v>1170</v>
      </c>
      <c r="E490" s="49" t="s">
        <v>306</v>
      </c>
      <c r="F490" s="50"/>
      <c r="G490" s="51">
        <v>680.0</v>
      </c>
      <c r="H490" s="51">
        <f t="shared" si="41"/>
        <v>680</v>
      </c>
      <c r="I490" s="116" t="s">
        <v>627</v>
      </c>
      <c r="J490" s="52" t="s">
        <v>1095</v>
      </c>
      <c r="K490" s="53" t="s">
        <v>1168</v>
      </c>
    </row>
    <row r="491">
      <c r="A491" s="47">
        <v>45193.0</v>
      </c>
      <c r="B491" s="48">
        <v>45194.0</v>
      </c>
      <c r="C491" s="49" t="s">
        <v>1171</v>
      </c>
      <c r="D491" s="49" t="s">
        <v>1171</v>
      </c>
      <c r="E491" s="49" t="s">
        <v>306</v>
      </c>
      <c r="F491" s="50"/>
      <c r="G491" s="51">
        <v>360.0</v>
      </c>
      <c r="H491" s="51">
        <f t="shared" si="41"/>
        <v>360</v>
      </c>
      <c r="I491" s="121" t="s">
        <v>627</v>
      </c>
      <c r="J491" s="52" t="s">
        <v>1095</v>
      </c>
      <c r="K491" s="53" t="s">
        <v>1172</v>
      </c>
    </row>
    <row r="492">
      <c r="A492" s="47">
        <v>45194.0</v>
      </c>
      <c r="B492" s="48">
        <v>45194.0</v>
      </c>
      <c r="C492" s="49" t="s">
        <v>1173</v>
      </c>
      <c r="D492" s="49" t="s">
        <v>1173</v>
      </c>
      <c r="E492" s="49" t="s">
        <v>306</v>
      </c>
      <c r="F492" s="50"/>
      <c r="G492" s="51">
        <v>280.0</v>
      </c>
      <c r="H492" s="51">
        <f t="shared" si="41"/>
        <v>280</v>
      </c>
      <c r="I492" s="116" t="s">
        <v>627</v>
      </c>
      <c r="J492" s="52" t="s">
        <v>1095</v>
      </c>
      <c r="K492" s="53" t="s">
        <v>1174</v>
      </c>
    </row>
    <row r="493">
      <c r="A493" s="28">
        <v>45194.0</v>
      </c>
      <c r="B493" s="60">
        <v>45194.0</v>
      </c>
      <c r="C493" s="30" t="s">
        <v>1166</v>
      </c>
      <c r="D493" s="30" t="s">
        <v>1166</v>
      </c>
      <c r="E493" s="30" t="s">
        <v>306</v>
      </c>
      <c r="F493" s="88"/>
      <c r="G493" s="31">
        <v>320.0</v>
      </c>
      <c r="H493" s="31">
        <f t="shared" si="41"/>
        <v>320</v>
      </c>
      <c r="I493" s="121" t="s">
        <v>627</v>
      </c>
      <c r="J493" s="32" t="s">
        <v>1053</v>
      </c>
      <c r="K493" s="33" t="s">
        <v>1175</v>
      </c>
    </row>
    <row r="494">
      <c r="A494" s="28">
        <v>45194.0</v>
      </c>
      <c r="B494" s="60">
        <v>45194.0</v>
      </c>
      <c r="C494" s="98" t="s">
        <v>1176</v>
      </c>
      <c r="D494" s="30" t="s">
        <v>1176</v>
      </c>
      <c r="E494" s="30" t="s">
        <v>306</v>
      </c>
      <c r="F494" s="88"/>
      <c r="G494" s="31">
        <f>240+80</f>
        <v>320</v>
      </c>
      <c r="H494" s="31">
        <f t="shared" si="41"/>
        <v>320</v>
      </c>
      <c r="I494" s="116" t="s">
        <v>627</v>
      </c>
      <c r="J494" s="32" t="s">
        <v>1053</v>
      </c>
      <c r="K494" s="33" t="s">
        <v>1177</v>
      </c>
    </row>
    <row r="495">
      <c r="A495" s="28">
        <v>45194.0</v>
      </c>
      <c r="B495" s="60">
        <v>45194.0</v>
      </c>
      <c r="C495" s="30" t="s">
        <v>1178</v>
      </c>
      <c r="D495" s="30" t="s">
        <v>1178</v>
      </c>
      <c r="E495" s="30" t="s">
        <v>306</v>
      </c>
      <c r="F495" s="88"/>
      <c r="G495" s="31">
        <v>600.0</v>
      </c>
      <c r="H495" s="31">
        <f t="shared" si="41"/>
        <v>600</v>
      </c>
      <c r="I495" s="121" t="s">
        <v>627</v>
      </c>
      <c r="J495" s="32" t="s">
        <v>1053</v>
      </c>
      <c r="K495" s="33" t="s">
        <v>1179</v>
      </c>
    </row>
    <row r="496">
      <c r="A496" s="28">
        <v>45194.0</v>
      </c>
      <c r="B496" s="60">
        <v>45194.0</v>
      </c>
      <c r="C496" s="30" t="s">
        <v>1180</v>
      </c>
      <c r="D496" s="30" t="s">
        <v>1180</v>
      </c>
      <c r="E496" s="30" t="s">
        <v>306</v>
      </c>
      <c r="F496" s="88"/>
      <c r="G496" s="31">
        <v>480.0</v>
      </c>
      <c r="H496" s="31">
        <f t="shared" si="41"/>
        <v>480</v>
      </c>
      <c r="I496" s="116" t="s">
        <v>627</v>
      </c>
      <c r="J496" s="32" t="s">
        <v>1053</v>
      </c>
      <c r="K496" s="33" t="s">
        <v>1181</v>
      </c>
    </row>
    <row r="497">
      <c r="A497" s="28">
        <v>45194.0</v>
      </c>
      <c r="B497" s="60">
        <v>45194.0</v>
      </c>
      <c r="C497" s="30" t="s">
        <v>1171</v>
      </c>
      <c r="D497" s="30" t="s">
        <v>1171</v>
      </c>
      <c r="E497" s="30" t="s">
        <v>306</v>
      </c>
      <c r="F497" s="88"/>
      <c r="G497" s="31">
        <v>120.0</v>
      </c>
      <c r="H497" s="31">
        <f t="shared" si="41"/>
        <v>120</v>
      </c>
      <c r="I497" s="121" t="s">
        <v>627</v>
      </c>
      <c r="J497" s="32" t="s">
        <v>1053</v>
      </c>
      <c r="K497" s="33" t="s">
        <v>1182</v>
      </c>
    </row>
    <row r="498">
      <c r="A498" s="28">
        <v>45194.0</v>
      </c>
      <c r="B498" s="60">
        <v>45194.0</v>
      </c>
      <c r="C498" s="30" t="s">
        <v>1183</v>
      </c>
      <c r="D498" s="30" t="s">
        <v>1183</v>
      </c>
      <c r="E498" s="30" t="s">
        <v>306</v>
      </c>
      <c r="F498" s="88"/>
      <c r="G498" s="31">
        <v>320.0</v>
      </c>
      <c r="H498" s="31">
        <f t="shared" si="41"/>
        <v>320</v>
      </c>
      <c r="I498" s="116" t="s">
        <v>627</v>
      </c>
      <c r="J498" s="32" t="s">
        <v>1053</v>
      </c>
      <c r="K498" s="33" t="s">
        <v>1184</v>
      </c>
    </row>
    <row r="499">
      <c r="A499" s="28">
        <v>45194.0</v>
      </c>
      <c r="B499" s="60">
        <v>45194.0</v>
      </c>
      <c r="C499" s="30" t="s">
        <v>1185</v>
      </c>
      <c r="D499" s="30" t="s">
        <v>1185</v>
      </c>
      <c r="E499" s="30" t="s">
        <v>306</v>
      </c>
      <c r="F499" s="88"/>
      <c r="G499" s="31">
        <v>240.0</v>
      </c>
      <c r="H499" s="31">
        <f t="shared" si="41"/>
        <v>240</v>
      </c>
      <c r="I499" s="121" t="s">
        <v>627</v>
      </c>
      <c r="J499" s="32" t="s">
        <v>1053</v>
      </c>
      <c r="K499" s="33" t="s">
        <v>1139</v>
      </c>
    </row>
    <row r="500">
      <c r="A500" s="7">
        <v>45194.0</v>
      </c>
      <c r="B500" s="8">
        <v>45194.0</v>
      </c>
      <c r="C500" s="9" t="s">
        <v>1186</v>
      </c>
      <c r="D500" s="9" t="s">
        <v>1186</v>
      </c>
      <c r="E500" s="9" t="s">
        <v>306</v>
      </c>
      <c r="F500" s="10"/>
      <c r="G500" s="11">
        <v>200.0</v>
      </c>
      <c r="H500" s="11">
        <f t="shared" si="41"/>
        <v>200</v>
      </c>
      <c r="I500" s="116" t="s">
        <v>627</v>
      </c>
      <c r="J500" s="12" t="s">
        <v>711</v>
      </c>
      <c r="K500" s="13" t="s">
        <v>1187</v>
      </c>
    </row>
    <row r="501">
      <c r="A501" s="47">
        <v>45194.0</v>
      </c>
      <c r="B501" s="48">
        <v>45192.0</v>
      </c>
      <c r="C501" s="49" t="s">
        <v>1093</v>
      </c>
      <c r="D501" s="49" t="s">
        <v>1094</v>
      </c>
      <c r="E501" s="49" t="s">
        <v>110</v>
      </c>
      <c r="F501" s="49" t="s">
        <v>31</v>
      </c>
      <c r="G501" s="51">
        <f>1180+80</f>
        <v>1260</v>
      </c>
      <c r="H501" s="51">
        <v>1260.0</v>
      </c>
      <c r="I501" s="165" t="s">
        <v>606</v>
      </c>
      <c r="J501" s="52" t="s">
        <v>1095</v>
      </c>
      <c r="K501" s="53" t="s">
        <v>1188</v>
      </c>
    </row>
    <row r="502">
      <c r="A502" s="47">
        <v>45194.0</v>
      </c>
      <c r="B502" s="48">
        <v>45192.0</v>
      </c>
      <c r="C502" s="49" t="s">
        <v>1118</v>
      </c>
      <c r="D502" s="49" t="s">
        <v>1119</v>
      </c>
      <c r="E502" s="49" t="s">
        <v>74</v>
      </c>
      <c r="F502" s="49" t="s">
        <v>18</v>
      </c>
      <c r="G502" s="51">
        <v>190.0</v>
      </c>
      <c r="H502" s="51">
        <v>190.0</v>
      </c>
      <c r="I502" s="116" t="s">
        <v>606</v>
      </c>
      <c r="J502" s="52" t="s">
        <v>1095</v>
      </c>
      <c r="K502" s="53" t="s">
        <v>1189</v>
      </c>
    </row>
    <row r="503">
      <c r="A503" s="47">
        <v>45194.0</v>
      </c>
      <c r="B503" s="48">
        <v>45192.0</v>
      </c>
      <c r="C503" s="49" t="s">
        <v>1190</v>
      </c>
      <c r="D503" s="49" t="s">
        <v>1116</v>
      </c>
      <c r="E503" s="49" t="s">
        <v>74</v>
      </c>
      <c r="F503" s="49" t="s">
        <v>18</v>
      </c>
      <c r="G503" s="51">
        <v>1120.0</v>
      </c>
      <c r="H503" s="51">
        <v>1120.0</v>
      </c>
      <c r="I503" s="121" t="s">
        <v>606</v>
      </c>
      <c r="J503" s="52" t="s">
        <v>1095</v>
      </c>
      <c r="K503" s="53" t="s">
        <v>1191</v>
      </c>
    </row>
    <row r="504">
      <c r="A504" s="28">
        <v>45194.0</v>
      </c>
      <c r="B504" s="60">
        <v>45192.0</v>
      </c>
      <c r="C504" s="30" t="s">
        <v>1103</v>
      </c>
      <c r="D504" s="30" t="s">
        <v>1103</v>
      </c>
      <c r="E504" s="30" t="s">
        <v>157</v>
      </c>
      <c r="F504" s="30" t="s">
        <v>31</v>
      </c>
      <c r="G504" s="31">
        <v>2220.0</v>
      </c>
      <c r="H504" s="31">
        <v>2220.0</v>
      </c>
      <c r="I504" s="116" t="s">
        <v>606</v>
      </c>
      <c r="J504" s="32" t="s">
        <v>1053</v>
      </c>
      <c r="K504" s="33" t="s">
        <v>1192</v>
      </c>
    </row>
    <row r="505">
      <c r="A505" s="47">
        <v>45195.0</v>
      </c>
      <c r="B505" s="48">
        <v>45254.0</v>
      </c>
      <c r="C505" s="49" t="s">
        <v>1193</v>
      </c>
      <c r="D505" s="49" t="s">
        <v>1193</v>
      </c>
      <c r="E505" s="49" t="s">
        <v>224</v>
      </c>
      <c r="F505" s="49" t="s">
        <v>31</v>
      </c>
      <c r="G505" s="51">
        <v>1840.0</v>
      </c>
      <c r="H505" s="51">
        <f t="shared" ref="H505:H508" si="42">G505</f>
        <v>1840</v>
      </c>
      <c r="I505" s="121" t="s">
        <v>627</v>
      </c>
      <c r="J505" s="52" t="s">
        <v>1095</v>
      </c>
      <c r="K505" s="53" t="s">
        <v>1194</v>
      </c>
    </row>
    <row r="506">
      <c r="A506" s="28">
        <v>45195.0</v>
      </c>
      <c r="B506" s="60">
        <v>45199.0</v>
      </c>
      <c r="C506" s="30" t="s">
        <v>1195</v>
      </c>
      <c r="D506" s="30" t="s">
        <v>1195</v>
      </c>
      <c r="E506" s="30" t="s">
        <v>804</v>
      </c>
      <c r="F506" s="88"/>
      <c r="G506" s="31">
        <v>280.0</v>
      </c>
      <c r="H506" s="31">
        <f t="shared" si="42"/>
        <v>280</v>
      </c>
      <c r="I506" s="116" t="s">
        <v>627</v>
      </c>
      <c r="J506" s="32" t="s">
        <v>1053</v>
      </c>
      <c r="K506" s="33" t="s">
        <v>1196</v>
      </c>
    </row>
    <row r="507">
      <c r="A507" s="7">
        <v>45198.0</v>
      </c>
      <c r="B507" s="14">
        <v>45199.0</v>
      </c>
      <c r="C507" s="15" t="s">
        <v>1195</v>
      </c>
      <c r="D507" s="15" t="s">
        <v>1195</v>
      </c>
      <c r="E507" s="15" t="s">
        <v>804</v>
      </c>
      <c r="F507" s="26"/>
      <c r="G507" s="16">
        <v>140.0</v>
      </c>
      <c r="H507" s="16">
        <f t="shared" si="42"/>
        <v>140</v>
      </c>
      <c r="I507" s="121" t="s">
        <v>627</v>
      </c>
      <c r="J507" s="17" t="s">
        <v>711</v>
      </c>
      <c r="K507" s="18" t="s">
        <v>1197</v>
      </c>
    </row>
    <row r="508">
      <c r="A508" s="7">
        <v>45198.0</v>
      </c>
      <c r="B508" s="8">
        <v>45199.0</v>
      </c>
      <c r="C508" s="82" t="s">
        <v>1198</v>
      </c>
      <c r="D508" s="82" t="s">
        <v>1199</v>
      </c>
      <c r="E508" s="9" t="s">
        <v>74</v>
      </c>
      <c r="F508" s="10"/>
      <c r="G508" s="11">
        <v>520.0</v>
      </c>
      <c r="H508" s="11">
        <f t="shared" si="42"/>
        <v>520</v>
      </c>
      <c r="I508" s="116" t="s">
        <v>627</v>
      </c>
      <c r="J508" s="12" t="s">
        <v>711</v>
      </c>
      <c r="K508" s="13" t="s">
        <v>1200</v>
      </c>
    </row>
    <row r="509">
      <c r="A509" s="7">
        <v>45209.0</v>
      </c>
      <c r="B509" s="14">
        <v>45209.0</v>
      </c>
      <c r="C509" s="15" t="s">
        <v>1154</v>
      </c>
      <c r="D509" s="15" t="s">
        <v>1154</v>
      </c>
      <c r="E509" s="15" t="s">
        <v>306</v>
      </c>
      <c r="F509" s="26"/>
      <c r="G509" s="16">
        <v>0.0</v>
      </c>
      <c r="H509" s="16">
        <v>0.0</v>
      </c>
      <c r="I509" s="121" t="s">
        <v>627</v>
      </c>
      <c r="J509" s="17" t="s">
        <v>711</v>
      </c>
      <c r="K509" s="18" t="s">
        <v>1201</v>
      </c>
    </row>
    <row r="510">
      <c r="A510" s="47">
        <v>45200.0</v>
      </c>
      <c r="B510" s="130" t="s">
        <v>1202</v>
      </c>
      <c r="C510" s="130" t="s">
        <v>474</v>
      </c>
      <c r="D510" s="130" t="s">
        <v>1203</v>
      </c>
      <c r="E510" s="49" t="s">
        <v>224</v>
      </c>
      <c r="F510" s="49" t="s">
        <v>18</v>
      </c>
      <c r="G510" s="51">
        <v>800.0</v>
      </c>
      <c r="H510" s="51">
        <f t="shared" ref="H510:H521" si="43">G510</f>
        <v>800</v>
      </c>
      <c r="I510" s="116" t="s">
        <v>627</v>
      </c>
      <c r="J510" s="166" t="s">
        <v>1204</v>
      </c>
      <c r="K510" s="53" t="s">
        <v>1205</v>
      </c>
    </row>
    <row r="511">
      <c r="A511" s="47">
        <v>45200.0</v>
      </c>
      <c r="B511" s="130" t="s">
        <v>1202</v>
      </c>
      <c r="C511" s="50" t="s">
        <v>1206</v>
      </c>
      <c r="D511" s="49" t="s">
        <v>1207</v>
      </c>
      <c r="E511" s="49" t="s">
        <v>571</v>
      </c>
      <c r="F511" s="50"/>
      <c r="G511" s="51">
        <v>1400.0</v>
      </c>
      <c r="H511" s="51">
        <f t="shared" si="43"/>
        <v>1400</v>
      </c>
      <c r="I511" s="121" t="s">
        <v>627</v>
      </c>
      <c r="J511" s="167" t="s">
        <v>1204</v>
      </c>
      <c r="K511" s="53" t="s">
        <v>1208</v>
      </c>
    </row>
    <row r="512">
      <c r="A512" s="28">
        <v>45201.0</v>
      </c>
      <c r="B512" s="60">
        <v>45205.0</v>
      </c>
      <c r="C512" s="98" t="s">
        <v>1209</v>
      </c>
      <c r="D512" s="98" t="s">
        <v>1209</v>
      </c>
      <c r="E512" s="30" t="s">
        <v>224</v>
      </c>
      <c r="F512" s="30" t="s">
        <v>18</v>
      </c>
      <c r="G512" s="31">
        <v>800.0</v>
      </c>
      <c r="H512" s="31">
        <f t="shared" si="43"/>
        <v>800</v>
      </c>
      <c r="I512" s="116" t="s">
        <v>627</v>
      </c>
      <c r="J512" s="166" t="s">
        <v>1210</v>
      </c>
      <c r="K512" s="33" t="s">
        <v>1211</v>
      </c>
    </row>
    <row r="513">
      <c r="A513" s="28">
        <v>45202.0</v>
      </c>
      <c r="B513" s="30" t="s">
        <v>1202</v>
      </c>
      <c r="C513" s="98" t="s">
        <v>1212</v>
      </c>
      <c r="D513" s="98" t="s">
        <v>1213</v>
      </c>
      <c r="E513" s="30" t="s">
        <v>571</v>
      </c>
      <c r="F513" s="88"/>
      <c r="G513" s="31">
        <v>1300.0</v>
      </c>
      <c r="H513" s="31">
        <f t="shared" si="43"/>
        <v>1300</v>
      </c>
      <c r="I513" s="121" t="s">
        <v>627</v>
      </c>
      <c r="J513" s="167" t="s">
        <v>1210</v>
      </c>
      <c r="K513" s="33" t="s">
        <v>1214</v>
      </c>
    </row>
    <row r="514">
      <c r="A514" s="28">
        <v>45204.0</v>
      </c>
      <c r="B514" s="60">
        <v>45207.0</v>
      </c>
      <c r="C514" s="98" t="s">
        <v>1215</v>
      </c>
      <c r="D514" s="98" t="s">
        <v>1216</v>
      </c>
      <c r="E514" s="30" t="s">
        <v>306</v>
      </c>
      <c r="F514" s="88"/>
      <c r="G514" s="31">
        <v>240.0</v>
      </c>
      <c r="H514" s="31">
        <f t="shared" si="43"/>
        <v>240</v>
      </c>
      <c r="I514" s="116" t="s">
        <v>627</v>
      </c>
      <c r="J514" s="166" t="s">
        <v>1210</v>
      </c>
      <c r="K514" s="33" t="s">
        <v>1217</v>
      </c>
    </row>
    <row r="515">
      <c r="A515" s="28">
        <v>45204.0</v>
      </c>
      <c r="B515" s="60">
        <v>45206.0</v>
      </c>
      <c r="C515" s="30" t="s">
        <v>1218</v>
      </c>
      <c r="D515" s="30" t="s">
        <v>1218</v>
      </c>
      <c r="E515" s="30" t="s">
        <v>306</v>
      </c>
      <c r="F515" s="88"/>
      <c r="G515" s="74">
        <v>280.0</v>
      </c>
      <c r="H515" s="31">
        <f t="shared" si="43"/>
        <v>280</v>
      </c>
      <c r="I515" s="121" t="s">
        <v>627</v>
      </c>
      <c r="J515" s="167" t="s">
        <v>1210</v>
      </c>
      <c r="K515" s="33" t="s">
        <v>1219</v>
      </c>
    </row>
    <row r="516">
      <c r="A516" s="28">
        <v>45204.0</v>
      </c>
      <c r="B516" s="60">
        <v>45207.0</v>
      </c>
      <c r="C516" s="98" t="s">
        <v>1220</v>
      </c>
      <c r="D516" s="30" t="s">
        <v>1221</v>
      </c>
      <c r="E516" s="30" t="s">
        <v>1062</v>
      </c>
      <c r="F516" s="30" t="s">
        <v>18</v>
      </c>
      <c r="G516" s="31">
        <v>930.0</v>
      </c>
      <c r="H516" s="31">
        <f t="shared" si="43"/>
        <v>930</v>
      </c>
      <c r="I516" s="116" t="s">
        <v>627</v>
      </c>
      <c r="J516" s="166" t="s">
        <v>1210</v>
      </c>
      <c r="K516" s="33" t="s">
        <v>1222</v>
      </c>
    </row>
    <row r="517">
      <c r="A517" s="28">
        <v>45205.0</v>
      </c>
      <c r="B517" s="60">
        <v>45206.0</v>
      </c>
      <c r="C517" s="30" t="s">
        <v>1223</v>
      </c>
      <c r="D517" s="30" t="s">
        <v>1223</v>
      </c>
      <c r="E517" s="30" t="s">
        <v>306</v>
      </c>
      <c r="F517" s="88"/>
      <c r="G517" s="31">
        <v>1200.0</v>
      </c>
      <c r="H517" s="31">
        <f t="shared" si="43"/>
        <v>1200</v>
      </c>
      <c r="I517" s="121" t="s">
        <v>627</v>
      </c>
      <c r="J517" s="167" t="s">
        <v>1210</v>
      </c>
      <c r="K517" s="33" t="s">
        <v>1224</v>
      </c>
    </row>
    <row r="518">
      <c r="A518" s="28">
        <v>45205.0</v>
      </c>
      <c r="B518" s="60">
        <v>45207.0</v>
      </c>
      <c r="C518" s="30" t="s">
        <v>1225</v>
      </c>
      <c r="D518" s="30" t="s">
        <v>1226</v>
      </c>
      <c r="E518" s="30" t="s">
        <v>306</v>
      </c>
      <c r="F518" s="88"/>
      <c r="G518" s="31">
        <v>240.0</v>
      </c>
      <c r="H518" s="31">
        <f t="shared" si="43"/>
        <v>240</v>
      </c>
      <c r="I518" s="116" t="s">
        <v>627</v>
      </c>
      <c r="J518" s="166" t="s">
        <v>1210</v>
      </c>
      <c r="K518" s="33" t="s">
        <v>1227</v>
      </c>
    </row>
    <row r="519">
      <c r="A519" s="47">
        <v>45206.0</v>
      </c>
      <c r="B519" s="48">
        <v>45207.0</v>
      </c>
      <c r="C519" s="49" t="s">
        <v>1215</v>
      </c>
      <c r="D519" s="50" t="s">
        <v>1228</v>
      </c>
      <c r="E519" s="49" t="s">
        <v>306</v>
      </c>
      <c r="F519" s="50"/>
      <c r="G519" s="168">
        <v>200.0</v>
      </c>
      <c r="H519" s="51">
        <f t="shared" si="43"/>
        <v>200</v>
      </c>
      <c r="I519" s="121" t="s">
        <v>627</v>
      </c>
      <c r="J519" s="167" t="s">
        <v>1204</v>
      </c>
      <c r="K519" s="53" t="s">
        <v>1229</v>
      </c>
    </row>
    <row r="520">
      <c r="A520" s="28">
        <v>45206.0</v>
      </c>
      <c r="B520" s="30" t="s">
        <v>1202</v>
      </c>
      <c r="C520" s="98" t="s">
        <v>1230</v>
      </c>
      <c r="D520" s="98" t="s">
        <v>1231</v>
      </c>
      <c r="E520" s="30" t="s">
        <v>92</v>
      </c>
      <c r="F520" s="88"/>
      <c r="G520" s="74">
        <v>3500.0</v>
      </c>
      <c r="H520" s="31">
        <f t="shared" si="43"/>
        <v>3500</v>
      </c>
      <c r="I520" s="116" t="s">
        <v>627</v>
      </c>
      <c r="J520" s="166" t="s">
        <v>1210</v>
      </c>
      <c r="K520" s="33" t="s">
        <v>1232</v>
      </c>
    </row>
    <row r="521">
      <c r="A521" s="28">
        <v>45206.0</v>
      </c>
      <c r="B521" s="30" t="s">
        <v>1202</v>
      </c>
      <c r="C521" s="98" t="s">
        <v>1230</v>
      </c>
      <c r="D521" s="98" t="s">
        <v>1231</v>
      </c>
      <c r="E521" s="30" t="s">
        <v>224</v>
      </c>
      <c r="F521" s="88"/>
      <c r="G521" s="74">
        <v>1530.0</v>
      </c>
      <c r="H521" s="31">
        <f t="shared" si="43"/>
        <v>1530</v>
      </c>
      <c r="I521" s="121" t="s">
        <v>627</v>
      </c>
      <c r="J521" s="167" t="s">
        <v>1210</v>
      </c>
      <c r="K521" s="33" t="s">
        <v>1233</v>
      </c>
    </row>
    <row r="522">
      <c r="A522" s="28">
        <v>45208.0</v>
      </c>
      <c r="B522" s="60">
        <v>45219.0</v>
      </c>
      <c r="C522" s="98" t="s">
        <v>1234</v>
      </c>
      <c r="D522" s="98" t="s">
        <v>1234</v>
      </c>
      <c r="E522" s="30" t="s">
        <v>846</v>
      </c>
      <c r="F522" s="30" t="s">
        <v>31</v>
      </c>
      <c r="G522" s="31">
        <v>1300.0</v>
      </c>
      <c r="H522" s="31">
        <v>1300.0</v>
      </c>
      <c r="I522" s="116" t="s">
        <v>627</v>
      </c>
      <c r="J522" s="166" t="s">
        <v>1210</v>
      </c>
      <c r="K522" s="33" t="s">
        <v>1235</v>
      </c>
    </row>
    <row r="523">
      <c r="A523" s="7">
        <v>45210.0</v>
      </c>
      <c r="B523" s="14">
        <v>45214.0</v>
      </c>
      <c r="C523" s="15" t="s">
        <v>1040</v>
      </c>
      <c r="D523" s="15" t="s">
        <v>1041</v>
      </c>
      <c r="E523" s="15" t="s">
        <v>1042</v>
      </c>
      <c r="F523" s="26"/>
      <c r="G523" s="16">
        <v>3240.0</v>
      </c>
      <c r="H523" s="16">
        <f t="shared" ref="H523:H526" si="44">G523</f>
        <v>3240</v>
      </c>
      <c r="I523" s="121" t="s">
        <v>627</v>
      </c>
      <c r="J523" s="167" t="s">
        <v>730</v>
      </c>
      <c r="K523" s="18" t="s">
        <v>1236</v>
      </c>
    </row>
    <row r="524">
      <c r="A524" s="28">
        <v>45211.0</v>
      </c>
      <c r="B524" s="60">
        <v>45220.0</v>
      </c>
      <c r="C524" s="30" t="s">
        <v>1237</v>
      </c>
      <c r="D524" s="30" t="s">
        <v>1238</v>
      </c>
      <c r="E524" s="30" t="s">
        <v>110</v>
      </c>
      <c r="F524" s="88"/>
      <c r="G524" s="31">
        <v>500.0</v>
      </c>
      <c r="H524" s="31">
        <f t="shared" si="44"/>
        <v>500</v>
      </c>
      <c r="I524" s="116" t="s">
        <v>627</v>
      </c>
      <c r="J524" s="166" t="s">
        <v>1210</v>
      </c>
      <c r="K524" s="33" t="s">
        <v>1239</v>
      </c>
    </row>
    <row r="525">
      <c r="A525" s="47">
        <v>45213.0</v>
      </c>
      <c r="B525" s="48">
        <v>45214.0</v>
      </c>
      <c r="C525" s="49" t="s">
        <v>1240</v>
      </c>
      <c r="D525" s="49" t="s">
        <v>1240</v>
      </c>
      <c r="E525" s="49" t="s">
        <v>306</v>
      </c>
      <c r="F525" s="50"/>
      <c r="G525" s="51">
        <v>240.0</v>
      </c>
      <c r="H525" s="51">
        <f t="shared" si="44"/>
        <v>240</v>
      </c>
      <c r="I525" s="121" t="s">
        <v>627</v>
      </c>
      <c r="J525" s="167" t="s">
        <v>1204</v>
      </c>
      <c r="K525" s="53" t="s">
        <v>1241</v>
      </c>
    </row>
    <row r="526">
      <c r="A526" s="47">
        <v>45213.0</v>
      </c>
      <c r="B526" s="48">
        <v>45214.0</v>
      </c>
      <c r="C526" s="130" t="s">
        <v>1242</v>
      </c>
      <c r="D526" s="130" t="s">
        <v>1243</v>
      </c>
      <c r="E526" s="49" t="s">
        <v>306</v>
      </c>
      <c r="F526" s="50"/>
      <c r="G526" s="51">
        <v>800.0</v>
      </c>
      <c r="H526" s="51">
        <f t="shared" si="44"/>
        <v>800</v>
      </c>
      <c r="I526" s="116" t="s">
        <v>627</v>
      </c>
      <c r="J526" s="166" t="s">
        <v>1204</v>
      </c>
      <c r="K526" s="53" t="s">
        <v>1244</v>
      </c>
    </row>
    <row r="527">
      <c r="A527" s="7">
        <v>45218.0</v>
      </c>
      <c r="B527" s="14">
        <v>45220.0</v>
      </c>
      <c r="C527" s="104" t="s">
        <v>1223</v>
      </c>
      <c r="D527" s="104" t="s">
        <v>1223</v>
      </c>
      <c r="E527" s="15" t="s">
        <v>306</v>
      </c>
      <c r="F527" s="26"/>
      <c r="G527" s="16">
        <v>120.0</v>
      </c>
      <c r="H527" s="16">
        <v>120.0</v>
      </c>
      <c r="I527" s="121" t="s">
        <v>627</v>
      </c>
      <c r="J527" s="167" t="s">
        <v>730</v>
      </c>
      <c r="K527" s="18" t="s">
        <v>1245</v>
      </c>
    </row>
    <row r="528">
      <c r="A528" s="47">
        <v>45219.0</v>
      </c>
      <c r="B528" s="48">
        <v>45220.0</v>
      </c>
      <c r="C528" s="130" t="s">
        <v>1246</v>
      </c>
      <c r="D528" s="130" t="s">
        <v>1247</v>
      </c>
      <c r="E528" s="49" t="s">
        <v>74</v>
      </c>
      <c r="F528" s="50"/>
      <c r="G528" s="51">
        <v>560.0</v>
      </c>
      <c r="H528" s="51">
        <f t="shared" ref="H528:H539" si="45">G528</f>
        <v>560</v>
      </c>
      <c r="I528" s="116" t="s">
        <v>627</v>
      </c>
      <c r="J528" s="166" t="s">
        <v>1204</v>
      </c>
      <c r="K528" s="53" t="s">
        <v>1248</v>
      </c>
    </row>
    <row r="529">
      <c r="A529" s="169">
        <v>45219.0</v>
      </c>
      <c r="B529" s="170">
        <v>45220.0</v>
      </c>
      <c r="C529" s="171" t="s">
        <v>1249</v>
      </c>
      <c r="D529" s="171" t="s">
        <v>1249</v>
      </c>
      <c r="E529" s="172" t="s">
        <v>306</v>
      </c>
      <c r="F529" s="173"/>
      <c r="G529" s="174">
        <v>240.0</v>
      </c>
      <c r="H529" s="174">
        <f t="shared" si="45"/>
        <v>240</v>
      </c>
      <c r="I529" s="175" t="s">
        <v>627</v>
      </c>
      <c r="J529" s="176" t="s">
        <v>1204</v>
      </c>
      <c r="K529" s="177" t="s">
        <v>1047</v>
      </c>
    </row>
    <row r="530">
      <c r="A530" s="178"/>
      <c r="B530" s="178"/>
      <c r="C530" s="179"/>
      <c r="D530" s="179"/>
      <c r="E530" s="179"/>
      <c r="F530" s="179"/>
      <c r="G530" s="179"/>
      <c r="H530" s="179" t="str">
        <f t="shared" si="45"/>
        <v/>
      </c>
      <c r="I530" s="180"/>
      <c r="J530" s="180"/>
      <c r="K530" s="179"/>
    </row>
    <row r="531">
      <c r="A531" s="181">
        <v>45219.0</v>
      </c>
      <c r="B531" s="181">
        <v>45220.0</v>
      </c>
      <c r="C531" s="182" t="s">
        <v>1250</v>
      </c>
      <c r="D531" s="182" t="s">
        <v>1251</v>
      </c>
      <c r="E531" s="183" t="s">
        <v>306</v>
      </c>
      <c r="F531" s="179"/>
      <c r="G531" s="184">
        <v>400.0</v>
      </c>
      <c r="H531" s="184">
        <f t="shared" si="45"/>
        <v>400</v>
      </c>
      <c r="I531" s="185" t="s">
        <v>627</v>
      </c>
      <c r="J531" s="186" t="s">
        <v>1204</v>
      </c>
      <c r="K531" s="183" t="s">
        <v>1252</v>
      </c>
    </row>
    <row r="532">
      <c r="A532" s="181">
        <v>45219.0</v>
      </c>
      <c r="B532" s="181">
        <v>45221.0</v>
      </c>
      <c r="C532" s="182" t="s">
        <v>1253</v>
      </c>
      <c r="D532" s="182" t="s">
        <v>1253</v>
      </c>
      <c r="E532" s="183" t="s">
        <v>306</v>
      </c>
      <c r="F532" s="179"/>
      <c r="G532" s="184">
        <v>440.0</v>
      </c>
      <c r="H532" s="184">
        <f t="shared" si="45"/>
        <v>440</v>
      </c>
      <c r="I532" s="185" t="s">
        <v>627</v>
      </c>
      <c r="J532" s="186" t="s">
        <v>1204</v>
      </c>
      <c r="K532" s="183" t="s">
        <v>1254</v>
      </c>
    </row>
    <row r="533">
      <c r="A533" s="181">
        <v>45220.0</v>
      </c>
      <c r="B533" s="181">
        <v>45221.0</v>
      </c>
      <c r="C533" s="182" t="s">
        <v>1255</v>
      </c>
      <c r="D533" s="182" t="s">
        <v>1256</v>
      </c>
      <c r="E533" s="183" t="s">
        <v>306</v>
      </c>
      <c r="F533" s="179"/>
      <c r="G533" s="184">
        <v>480.0</v>
      </c>
      <c r="H533" s="184">
        <f t="shared" si="45"/>
        <v>480</v>
      </c>
      <c r="I533" s="185" t="s">
        <v>627</v>
      </c>
      <c r="J533" s="186" t="s">
        <v>1204</v>
      </c>
      <c r="K533" s="183" t="s">
        <v>1257</v>
      </c>
    </row>
    <row r="534">
      <c r="A534" s="181">
        <v>45220.0</v>
      </c>
      <c r="B534" s="181">
        <v>45221.0</v>
      </c>
      <c r="C534" s="183" t="s">
        <v>1258</v>
      </c>
      <c r="D534" s="182" t="s">
        <v>1259</v>
      </c>
      <c r="E534" s="183" t="s">
        <v>306</v>
      </c>
      <c r="F534" s="179"/>
      <c r="G534" s="184">
        <v>520.0</v>
      </c>
      <c r="H534" s="184">
        <f t="shared" si="45"/>
        <v>520</v>
      </c>
      <c r="I534" s="185" t="s">
        <v>627</v>
      </c>
      <c r="J534" s="186" t="s">
        <v>1204</v>
      </c>
      <c r="K534" s="183" t="s">
        <v>1260</v>
      </c>
    </row>
    <row r="535">
      <c r="A535" s="181">
        <v>45220.0</v>
      </c>
      <c r="B535" s="181">
        <v>45221.0</v>
      </c>
      <c r="C535" s="183" t="s">
        <v>1261</v>
      </c>
      <c r="D535" s="183" t="s">
        <v>1261</v>
      </c>
      <c r="E535" s="183" t="s">
        <v>306</v>
      </c>
      <c r="F535" s="179"/>
      <c r="G535" s="184">
        <v>320.0</v>
      </c>
      <c r="H535" s="184">
        <f t="shared" si="45"/>
        <v>320</v>
      </c>
      <c r="I535" s="185" t="s">
        <v>627</v>
      </c>
      <c r="J535" s="186" t="s">
        <v>1204</v>
      </c>
      <c r="K535" s="183" t="s">
        <v>1184</v>
      </c>
    </row>
    <row r="536">
      <c r="A536" s="181">
        <v>45220.0</v>
      </c>
      <c r="B536" s="181">
        <v>45221.0</v>
      </c>
      <c r="C536" s="182" t="s">
        <v>1262</v>
      </c>
      <c r="D536" s="182" t="s">
        <v>1262</v>
      </c>
      <c r="E536" s="183" t="s">
        <v>306</v>
      </c>
      <c r="F536" s="179"/>
      <c r="G536" s="184">
        <v>480.0</v>
      </c>
      <c r="H536" s="184">
        <f t="shared" si="45"/>
        <v>480</v>
      </c>
      <c r="I536" s="185" t="s">
        <v>627</v>
      </c>
      <c r="J536" s="186" t="s">
        <v>1204</v>
      </c>
      <c r="K536" s="183" t="s">
        <v>1257</v>
      </c>
    </row>
    <row r="537">
      <c r="A537" s="187">
        <v>45222.0</v>
      </c>
      <c r="B537" s="187">
        <v>45229.0</v>
      </c>
      <c r="C537" s="188" t="s">
        <v>1263</v>
      </c>
      <c r="D537" s="188" t="s">
        <v>1263</v>
      </c>
      <c r="E537" s="189" t="s">
        <v>110</v>
      </c>
      <c r="F537" s="190"/>
      <c r="G537" s="191">
        <v>500.0</v>
      </c>
      <c r="H537" s="191">
        <f t="shared" si="45"/>
        <v>500</v>
      </c>
      <c r="I537" s="185" t="s">
        <v>627</v>
      </c>
      <c r="J537" s="186" t="s">
        <v>1210</v>
      </c>
      <c r="K537" s="189" t="s">
        <v>1264</v>
      </c>
    </row>
    <row r="538">
      <c r="A538" s="187">
        <v>45223.0</v>
      </c>
      <c r="B538" s="192">
        <v>45227.0</v>
      </c>
      <c r="C538" s="189" t="s">
        <v>1265</v>
      </c>
      <c r="D538" s="189" t="s">
        <v>1265</v>
      </c>
      <c r="E538" s="189" t="s">
        <v>306</v>
      </c>
      <c r="F538" s="190"/>
      <c r="G538" s="191">
        <v>320.0</v>
      </c>
      <c r="H538" s="191">
        <f t="shared" si="45"/>
        <v>320</v>
      </c>
      <c r="I538" s="185" t="s">
        <v>627</v>
      </c>
      <c r="J538" s="186" t="s">
        <v>1210</v>
      </c>
      <c r="K538" s="189" t="s">
        <v>1266</v>
      </c>
    </row>
    <row r="539">
      <c r="A539" s="187">
        <v>45224.0</v>
      </c>
      <c r="B539" s="187">
        <v>45224.0</v>
      </c>
      <c r="C539" s="189" t="s">
        <v>1267</v>
      </c>
      <c r="D539" s="189" t="s">
        <v>1267</v>
      </c>
      <c r="E539" s="189" t="s">
        <v>846</v>
      </c>
      <c r="F539" s="190"/>
      <c r="G539" s="191">
        <v>1470.0</v>
      </c>
      <c r="H539" s="191">
        <f t="shared" si="45"/>
        <v>1470</v>
      </c>
      <c r="I539" s="185" t="s">
        <v>627</v>
      </c>
      <c r="J539" s="186" t="s">
        <v>1210</v>
      </c>
      <c r="K539" s="189" t="s">
        <v>1268</v>
      </c>
    </row>
    <row r="540">
      <c r="A540" s="187">
        <v>45224.0</v>
      </c>
      <c r="B540" s="187">
        <v>45226.0</v>
      </c>
      <c r="C540" s="188" t="s">
        <v>1269</v>
      </c>
      <c r="D540" s="188" t="s">
        <v>1269</v>
      </c>
      <c r="E540" s="189" t="s">
        <v>1270</v>
      </c>
      <c r="F540" s="190"/>
      <c r="G540" s="191">
        <v>1000.0</v>
      </c>
      <c r="H540" s="191">
        <v>1000.0</v>
      </c>
      <c r="I540" s="185" t="s">
        <v>627</v>
      </c>
      <c r="J540" s="186" t="s">
        <v>1210</v>
      </c>
      <c r="K540" s="189" t="s">
        <v>1271</v>
      </c>
    </row>
    <row r="541">
      <c r="A541" s="187">
        <v>45226.0</v>
      </c>
      <c r="B541" s="187">
        <v>45228.0</v>
      </c>
      <c r="C541" s="188" t="s">
        <v>1272</v>
      </c>
      <c r="D541" s="188" t="s">
        <v>1272</v>
      </c>
      <c r="E541" s="189" t="s">
        <v>306</v>
      </c>
      <c r="F541" s="190"/>
      <c r="G541" s="191">
        <v>480.0</v>
      </c>
      <c r="H541" s="191">
        <f>G541</f>
        <v>480</v>
      </c>
      <c r="I541" s="185" t="s">
        <v>627</v>
      </c>
      <c r="J541" s="186" t="s">
        <v>1210</v>
      </c>
      <c r="K541" s="189" t="s">
        <v>1273</v>
      </c>
    </row>
    <row r="542">
      <c r="A542" s="181">
        <v>45226.0</v>
      </c>
      <c r="B542" s="181">
        <v>45228.0</v>
      </c>
      <c r="C542" s="183" t="s">
        <v>1274</v>
      </c>
      <c r="D542" s="183" t="s">
        <v>1275</v>
      </c>
      <c r="E542" s="183" t="s">
        <v>306</v>
      </c>
      <c r="F542" s="179"/>
      <c r="G542" s="184">
        <v>1120.0</v>
      </c>
      <c r="H542" s="184">
        <v>1120.0</v>
      </c>
      <c r="I542" s="185" t="s">
        <v>627</v>
      </c>
      <c r="J542" s="186" t="s">
        <v>1204</v>
      </c>
      <c r="K542" s="183" t="s">
        <v>1276</v>
      </c>
    </row>
    <row r="543">
      <c r="A543" s="181">
        <v>45226.0</v>
      </c>
      <c r="B543" s="181">
        <v>45228.0</v>
      </c>
      <c r="C543" s="183" t="s">
        <v>1277</v>
      </c>
      <c r="D543" s="183" t="s">
        <v>1277</v>
      </c>
      <c r="E543" s="183" t="s">
        <v>306</v>
      </c>
      <c r="F543" s="179"/>
      <c r="G543" s="184">
        <v>240.0</v>
      </c>
      <c r="H543" s="184">
        <v>240.0</v>
      </c>
      <c r="I543" s="185" t="s">
        <v>627</v>
      </c>
      <c r="J543" s="186" t="s">
        <v>1204</v>
      </c>
      <c r="K543" s="183" t="s">
        <v>1278</v>
      </c>
    </row>
    <row r="544">
      <c r="A544" s="187">
        <v>45226.0</v>
      </c>
      <c r="B544" s="187">
        <v>45263.0</v>
      </c>
      <c r="C544" s="188" t="s">
        <v>1279</v>
      </c>
      <c r="D544" s="188" t="s">
        <v>1279</v>
      </c>
      <c r="E544" s="189" t="s">
        <v>224</v>
      </c>
      <c r="F544" s="190"/>
      <c r="G544" s="191">
        <v>310.0</v>
      </c>
      <c r="H544" s="191">
        <v>310.0</v>
      </c>
      <c r="I544" s="185" t="s">
        <v>627</v>
      </c>
      <c r="J544" s="186" t="s">
        <v>1210</v>
      </c>
      <c r="K544" s="189" t="s">
        <v>1280</v>
      </c>
    </row>
    <row r="545">
      <c r="A545" s="187">
        <v>45224.0</v>
      </c>
      <c r="B545" s="187">
        <v>45226.0</v>
      </c>
      <c r="C545" s="188" t="s">
        <v>1269</v>
      </c>
      <c r="D545" s="188" t="s">
        <v>1269</v>
      </c>
      <c r="E545" s="189" t="s">
        <v>1270</v>
      </c>
      <c r="F545" s="190"/>
      <c r="G545" s="191">
        <v>800.0</v>
      </c>
      <c r="H545" s="191">
        <v>800.0</v>
      </c>
      <c r="I545" s="185" t="s">
        <v>606</v>
      </c>
      <c r="J545" s="186" t="s">
        <v>1210</v>
      </c>
      <c r="K545" s="189" t="s">
        <v>1281</v>
      </c>
    </row>
    <row r="546">
      <c r="A546" s="187">
        <v>45231.0</v>
      </c>
      <c r="B546" s="187">
        <v>45276.0</v>
      </c>
      <c r="C546" s="188" t="s">
        <v>1282</v>
      </c>
      <c r="D546" s="188" t="s">
        <v>1282</v>
      </c>
      <c r="E546" s="189" t="s">
        <v>1062</v>
      </c>
      <c r="F546" s="189" t="s">
        <v>18</v>
      </c>
      <c r="G546" s="191">
        <v>930.0</v>
      </c>
      <c r="H546" s="191">
        <f t="shared" ref="H546:H549" si="46">G546</f>
        <v>930</v>
      </c>
      <c r="I546" s="185" t="s">
        <v>627</v>
      </c>
      <c r="J546" s="186" t="s">
        <v>1210</v>
      </c>
      <c r="K546" s="189" t="s">
        <v>1283</v>
      </c>
    </row>
    <row r="547">
      <c r="A547" s="187">
        <v>45231.0</v>
      </c>
      <c r="B547" s="187">
        <v>45232.0</v>
      </c>
      <c r="C547" s="188" t="s">
        <v>1284</v>
      </c>
      <c r="D547" s="189" t="s">
        <v>1285</v>
      </c>
      <c r="E547" s="189" t="s">
        <v>306</v>
      </c>
      <c r="F547" s="190"/>
      <c r="G547" s="191">
        <v>2180.0</v>
      </c>
      <c r="H547" s="191">
        <f t="shared" si="46"/>
        <v>2180</v>
      </c>
      <c r="I547" s="185" t="s">
        <v>627</v>
      </c>
      <c r="J547" s="186" t="s">
        <v>1210</v>
      </c>
      <c r="K547" s="189" t="s">
        <v>1286</v>
      </c>
    </row>
    <row r="548">
      <c r="A548" s="193">
        <v>45231.0</v>
      </c>
      <c r="B548" s="193">
        <v>45232.0</v>
      </c>
      <c r="C548" s="194" t="s">
        <v>1284</v>
      </c>
      <c r="D548" s="194" t="s">
        <v>1285</v>
      </c>
      <c r="E548" s="185" t="s">
        <v>306</v>
      </c>
      <c r="F548" s="180"/>
      <c r="G548" s="195">
        <v>130.0</v>
      </c>
      <c r="H548" s="195">
        <f t="shared" si="46"/>
        <v>130</v>
      </c>
      <c r="I548" s="185" t="s">
        <v>627</v>
      </c>
      <c r="J548" s="186" t="s">
        <v>730</v>
      </c>
      <c r="K548" s="185" t="s">
        <v>1287</v>
      </c>
    </row>
    <row r="549">
      <c r="A549" s="181">
        <v>45231.0</v>
      </c>
      <c r="B549" s="181">
        <v>45232.0</v>
      </c>
      <c r="C549" s="182" t="s">
        <v>1288</v>
      </c>
      <c r="D549" s="182" t="s">
        <v>1288</v>
      </c>
      <c r="E549" s="183" t="s">
        <v>306</v>
      </c>
      <c r="F549" s="179"/>
      <c r="G549" s="184">
        <v>350.0</v>
      </c>
      <c r="H549" s="184">
        <f t="shared" si="46"/>
        <v>350</v>
      </c>
      <c r="I549" s="185" t="s">
        <v>627</v>
      </c>
      <c r="J549" s="186" t="s">
        <v>1289</v>
      </c>
      <c r="K549" s="183" t="s">
        <v>1290</v>
      </c>
    </row>
    <row r="550">
      <c r="A550" s="193">
        <v>45234.0</v>
      </c>
      <c r="B550" s="193">
        <v>45235.0</v>
      </c>
      <c r="C550" s="194" t="s">
        <v>1291</v>
      </c>
      <c r="D550" s="194" t="s">
        <v>1291</v>
      </c>
      <c r="E550" s="185" t="s">
        <v>306</v>
      </c>
      <c r="F550" s="180"/>
      <c r="G550" s="195">
        <v>1200.0</v>
      </c>
      <c r="H550" s="195">
        <v>1200.0</v>
      </c>
      <c r="I550" s="185" t="s">
        <v>627</v>
      </c>
      <c r="J550" s="186" t="s">
        <v>1292</v>
      </c>
      <c r="K550" s="185" t="s">
        <v>1293</v>
      </c>
    </row>
    <row r="551">
      <c r="A551" s="193">
        <v>45235.0</v>
      </c>
      <c r="B551" s="193">
        <v>45235.0</v>
      </c>
      <c r="C551" s="194" t="s">
        <v>1291</v>
      </c>
      <c r="D551" s="194" t="s">
        <v>1291</v>
      </c>
      <c r="E551" s="185" t="s">
        <v>306</v>
      </c>
      <c r="F551" s="180"/>
      <c r="G551" s="196">
        <v>2540.0</v>
      </c>
      <c r="H551" s="195">
        <f t="shared" ref="H551:H554" si="47">G551</f>
        <v>2540</v>
      </c>
      <c r="I551" s="185" t="s">
        <v>606</v>
      </c>
      <c r="J551" s="186" t="s">
        <v>1292</v>
      </c>
      <c r="K551" s="185" t="s">
        <v>1294</v>
      </c>
    </row>
    <row r="552">
      <c r="A552" s="187">
        <v>45236.0</v>
      </c>
      <c r="B552" s="187">
        <v>45237.0</v>
      </c>
      <c r="C552" s="188" t="s">
        <v>1295</v>
      </c>
      <c r="D552" s="189" t="s">
        <v>1295</v>
      </c>
      <c r="E552" s="189" t="s">
        <v>846</v>
      </c>
      <c r="F552" s="190"/>
      <c r="G552" s="191">
        <v>1347.0</v>
      </c>
      <c r="H552" s="191">
        <f t="shared" si="47"/>
        <v>1347</v>
      </c>
      <c r="I552" s="185" t="s">
        <v>627</v>
      </c>
      <c r="J552" s="186" t="s">
        <v>1210</v>
      </c>
      <c r="K552" s="189" t="s">
        <v>1296</v>
      </c>
    </row>
    <row r="553">
      <c r="A553" s="187">
        <v>45237.0</v>
      </c>
      <c r="B553" s="187">
        <v>45242.0</v>
      </c>
      <c r="C553" s="189" t="s">
        <v>1297</v>
      </c>
      <c r="D553" s="189" t="s">
        <v>1298</v>
      </c>
      <c r="E553" s="189" t="s">
        <v>306</v>
      </c>
      <c r="F553" s="190"/>
      <c r="G553" s="191">
        <f>(130*6)+(90*3)</f>
        <v>1050</v>
      </c>
      <c r="H553" s="191">
        <f t="shared" si="47"/>
        <v>1050</v>
      </c>
      <c r="I553" s="185" t="s">
        <v>627</v>
      </c>
      <c r="J553" s="186" t="s">
        <v>1210</v>
      </c>
      <c r="K553" s="189" t="s">
        <v>1299</v>
      </c>
    </row>
    <row r="554">
      <c r="A554" s="193">
        <v>45240.0</v>
      </c>
      <c r="B554" s="193">
        <v>45241.0</v>
      </c>
      <c r="C554" s="194" t="s">
        <v>1300</v>
      </c>
      <c r="D554" s="194" t="s">
        <v>1300</v>
      </c>
      <c r="E554" s="185" t="s">
        <v>224</v>
      </c>
      <c r="F554" s="180"/>
      <c r="G554" s="195">
        <v>610.0</v>
      </c>
      <c r="H554" s="195">
        <f t="shared" si="47"/>
        <v>610</v>
      </c>
      <c r="I554" s="185" t="s">
        <v>627</v>
      </c>
      <c r="J554" s="186" t="s">
        <v>1292</v>
      </c>
      <c r="K554" s="185" t="s">
        <v>1301</v>
      </c>
    </row>
    <row r="555">
      <c r="A555" s="197">
        <v>45240.0</v>
      </c>
      <c r="B555" s="197">
        <v>45242.0</v>
      </c>
      <c r="C555" s="198" t="s">
        <v>1302</v>
      </c>
      <c r="D555" s="198" t="s">
        <v>1302</v>
      </c>
      <c r="E555" s="199" t="s">
        <v>306</v>
      </c>
      <c r="F555" s="200"/>
      <c r="G555" s="201">
        <v>0.0</v>
      </c>
      <c r="H555" s="201">
        <v>0.0</v>
      </c>
      <c r="I555" s="185" t="s">
        <v>627</v>
      </c>
      <c r="J555" s="186" t="s">
        <v>730</v>
      </c>
      <c r="K555" s="199" t="s">
        <v>1241</v>
      </c>
    </row>
    <row r="556">
      <c r="A556" s="193">
        <v>45255.0</v>
      </c>
      <c r="B556" s="193">
        <v>45255.0</v>
      </c>
      <c r="C556" s="194" t="s">
        <v>1303</v>
      </c>
      <c r="D556" s="194" t="s">
        <v>1304</v>
      </c>
      <c r="E556" s="185" t="s">
        <v>306</v>
      </c>
      <c r="F556" s="180"/>
      <c r="G556" s="196">
        <v>260.0</v>
      </c>
      <c r="H556" s="196">
        <v>260.0</v>
      </c>
      <c r="I556" s="185" t="s">
        <v>627</v>
      </c>
      <c r="J556" s="186" t="s">
        <v>730</v>
      </c>
      <c r="K556" s="185" t="s">
        <v>1134</v>
      </c>
    </row>
    <row r="557">
      <c r="A557" s="202">
        <v>45240.0</v>
      </c>
      <c r="B557" s="187">
        <v>45243.0</v>
      </c>
      <c r="C557" s="188" t="s">
        <v>1305</v>
      </c>
      <c r="D557" s="188" t="s">
        <v>1305</v>
      </c>
      <c r="E557" s="189" t="s">
        <v>74</v>
      </c>
      <c r="F557" s="190"/>
      <c r="G557" s="203">
        <v>908.0</v>
      </c>
      <c r="H557" s="191">
        <f t="shared" ref="H557:H585" si="48">G557</f>
        <v>908</v>
      </c>
      <c r="I557" s="185" t="s">
        <v>627</v>
      </c>
      <c r="J557" s="186" t="s">
        <v>1210</v>
      </c>
      <c r="K557" s="190" t="s">
        <v>1306</v>
      </c>
    </row>
    <row r="558">
      <c r="A558" s="204">
        <v>45240.0</v>
      </c>
      <c r="B558" s="193">
        <v>45242.0</v>
      </c>
      <c r="C558" s="205" t="s">
        <v>1307</v>
      </c>
      <c r="D558" s="205" t="s">
        <v>1308</v>
      </c>
      <c r="E558" s="185" t="s">
        <v>306</v>
      </c>
      <c r="F558" s="180"/>
      <c r="G558" s="196">
        <v>390.0</v>
      </c>
      <c r="H558" s="195">
        <f t="shared" si="48"/>
        <v>390</v>
      </c>
      <c r="I558" s="185" t="s">
        <v>627</v>
      </c>
      <c r="J558" s="186" t="s">
        <v>730</v>
      </c>
      <c r="K558" s="185" t="s">
        <v>1309</v>
      </c>
    </row>
    <row r="559">
      <c r="A559" s="204">
        <v>45241.0</v>
      </c>
      <c r="B559" s="193">
        <v>45242.0</v>
      </c>
      <c r="C559" s="194" t="s">
        <v>1310</v>
      </c>
      <c r="D559" s="194" t="s">
        <v>1310</v>
      </c>
      <c r="E559" s="185" t="s">
        <v>306</v>
      </c>
      <c r="F559" s="180"/>
      <c r="G559" s="195">
        <v>130.0</v>
      </c>
      <c r="H559" s="195">
        <f t="shared" si="48"/>
        <v>130</v>
      </c>
      <c r="I559" s="185" t="s">
        <v>627</v>
      </c>
      <c r="J559" s="186" t="s">
        <v>1292</v>
      </c>
      <c r="K559" s="185" t="s">
        <v>1311</v>
      </c>
    </row>
    <row r="560">
      <c r="A560" s="202">
        <v>45241.0</v>
      </c>
      <c r="B560" s="187">
        <v>45241.0</v>
      </c>
      <c r="C560" s="188" t="s">
        <v>1312</v>
      </c>
      <c r="D560" s="188" t="s">
        <v>1312</v>
      </c>
      <c r="E560" s="189" t="s">
        <v>1062</v>
      </c>
      <c r="F560" s="190"/>
      <c r="G560" s="191">
        <v>930.0</v>
      </c>
      <c r="H560" s="191">
        <f t="shared" si="48"/>
        <v>930</v>
      </c>
      <c r="I560" s="185" t="s">
        <v>627</v>
      </c>
      <c r="J560" s="186" t="s">
        <v>1210</v>
      </c>
      <c r="K560" s="189" t="s">
        <v>1313</v>
      </c>
    </row>
    <row r="561">
      <c r="A561" s="193">
        <v>45241.0</v>
      </c>
      <c r="B561" s="193">
        <v>45242.0</v>
      </c>
      <c r="C561" s="205" t="s">
        <v>1314</v>
      </c>
      <c r="D561" s="205" t="s">
        <v>1315</v>
      </c>
      <c r="E561" s="185" t="s">
        <v>306</v>
      </c>
      <c r="F561" s="180"/>
      <c r="G561" s="195">
        <v>130.0</v>
      </c>
      <c r="H561" s="195">
        <f t="shared" si="48"/>
        <v>130</v>
      </c>
      <c r="I561" s="185" t="s">
        <v>627</v>
      </c>
      <c r="J561" s="186" t="s">
        <v>730</v>
      </c>
      <c r="K561" s="185" t="s">
        <v>1316</v>
      </c>
    </row>
    <row r="562">
      <c r="A562" s="181">
        <v>45241.0</v>
      </c>
      <c r="B562" s="181">
        <v>45242.0</v>
      </c>
      <c r="C562" s="182" t="s">
        <v>1317</v>
      </c>
      <c r="D562" s="182" t="s">
        <v>1317</v>
      </c>
      <c r="E562" s="183" t="s">
        <v>306</v>
      </c>
      <c r="F562" s="179"/>
      <c r="G562" s="184">
        <v>260.0</v>
      </c>
      <c r="H562" s="184">
        <f t="shared" si="48"/>
        <v>260</v>
      </c>
      <c r="I562" s="185" t="s">
        <v>627</v>
      </c>
      <c r="J562" s="186" t="s">
        <v>1289</v>
      </c>
      <c r="K562" s="183" t="s">
        <v>1318</v>
      </c>
    </row>
    <row r="563">
      <c r="A563" s="181">
        <v>45241.0</v>
      </c>
      <c r="B563" s="181">
        <v>45242.0</v>
      </c>
      <c r="C563" s="182" t="s">
        <v>1319</v>
      </c>
      <c r="D563" s="182" t="s">
        <v>1320</v>
      </c>
      <c r="E563" s="183" t="s">
        <v>306</v>
      </c>
      <c r="F563" s="179"/>
      <c r="G563" s="184">
        <v>780.0</v>
      </c>
      <c r="H563" s="184">
        <f t="shared" si="48"/>
        <v>780</v>
      </c>
      <c r="I563" s="185" t="s">
        <v>627</v>
      </c>
      <c r="J563" s="186" t="s">
        <v>1289</v>
      </c>
      <c r="K563" s="183" t="s">
        <v>1321</v>
      </c>
    </row>
    <row r="564">
      <c r="A564" s="187">
        <v>45241.0</v>
      </c>
      <c r="B564" s="187">
        <v>45242.0</v>
      </c>
      <c r="C564" s="188" t="s">
        <v>1322</v>
      </c>
      <c r="D564" s="188" t="s">
        <v>1322</v>
      </c>
      <c r="E564" s="189" t="s">
        <v>306</v>
      </c>
      <c r="F564" s="190"/>
      <c r="G564" s="191">
        <v>390.0</v>
      </c>
      <c r="H564" s="191">
        <f t="shared" si="48"/>
        <v>390</v>
      </c>
      <c r="I564" s="185" t="s">
        <v>627</v>
      </c>
      <c r="J564" s="186" t="s">
        <v>1210</v>
      </c>
      <c r="K564" s="189" t="s">
        <v>1323</v>
      </c>
    </row>
    <row r="565">
      <c r="A565" s="187">
        <v>45246.0</v>
      </c>
      <c r="B565" s="187">
        <v>45247.0</v>
      </c>
      <c r="C565" s="188" t="s">
        <v>1324</v>
      </c>
      <c r="D565" s="188" t="s">
        <v>1324</v>
      </c>
      <c r="E565" s="189" t="s">
        <v>545</v>
      </c>
      <c r="F565" s="190"/>
      <c r="G565" s="191">
        <v>2340.0</v>
      </c>
      <c r="H565" s="191">
        <f t="shared" si="48"/>
        <v>2340</v>
      </c>
      <c r="I565" s="185" t="s">
        <v>627</v>
      </c>
      <c r="J565" s="186" t="s">
        <v>1210</v>
      </c>
      <c r="K565" s="189" t="s">
        <v>1325</v>
      </c>
    </row>
    <row r="566">
      <c r="A566" s="187">
        <v>45246.0</v>
      </c>
      <c r="B566" s="187">
        <v>45248.0</v>
      </c>
      <c r="C566" s="189" t="s">
        <v>1326</v>
      </c>
      <c r="D566" s="189" t="s">
        <v>1326</v>
      </c>
      <c r="E566" s="189" t="s">
        <v>306</v>
      </c>
      <c r="F566" s="190"/>
      <c r="G566" s="191">
        <v>870.0</v>
      </c>
      <c r="H566" s="191">
        <f t="shared" si="48"/>
        <v>870</v>
      </c>
      <c r="I566" s="185" t="s">
        <v>627</v>
      </c>
      <c r="J566" s="186" t="s">
        <v>1210</v>
      </c>
      <c r="K566" s="189" t="s">
        <v>1327</v>
      </c>
    </row>
    <row r="567">
      <c r="A567" s="187">
        <v>45246.0</v>
      </c>
      <c r="B567" s="187">
        <v>45249.0</v>
      </c>
      <c r="C567" s="188" t="s">
        <v>1328</v>
      </c>
      <c r="D567" s="188" t="s">
        <v>1329</v>
      </c>
      <c r="E567" s="189" t="s">
        <v>306</v>
      </c>
      <c r="F567" s="190"/>
      <c r="G567" s="191">
        <v>260.0</v>
      </c>
      <c r="H567" s="191">
        <f t="shared" si="48"/>
        <v>260</v>
      </c>
      <c r="I567" s="185" t="s">
        <v>627</v>
      </c>
      <c r="J567" s="186" t="s">
        <v>1210</v>
      </c>
      <c r="K567" s="189" t="s">
        <v>1330</v>
      </c>
    </row>
    <row r="568">
      <c r="A568" s="181">
        <v>45246.0</v>
      </c>
      <c r="B568" s="181">
        <v>45248.0</v>
      </c>
      <c r="C568" s="182" t="s">
        <v>1331</v>
      </c>
      <c r="D568" s="183" t="s">
        <v>1331</v>
      </c>
      <c r="E568" s="183" t="s">
        <v>306</v>
      </c>
      <c r="F568" s="179"/>
      <c r="G568" s="184">
        <v>350.0</v>
      </c>
      <c r="H568" s="184">
        <f t="shared" si="48"/>
        <v>350</v>
      </c>
      <c r="I568" s="185" t="s">
        <v>627</v>
      </c>
      <c r="J568" s="186" t="s">
        <v>1289</v>
      </c>
      <c r="K568" s="183" t="s">
        <v>1332</v>
      </c>
    </row>
    <row r="569">
      <c r="A569" s="181">
        <v>45247.0</v>
      </c>
      <c r="B569" s="181">
        <v>45249.0</v>
      </c>
      <c r="C569" s="182" t="s">
        <v>1333</v>
      </c>
      <c r="D569" s="182" t="s">
        <v>1334</v>
      </c>
      <c r="E569" s="183" t="s">
        <v>306</v>
      </c>
      <c r="F569" s="179"/>
      <c r="G569" s="184">
        <v>1650.0</v>
      </c>
      <c r="H569" s="184">
        <f t="shared" si="48"/>
        <v>1650</v>
      </c>
      <c r="I569" s="185" t="s">
        <v>627</v>
      </c>
      <c r="J569" s="186" t="s">
        <v>1289</v>
      </c>
      <c r="K569" s="183" t="s">
        <v>1335</v>
      </c>
    </row>
    <row r="570">
      <c r="A570" s="181">
        <v>45247.0</v>
      </c>
      <c r="B570" s="181">
        <v>45249.0</v>
      </c>
      <c r="C570" s="183" t="s">
        <v>1336</v>
      </c>
      <c r="D570" s="182" t="s">
        <v>1336</v>
      </c>
      <c r="E570" s="183" t="s">
        <v>306</v>
      </c>
      <c r="F570" s="179"/>
      <c r="G570" s="184">
        <v>260.0</v>
      </c>
      <c r="H570" s="184">
        <f t="shared" si="48"/>
        <v>260</v>
      </c>
      <c r="I570" s="185" t="s">
        <v>627</v>
      </c>
      <c r="J570" s="186" t="s">
        <v>1289</v>
      </c>
      <c r="K570" s="183" t="s">
        <v>1337</v>
      </c>
    </row>
    <row r="571">
      <c r="A571" s="187">
        <v>45247.0</v>
      </c>
      <c r="B571" s="187">
        <v>45247.0</v>
      </c>
      <c r="C571" s="188" t="s">
        <v>1324</v>
      </c>
      <c r="D571" s="188" t="s">
        <v>1324</v>
      </c>
      <c r="E571" s="189" t="s">
        <v>545</v>
      </c>
      <c r="F571" s="190"/>
      <c r="G571" s="191">
        <v>2340.0</v>
      </c>
      <c r="H571" s="191">
        <f t="shared" si="48"/>
        <v>2340</v>
      </c>
      <c r="I571" s="185" t="s">
        <v>627</v>
      </c>
      <c r="J571" s="186" t="s">
        <v>1210</v>
      </c>
      <c r="K571" s="189" t="s">
        <v>1338</v>
      </c>
    </row>
    <row r="572">
      <c r="A572" s="193">
        <v>45248.0</v>
      </c>
      <c r="B572" s="193">
        <v>45249.0</v>
      </c>
      <c r="C572" s="185" t="s">
        <v>1339</v>
      </c>
      <c r="D572" s="185" t="s">
        <v>1339</v>
      </c>
      <c r="E572" s="185" t="s">
        <v>306</v>
      </c>
      <c r="F572" s="180"/>
      <c r="G572" s="195">
        <v>180.0</v>
      </c>
      <c r="H572" s="195">
        <f t="shared" si="48"/>
        <v>180</v>
      </c>
      <c r="I572" s="185" t="s">
        <v>627</v>
      </c>
      <c r="J572" s="186" t="s">
        <v>730</v>
      </c>
      <c r="K572" s="185" t="s">
        <v>1340</v>
      </c>
    </row>
    <row r="573">
      <c r="A573" s="178"/>
      <c r="B573" s="179"/>
      <c r="C573" s="183" t="s">
        <v>1341</v>
      </c>
      <c r="D573" s="183" t="s">
        <v>1341</v>
      </c>
      <c r="E573" s="183" t="s">
        <v>306</v>
      </c>
      <c r="F573" s="179"/>
      <c r="G573" s="184">
        <v>130.0</v>
      </c>
      <c r="H573" s="184">
        <f t="shared" si="48"/>
        <v>130</v>
      </c>
      <c r="I573" s="185" t="s">
        <v>627</v>
      </c>
      <c r="J573" s="186" t="s">
        <v>1289</v>
      </c>
      <c r="K573" s="183" t="s">
        <v>1342</v>
      </c>
    </row>
    <row r="574">
      <c r="A574" s="178"/>
      <c r="B574" s="178"/>
      <c r="C574" s="182" t="s">
        <v>1343</v>
      </c>
      <c r="D574" s="182" t="s">
        <v>1343</v>
      </c>
      <c r="E574" s="183" t="s">
        <v>306</v>
      </c>
      <c r="F574" s="179"/>
      <c r="G574" s="184">
        <v>1310.0</v>
      </c>
      <c r="H574" s="184">
        <f t="shared" si="48"/>
        <v>1310</v>
      </c>
      <c r="I574" s="185" t="s">
        <v>627</v>
      </c>
      <c r="J574" s="186" t="s">
        <v>1289</v>
      </c>
      <c r="K574" s="183" t="s">
        <v>1344</v>
      </c>
    </row>
    <row r="575">
      <c r="A575" s="181">
        <v>45248.0</v>
      </c>
      <c r="B575" s="181">
        <v>45249.0</v>
      </c>
      <c r="C575" s="182" t="s">
        <v>1345</v>
      </c>
      <c r="D575" s="182" t="s">
        <v>1346</v>
      </c>
      <c r="E575" s="183" t="s">
        <v>306</v>
      </c>
      <c r="F575" s="179"/>
      <c r="G575" s="184">
        <v>960.0</v>
      </c>
      <c r="H575" s="184">
        <f t="shared" si="48"/>
        <v>960</v>
      </c>
      <c r="I575" s="185" t="s">
        <v>627</v>
      </c>
      <c r="J575" s="186" t="s">
        <v>1289</v>
      </c>
      <c r="K575" s="183" t="s">
        <v>1347</v>
      </c>
    </row>
    <row r="576">
      <c r="A576" s="187">
        <v>45253.0</v>
      </c>
      <c r="B576" s="187">
        <v>45259.0</v>
      </c>
      <c r="C576" s="189" t="s">
        <v>1348</v>
      </c>
      <c r="D576" s="189" t="s">
        <v>1349</v>
      </c>
      <c r="E576" s="189" t="s">
        <v>846</v>
      </c>
      <c r="F576" s="190"/>
      <c r="G576" s="191">
        <v>2959.0</v>
      </c>
      <c r="H576" s="191">
        <f t="shared" si="48"/>
        <v>2959</v>
      </c>
      <c r="I576" s="185" t="s">
        <v>627</v>
      </c>
      <c r="J576" s="186" t="s">
        <v>1210</v>
      </c>
      <c r="K576" s="189" t="s">
        <v>1350</v>
      </c>
    </row>
    <row r="577">
      <c r="A577" s="187">
        <v>45254.0</v>
      </c>
      <c r="B577" s="206" t="s">
        <v>743</v>
      </c>
      <c r="C577" s="207" t="s">
        <v>1351</v>
      </c>
      <c r="D577" s="188" t="s">
        <v>1352</v>
      </c>
      <c r="E577" s="189" t="s">
        <v>110</v>
      </c>
      <c r="F577" s="190"/>
      <c r="G577" s="191">
        <v>848.0</v>
      </c>
      <c r="H577" s="208">
        <f t="shared" si="48"/>
        <v>848</v>
      </c>
      <c r="I577" s="185" t="s">
        <v>627</v>
      </c>
      <c r="J577" s="186" t="s">
        <v>1210</v>
      </c>
      <c r="K577" s="189" t="s">
        <v>1353</v>
      </c>
    </row>
    <row r="578">
      <c r="A578" s="209">
        <v>45255.0</v>
      </c>
      <c r="B578" s="210" t="s">
        <v>743</v>
      </c>
      <c r="C578" s="211" t="s">
        <v>1354</v>
      </c>
      <c r="D578" s="212" t="s">
        <v>1355</v>
      </c>
      <c r="E578" s="213" t="s">
        <v>74</v>
      </c>
      <c r="F578" s="214"/>
      <c r="G578" s="215">
        <v>1532.0</v>
      </c>
      <c r="H578" s="215">
        <f t="shared" si="48"/>
        <v>1532</v>
      </c>
      <c r="I578" s="185" t="s">
        <v>627</v>
      </c>
      <c r="J578" s="186" t="s">
        <v>1356</v>
      </c>
      <c r="K578" s="213" t="s">
        <v>1357</v>
      </c>
    </row>
    <row r="579">
      <c r="A579" s="209">
        <v>45255.0</v>
      </c>
      <c r="B579" s="209">
        <v>45255.0</v>
      </c>
      <c r="C579" s="212" t="s">
        <v>1358</v>
      </c>
      <c r="D579" s="212" t="s">
        <v>1359</v>
      </c>
      <c r="E579" s="213" t="s">
        <v>224</v>
      </c>
      <c r="F579" s="214"/>
      <c r="G579" s="215">
        <v>968.0</v>
      </c>
      <c r="H579" s="215">
        <f t="shared" si="48"/>
        <v>968</v>
      </c>
      <c r="I579" s="185" t="s">
        <v>627</v>
      </c>
      <c r="J579" s="186" t="s">
        <v>1356</v>
      </c>
      <c r="K579" s="213" t="s">
        <v>1360</v>
      </c>
    </row>
    <row r="580">
      <c r="A580" s="209">
        <v>45257.0</v>
      </c>
      <c r="B580" s="209">
        <v>45262.0</v>
      </c>
      <c r="C580" s="213" t="s">
        <v>1361</v>
      </c>
      <c r="D580" s="213" t="s">
        <v>1361</v>
      </c>
      <c r="E580" s="213" t="s">
        <v>224</v>
      </c>
      <c r="F580" s="214"/>
      <c r="G580" s="215">
        <v>465.0</v>
      </c>
      <c r="H580" s="215">
        <f t="shared" si="48"/>
        <v>465</v>
      </c>
      <c r="I580" s="185" t="s">
        <v>627</v>
      </c>
      <c r="J580" s="186" t="s">
        <v>1356</v>
      </c>
      <c r="K580" s="213" t="s">
        <v>1362</v>
      </c>
    </row>
    <row r="581">
      <c r="A581" s="187">
        <v>45258.0</v>
      </c>
      <c r="B581" s="187">
        <v>45262.0</v>
      </c>
      <c r="C581" s="188" t="s">
        <v>1363</v>
      </c>
      <c r="D581" s="188" t="s">
        <v>1363</v>
      </c>
      <c r="E581" s="189" t="s">
        <v>306</v>
      </c>
      <c r="F581" s="190"/>
      <c r="G581" s="191">
        <v>1600.0</v>
      </c>
      <c r="H581" s="191">
        <f t="shared" si="48"/>
        <v>1600</v>
      </c>
      <c r="I581" s="185" t="s">
        <v>627</v>
      </c>
      <c r="J581" s="186" t="s">
        <v>1210</v>
      </c>
      <c r="K581" s="189" t="s">
        <v>1364</v>
      </c>
    </row>
    <row r="582">
      <c r="A582" s="181">
        <v>45259.0</v>
      </c>
      <c r="B582" s="181">
        <v>45276.0</v>
      </c>
      <c r="C582" s="182" t="s">
        <v>1365</v>
      </c>
      <c r="D582" s="182" t="s">
        <v>1366</v>
      </c>
      <c r="E582" s="183" t="s">
        <v>92</v>
      </c>
      <c r="F582" s="183" t="s">
        <v>225</v>
      </c>
      <c r="G582" s="184">
        <v>5080.0</v>
      </c>
      <c r="H582" s="184">
        <f t="shared" si="48"/>
        <v>5080</v>
      </c>
      <c r="I582" s="185" t="s">
        <v>627</v>
      </c>
      <c r="J582" s="186" t="s">
        <v>1289</v>
      </c>
      <c r="K582" s="183" t="s">
        <v>1367</v>
      </c>
    </row>
    <row r="583">
      <c r="A583" s="181">
        <v>45259.0</v>
      </c>
      <c r="B583" s="181">
        <v>45276.0</v>
      </c>
      <c r="C583" s="182" t="s">
        <v>1365</v>
      </c>
      <c r="D583" s="182" t="s">
        <v>1366</v>
      </c>
      <c r="E583" s="183" t="s">
        <v>74</v>
      </c>
      <c r="F583" s="183" t="s">
        <v>18</v>
      </c>
      <c r="G583" s="184">
        <v>1100.0</v>
      </c>
      <c r="H583" s="184">
        <f t="shared" si="48"/>
        <v>1100</v>
      </c>
      <c r="I583" s="185" t="s">
        <v>627</v>
      </c>
      <c r="J583" s="186" t="s">
        <v>1289</v>
      </c>
      <c r="K583" s="216" t="s">
        <v>1368</v>
      </c>
    </row>
    <row r="584">
      <c r="A584" s="187">
        <v>45259.0</v>
      </c>
      <c r="B584" s="187">
        <v>45262.0</v>
      </c>
      <c r="C584" s="188" t="s">
        <v>1369</v>
      </c>
      <c r="D584" s="188" t="s">
        <v>1370</v>
      </c>
      <c r="E584" s="189" t="s">
        <v>1062</v>
      </c>
      <c r="F584" s="190"/>
      <c r="G584" s="191">
        <v>930.0</v>
      </c>
      <c r="H584" s="191">
        <f t="shared" si="48"/>
        <v>930</v>
      </c>
      <c r="I584" s="185" t="s">
        <v>627</v>
      </c>
      <c r="J584" s="186" t="s">
        <v>1210</v>
      </c>
      <c r="K584" s="189" t="s">
        <v>1371</v>
      </c>
    </row>
    <row r="585">
      <c r="A585" s="187">
        <v>45260.0</v>
      </c>
      <c r="B585" s="187">
        <v>45263.0</v>
      </c>
      <c r="C585" s="189" t="s">
        <v>1372</v>
      </c>
      <c r="D585" s="189" t="s">
        <v>1373</v>
      </c>
      <c r="E585" s="189" t="s">
        <v>306</v>
      </c>
      <c r="F585" s="190"/>
      <c r="G585" s="191">
        <v>1535.0</v>
      </c>
      <c r="H585" s="191">
        <f t="shared" si="48"/>
        <v>1535</v>
      </c>
      <c r="I585" s="185" t="s">
        <v>627</v>
      </c>
      <c r="J585" s="186" t="s">
        <v>1210</v>
      </c>
      <c r="K585" s="189" t="s">
        <v>1374</v>
      </c>
    </row>
    <row r="586">
      <c r="A586" s="217">
        <v>45255.0</v>
      </c>
      <c r="B586" s="217">
        <v>45256.0</v>
      </c>
      <c r="C586" s="218" t="s">
        <v>1375</v>
      </c>
      <c r="D586" s="218" t="s">
        <v>1375</v>
      </c>
      <c r="E586" s="219" t="s">
        <v>306</v>
      </c>
      <c r="F586" s="180"/>
      <c r="G586" s="220">
        <v>0.0</v>
      </c>
      <c r="H586" s="220">
        <v>0.0</v>
      </c>
      <c r="I586" s="185" t="s">
        <v>627</v>
      </c>
      <c r="J586" s="186" t="s">
        <v>1289</v>
      </c>
      <c r="K586" s="219" t="s">
        <v>1376</v>
      </c>
    </row>
    <row r="587">
      <c r="A587" s="187">
        <v>45261.0</v>
      </c>
      <c r="B587" s="187">
        <v>45262.0</v>
      </c>
      <c r="C587" s="188" t="s">
        <v>1377</v>
      </c>
      <c r="D587" s="188" t="s">
        <v>1377</v>
      </c>
      <c r="E587" s="189" t="s">
        <v>306</v>
      </c>
      <c r="F587" s="190"/>
      <c r="G587" s="191">
        <v>390.0</v>
      </c>
      <c r="H587" s="191">
        <f>G587</f>
        <v>390</v>
      </c>
      <c r="I587" s="185" t="s">
        <v>627</v>
      </c>
      <c r="J587" s="186" t="s">
        <v>1210</v>
      </c>
      <c r="K587" s="189" t="s">
        <v>1378</v>
      </c>
    </row>
    <row r="588">
      <c r="A588" s="209">
        <v>45260.0</v>
      </c>
      <c r="B588" s="209">
        <v>45261.0</v>
      </c>
      <c r="C588" s="212" t="s">
        <v>1379</v>
      </c>
      <c r="D588" s="213" t="s">
        <v>1380</v>
      </c>
      <c r="E588" s="213" t="s">
        <v>306</v>
      </c>
      <c r="F588" s="214"/>
      <c r="G588" s="215">
        <v>2250.0</v>
      </c>
      <c r="H588" s="215">
        <v>2250.0</v>
      </c>
      <c r="I588" s="185" t="s">
        <v>606</v>
      </c>
      <c r="J588" s="186" t="s">
        <v>1381</v>
      </c>
      <c r="K588" s="213" t="s">
        <v>1382</v>
      </c>
    </row>
    <row r="589">
      <c r="A589" s="187">
        <v>45262.0</v>
      </c>
      <c r="B589" s="187">
        <v>45262.0</v>
      </c>
      <c r="C589" s="188" t="s">
        <v>1363</v>
      </c>
      <c r="D589" s="188" t="s">
        <v>1363</v>
      </c>
      <c r="E589" s="189" t="s">
        <v>306</v>
      </c>
      <c r="F589" s="190"/>
      <c r="G589" s="191">
        <v>1630.0</v>
      </c>
      <c r="H589" s="191">
        <f>G589</f>
        <v>1630</v>
      </c>
      <c r="I589" s="185" t="s">
        <v>909</v>
      </c>
      <c r="J589" s="186" t="s">
        <v>1210</v>
      </c>
      <c r="K589" s="189" t="s">
        <v>1383</v>
      </c>
    </row>
    <row r="590">
      <c r="A590" s="187">
        <v>45262.0</v>
      </c>
      <c r="B590" s="187">
        <v>45290.0</v>
      </c>
      <c r="C590" s="188" t="s">
        <v>1384</v>
      </c>
      <c r="D590" s="188" t="s">
        <v>1384</v>
      </c>
      <c r="E590" s="189" t="s">
        <v>224</v>
      </c>
      <c r="F590" s="190"/>
      <c r="G590" s="191">
        <v>2880.0</v>
      </c>
      <c r="H590" s="191">
        <v>2880.0</v>
      </c>
      <c r="I590" s="185" t="s">
        <v>627</v>
      </c>
      <c r="J590" s="186" t="s">
        <v>1210</v>
      </c>
      <c r="K590" s="189" t="s">
        <v>1385</v>
      </c>
    </row>
    <row r="591">
      <c r="A591" s="209">
        <v>45263.0</v>
      </c>
      <c r="B591" s="209">
        <v>45263.0</v>
      </c>
      <c r="C591" s="212" t="s">
        <v>1361</v>
      </c>
      <c r="D591" s="212" t="s">
        <v>1361</v>
      </c>
      <c r="E591" s="213" t="s">
        <v>224</v>
      </c>
      <c r="F591" s="214"/>
      <c r="G591" s="215">
        <v>465.0</v>
      </c>
      <c r="H591" s="215">
        <v>465.0</v>
      </c>
      <c r="I591" s="185" t="s">
        <v>909</v>
      </c>
      <c r="J591" s="186" t="s">
        <v>1381</v>
      </c>
      <c r="K591" s="214"/>
    </row>
    <row r="592">
      <c r="A592" s="187">
        <v>45263.0</v>
      </c>
      <c r="B592" s="187">
        <v>45263.0</v>
      </c>
      <c r="C592" s="188" t="s">
        <v>1279</v>
      </c>
      <c r="D592" s="189" t="s">
        <v>1279</v>
      </c>
      <c r="E592" s="189" t="s">
        <v>224</v>
      </c>
      <c r="F592" s="190"/>
      <c r="G592" s="191">
        <v>310.0</v>
      </c>
      <c r="H592" s="191">
        <v>310.0</v>
      </c>
      <c r="I592" s="185" t="s">
        <v>606</v>
      </c>
      <c r="J592" s="186" t="s">
        <v>1210</v>
      </c>
      <c r="K592" s="189" t="s">
        <v>1386</v>
      </c>
    </row>
    <row r="593">
      <c r="A593" s="209">
        <v>45263.0</v>
      </c>
      <c r="B593" s="209">
        <v>45263.0</v>
      </c>
      <c r="C593" s="213" t="s">
        <v>1372</v>
      </c>
      <c r="D593" s="213" t="s">
        <v>1373</v>
      </c>
      <c r="E593" s="213" t="s">
        <v>306</v>
      </c>
      <c r="F593" s="214"/>
      <c r="G593" s="221">
        <v>2315.0</v>
      </c>
      <c r="H593" s="215">
        <f t="shared" ref="H593:H604" si="49">G593</f>
        <v>2315</v>
      </c>
      <c r="I593" s="185" t="s">
        <v>606</v>
      </c>
      <c r="J593" s="186" t="s">
        <v>1381</v>
      </c>
      <c r="K593" s="213" t="s">
        <v>1387</v>
      </c>
    </row>
    <row r="594">
      <c r="A594" s="209">
        <v>45264.0</v>
      </c>
      <c r="B594" s="209">
        <v>45276.0</v>
      </c>
      <c r="C594" s="212" t="s">
        <v>1388</v>
      </c>
      <c r="D594" s="213" t="s">
        <v>1389</v>
      </c>
      <c r="E594" s="213" t="s">
        <v>306</v>
      </c>
      <c r="F594" s="214"/>
      <c r="G594" s="215">
        <f>140*20</f>
        <v>2800</v>
      </c>
      <c r="H594" s="215">
        <f t="shared" si="49"/>
        <v>2800</v>
      </c>
      <c r="I594" s="185" t="s">
        <v>627</v>
      </c>
      <c r="J594" s="186" t="s">
        <v>1381</v>
      </c>
      <c r="K594" s="213" t="s">
        <v>1390</v>
      </c>
    </row>
    <row r="595">
      <c r="A595" s="187">
        <v>45264.0</v>
      </c>
      <c r="B595" s="187">
        <v>45269.0</v>
      </c>
      <c r="C595" s="189" t="s">
        <v>1391</v>
      </c>
      <c r="D595" s="189" t="s">
        <v>1391</v>
      </c>
      <c r="E595" s="189" t="s">
        <v>66</v>
      </c>
      <c r="F595" s="190"/>
      <c r="G595" s="191">
        <v>1470.0</v>
      </c>
      <c r="H595" s="191">
        <f t="shared" si="49"/>
        <v>1470</v>
      </c>
      <c r="I595" s="185" t="s">
        <v>627</v>
      </c>
      <c r="J595" s="186" t="s">
        <v>1210</v>
      </c>
      <c r="K595" s="189" t="s">
        <v>1392</v>
      </c>
    </row>
    <row r="596">
      <c r="A596" s="181">
        <v>45266.0</v>
      </c>
      <c r="B596" s="181">
        <v>45269.0</v>
      </c>
      <c r="C596" s="182" t="s">
        <v>1045</v>
      </c>
      <c r="D596" s="182" t="s">
        <v>1046</v>
      </c>
      <c r="E596" s="222" t="s">
        <v>306</v>
      </c>
      <c r="F596" s="179"/>
      <c r="G596" s="223">
        <v>260.0</v>
      </c>
      <c r="H596" s="184">
        <f t="shared" si="49"/>
        <v>260</v>
      </c>
      <c r="I596" s="185" t="s">
        <v>627</v>
      </c>
      <c r="J596" s="186" t="s">
        <v>1289</v>
      </c>
      <c r="K596" s="183" t="s">
        <v>1393</v>
      </c>
    </row>
    <row r="597">
      <c r="A597" s="224">
        <v>45267.0</v>
      </c>
      <c r="B597" s="209">
        <v>45274.0</v>
      </c>
      <c r="C597" s="212" t="s">
        <v>1388</v>
      </c>
      <c r="D597" s="213" t="s">
        <v>1389</v>
      </c>
      <c r="E597" s="213" t="s">
        <v>306</v>
      </c>
      <c r="F597" s="214"/>
      <c r="G597" s="221">
        <v>140.0</v>
      </c>
      <c r="H597" s="215">
        <f t="shared" si="49"/>
        <v>140</v>
      </c>
      <c r="I597" s="185" t="s">
        <v>627</v>
      </c>
      <c r="J597" s="186" t="s">
        <v>1381</v>
      </c>
      <c r="K597" s="213" t="s">
        <v>1394</v>
      </c>
    </row>
    <row r="598">
      <c r="A598" s="202">
        <v>45268.0</v>
      </c>
      <c r="B598" s="187">
        <v>45270.0</v>
      </c>
      <c r="C598" s="188" t="s">
        <v>1395</v>
      </c>
      <c r="D598" s="188" t="s">
        <v>1395</v>
      </c>
      <c r="E598" s="189" t="s">
        <v>306</v>
      </c>
      <c r="F598" s="190"/>
      <c r="G598" s="203">
        <v>650.0</v>
      </c>
      <c r="H598" s="191">
        <f t="shared" si="49"/>
        <v>650</v>
      </c>
      <c r="I598" s="185" t="s">
        <v>627</v>
      </c>
      <c r="J598" s="186" t="s">
        <v>1210</v>
      </c>
      <c r="K598" s="189" t="s">
        <v>1396</v>
      </c>
    </row>
    <row r="599">
      <c r="A599" s="224">
        <v>45269.0</v>
      </c>
      <c r="B599" s="209">
        <v>45276.0</v>
      </c>
      <c r="C599" s="212" t="s">
        <v>1388</v>
      </c>
      <c r="D599" s="213" t="s">
        <v>1389</v>
      </c>
      <c r="E599" s="213" t="s">
        <v>306</v>
      </c>
      <c r="F599" s="214"/>
      <c r="G599" s="215">
        <v>140.0</v>
      </c>
      <c r="H599" s="215">
        <f t="shared" si="49"/>
        <v>140</v>
      </c>
      <c r="I599" s="185" t="s">
        <v>627</v>
      </c>
      <c r="J599" s="186" t="s">
        <v>1381</v>
      </c>
      <c r="K599" s="213" t="s">
        <v>1397</v>
      </c>
    </row>
    <row r="600">
      <c r="A600" s="225">
        <v>45269.0</v>
      </c>
      <c r="B600" s="181">
        <v>45270.0</v>
      </c>
      <c r="C600" s="182" t="s">
        <v>1398</v>
      </c>
      <c r="D600" s="182" t="s">
        <v>1398</v>
      </c>
      <c r="E600" s="183" t="s">
        <v>306</v>
      </c>
      <c r="F600" s="179"/>
      <c r="G600" s="184">
        <v>480.0</v>
      </c>
      <c r="H600" s="184">
        <f t="shared" si="49"/>
        <v>480</v>
      </c>
      <c r="I600" s="185" t="s">
        <v>627</v>
      </c>
      <c r="J600" s="186" t="s">
        <v>1289</v>
      </c>
      <c r="K600" s="183" t="s">
        <v>1399</v>
      </c>
    </row>
    <row r="601">
      <c r="A601" s="187">
        <v>45271.0</v>
      </c>
      <c r="B601" s="187">
        <v>45276.0</v>
      </c>
      <c r="C601" s="189" t="s">
        <v>1400</v>
      </c>
      <c r="D601" s="189" t="s">
        <v>1401</v>
      </c>
      <c r="E601" s="189" t="s">
        <v>92</v>
      </c>
      <c r="F601" s="189" t="s">
        <v>18</v>
      </c>
      <c r="G601" s="191">
        <v>1040.0</v>
      </c>
      <c r="H601" s="191">
        <f t="shared" si="49"/>
        <v>1040</v>
      </c>
      <c r="I601" s="185" t="s">
        <v>627</v>
      </c>
      <c r="J601" s="186" t="s">
        <v>1210</v>
      </c>
      <c r="K601" s="189" t="s">
        <v>1402</v>
      </c>
    </row>
    <row r="602">
      <c r="A602" s="187">
        <v>45271.0</v>
      </c>
      <c r="B602" s="189" t="s">
        <v>1202</v>
      </c>
      <c r="C602" s="189" t="s">
        <v>1403</v>
      </c>
      <c r="D602" s="189" t="s">
        <v>1404</v>
      </c>
      <c r="E602" s="189" t="s">
        <v>110</v>
      </c>
      <c r="F602" s="189" t="s">
        <v>18</v>
      </c>
      <c r="G602" s="191">
        <v>550.0</v>
      </c>
      <c r="H602" s="191">
        <f t="shared" si="49"/>
        <v>550</v>
      </c>
      <c r="I602" s="185" t="s">
        <v>627</v>
      </c>
      <c r="J602" s="186" t="s">
        <v>1210</v>
      </c>
      <c r="K602" s="189" t="s">
        <v>1405</v>
      </c>
    </row>
    <row r="603">
      <c r="A603" s="209">
        <v>45271.0</v>
      </c>
      <c r="B603" s="209">
        <v>45274.0</v>
      </c>
      <c r="C603" s="212" t="s">
        <v>1406</v>
      </c>
      <c r="D603" s="212" t="s">
        <v>1407</v>
      </c>
      <c r="E603" s="213" t="s">
        <v>306</v>
      </c>
      <c r="F603" s="214"/>
      <c r="G603" s="215">
        <v>2200.0</v>
      </c>
      <c r="H603" s="215">
        <f t="shared" si="49"/>
        <v>2200</v>
      </c>
      <c r="I603" s="185" t="s">
        <v>627</v>
      </c>
      <c r="J603" s="186" t="s">
        <v>1381</v>
      </c>
      <c r="K603" s="213" t="s">
        <v>1408</v>
      </c>
    </row>
    <row r="604">
      <c r="A604" s="209">
        <v>45272.0</v>
      </c>
      <c r="B604" s="209">
        <v>45278.0</v>
      </c>
      <c r="C604" s="212" t="s">
        <v>1409</v>
      </c>
      <c r="D604" s="212" t="s">
        <v>1410</v>
      </c>
      <c r="E604" s="213" t="s">
        <v>110</v>
      </c>
      <c r="F604" s="213" t="s">
        <v>18</v>
      </c>
      <c r="G604" s="215">
        <v>490.0</v>
      </c>
      <c r="H604" s="215">
        <f t="shared" si="49"/>
        <v>490</v>
      </c>
      <c r="I604" s="185" t="s">
        <v>627</v>
      </c>
      <c r="J604" s="186" t="s">
        <v>1381</v>
      </c>
      <c r="K604" s="213" t="s">
        <v>1411</v>
      </c>
    </row>
    <row r="605">
      <c r="A605" s="226">
        <v>45273.0</v>
      </c>
      <c r="B605" s="226">
        <v>45274.0</v>
      </c>
      <c r="C605" s="227" t="s">
        <v>1412</v>
      </c>
      <c r="D605" s="227" t="s">
        <v>1413</v>
      </c>
      <c r="E605" s="228" t="s">
        <v>545</v>
      </c>
      <c r="F605" s="229"/>
      <c r="G605" s="230">
        <v>0.0</v>
      </c>
      <c r="H605" s="230">
        <v>0.0</v>
      </c>
      <c r="I605" s="185" t="s">
        <v>627</v>
      </c>
      <c r="J605" s="186" t="s">
        <v>730</v>
      </c>
      <c r="K605" s="228" t="s">
        <v>1414</v>
      </c>
    </row>
    <row r="606">
      <c r="A606" s="209">
        <v>45274.0</v>
      </c>
      <c r="B606" s="209">
        <v>45274.0</v>
      </c>
      <c r="C606" s="212" t="s">
        <v>1406</v>
      </c>
      <c r="D606" s="212" t="s">
        <v>1407</v>
      </c>
      <c r="E606" s="213" t="s">
        <v>306</v>
      </c>
      <c r="F606" s="214"/>
      <c r="G606" s="215">
        <f t="shared" ref="G606:H606" si="50">1100+330</f>
        <v>1430</v>
      </c>
      <c r="H606" s="215">
        <f t="shared" si="50"/>
        <v>1430</v>
      </c>
      <c r="I606" s="185" t="s">
        <v>627</v>
      </c>
      <c r="J606" s="186" t="s">
        <v>1381</v>
      </c>
      <c r="K606" s="213" t="s">
        <v>1415</v>
      </c>
    </row>
    <row r="607">
      <c r="A607" s="231"/>
      <c r="B607" s="187">
        <v>45276.0</v>
      </c>
      <c r="C607" s="189" t="s">
        <v>1416</v>
      </c>
      <c r="D607" s="189" t="s">
        <v>1416</v>
      </c>
      <c r="E607" s="189" t="s">
        <v>306</v>
      </c>
      <c r="F607" s="190"/>
      <c r="G607" s="191">
        <v>260.0</v>
      </c>
      <c r="H607" s="191">
        <f t="shared" ref="H607:H612" si="51">G607</f>
        <v>260</v>
      </c>
      <c r="I607" s="185" t="s">
        <v>627</v>
      </c>
      <c r="J607" s="186" t="s">
        <v>1210</v>
      </c>
      <c r="K607" s="189" t="s">
        <v>1417</v>
      </c>
    </row>
    <row r="608">
      <c r="A608" s="181">
        <v>45255.0</v>
      </c>
      <c r="B608" s="181">
        <v>45256.0</v>
      </c>
      <c r="C608" s="182" t="s">
        <v>1375</v>
      </c>
      <c r="D608" s="182" t="s">
        <v>1375</v>
      </c>
      <c r="E608" s="183" t="s">
        <v>306</v>
      </c>
      <c r="F608" s="179"/>
      <c r="G608" s="184">
        <v>130.0</v>
      </c>
      <c r="H608" s="184">
        <f t="shared" si="51"/>
        <v>130</v>
      </c>
      <c r="I608" s="185" t="s">
        <v>627</v>
      </c>
      <c r="J608" s="186" t="s">
        <v>1289</v>
      </c>
      <c r="K608" s="183" t="s">
        <v>1376</v>
      </c>
    </row>
    <row r="609">
      <c r="A609" s="187">
        <v>45275.0</v>
      </c>
      <c r="B609" s="187">
        <v>45277.0</v>
      </c>
      <c r="C609" s="188" t="s">
        <v>1418</v>
      </c>
      <c r="D609" s="189" t="s">
        <v>1418</v>
      </c>
      <c r="E609" s="189" t="s">
        <v>306</v>
      </c>
      <c r="F609" s="190"/>
      <c r="G609" s="191">
        <v>830.0</v>
      </c>
      <c r="H609" s="191">
        <f t="shared" si="51"/>
        <v>830</v>
      </c>
      <c r="I609" s="185" t="s">
        <v>627</v>
      </c>
      <c r="J609" s="186" t="s">
        <v>1210</v>
      </c>
      <c r="K609" s="189" t="s">
        <v>1419</v>
      </c>
    </row>
    <row r="610">
      <c r="A610" s="187">
        <v>45276.0</v>
      </c>
      <c r="B610" s="187">
        <v>45276.0</v>
      </c>
      <c r="C610" s="188" t="s">
        <v>1420</v>
      </c>
      <c r="D610" s="188" t="s">
        <v>1420</v>
      </c>
      <c r="E610" s="189" t="s">
        <v>1062</v>
      </c>
      <c r="F610" s="190"/>
      <c r="G610" s="191">
        <v>930.0</v>
      </c>
      <c r="H610" s="191">
        <f t="shared" si="51"/>
        <v>930</v>
      </c>
      <c r="I610" s="185" t="s">
        <v>627</v>
      </c>
      <c r="J610" s="186" t="s">
        <v>1210</v>
      </c>
      <c r="K610" s="189" t="s">
        <v>1421</v>
      </c>
    </row>
    <row r="611">
      <c r="A611" s="232">
        <v>45276.0</v>
      </c>
      <c r="B611" s="232">
        <v>45277.0</v>
      </c>
      <c r="C611" s="233" t="s">
        <v>1422</v>
      </c>
      <c r="D611" s="234" t="s">
        <v>1423</v>
      </c>
      <c r="E611" s="234" t="s">
        <v>306</v>
      </c>
      <c r="F611" s="235"/>
      <c r="G611" s="236">
        <v>390.0</v>
      </c>
      <c r="H611" s="236">
        <f t="shared" si="51"/>
        <v>390</v>
      </c>
      <c r="I611" s="185" t="s">
        <v>627</v>
      </c>
      <c r="J611" s="186" t="s">
        <v>1424</v>
      </c>
      <c r="K611" s="234" t="s">
        <v>1425</v>
      </c>
    </row>
    <row r="612">
      <c r="A612" s="187">
        <v>45276.0</v>
      </c>
      <c r="B612" s="187">
        <v>45276.0</v>
      </c>
      <c r="C612" s="189" t="s">
        <v>1426</v>
      </c>
      <c r="D612" s="188" t="s">
        <v>1426</v>
      </c>
      <c r="E612" s="189" t="s">
        <v>1062</v>
      </c>
      <c r="F612" s="190"/>
      <c r="G612" s="191">
        <v>1260.0</v>
      </c>
      <c r="H612" s="191">
        <f t="shared" si="51"/>
        <v>1260</v>
      </c>
      <c r="I612" s="185" t="s">
        <v>627</v>
      </c>
      <c r="J612" s="186" t="s">
        <v>1210</v>
      </c>
      <c r="K612" s="189" t="s">
        <v>1427</v>
      </c>
    </row>
    <row r="613">
      <c r="A613" s="187">
        <v>45276.0</v>
      </c>
      <c r="B613" s="187">
        <v>45276.0</v>
      </c>
      <c r="C613" s="188" t="s">
        <v>1428</v>
      </c>
      <c r="D613" s="188" t="s">
        <v>1428</v>
      </c>
      <c r="E613" s="189" t="s">
        <v>490</v>
      </c>
      <c r="F613" s="190"/>
      <c r="G613" s="191">
        <v>490.0</v>
      </c>
      <c r="H613" s="191">
        <v>490.0</v>
      </c>
      <c r="I613" s="185" t="s">
        <v>627</v>
      </c>
      <c r="J613" s="186" t="s">
        <v>1210</v>
      </c>
      <c r="K613" s="189" t="s">
        <v>1429</v>
      </c>
    </row>
    <row r="614">
      <c r="A614" s="181">
        <v>45276.0</v>
      </c>
      <c r="B614" s="181">
        <v>45277.0</v>
      </c>
      <c r="C614" s="182" t="s">
        <v>1430</v>
      </c>
      <c r="D614" s="182" t="s">
        <v>1431</v>
      </c>
      <c r="E614" s="183" t="s">
        <v>306</v>
      </c>
      <c r="F614" s="179"/>
      <c r="G614" s="184">
        <v>570.0</v>
      </c>
      <c r="H614" s="184">
        <f t="shared" ref="H614:H618" si="52">G614</f>
        <v>570</v>
      </c>
      <c r="I614" s="185" t="s">
        <v>627</v>
      </c>
      <c r="J614" s="186" t="s">
        <v>1289</v>
      </c>
      <c r="K614" s="183" t="s">
        <v>1432</v>
      </c>
    </row>
    <row r="615">
      <c r="A615" s="237"/>
      <c r="B615" s="214"/>
      <c r="C615" s="213" t="s">
        <v>1433</v>
      </c>
      <c r="D615" s="213" t="s">
        <v>1433</v>
      </c>
      <c r="E615" s="213" t="s">
        <v>306</v>
      </c>
      <c r="F615" s="214"/>
      <c r="G615" s="215">
        <v>960.0</v>
      </c>
      <c r="H615" s="215">
        <f t="shared" si="52"/>
        <v>960</v>
      </c>
      <c r="I615" s="185" t="s">
        <v>627</v>
      </c>
      <c r="J615" s="186" t="s">
        <v>1381</v>
      </c>
      <c r="K615" s="213" t="s">
        <v>1434</v>
      </c>
    </row>
    <row r="616">
      <c r="A616" s="181">
        <v>45277.0</v>
      </c>
      <c r="B616" s="181">
        <v>45288.0</v>
      </c>
      <c r="C616" s="183" t="s">
        <v>1435</v>
      </c>
      <c r="D616" s="183" t="s">
        <v>1436</v>
      </c>
      <c r="E616" s="183" t="s">
        <v>1062</v>
      </c>
      <c r="F616" s="179"/>
      <c r="G616" s="184">
        <v>425.0</v>
      </c>
      <c r="H616" s="184">
        <f t="shared" si="52"/>
        <v>425</v>
      </c>
      <c r="I616" s="185" t="s">
        <v>627</v>
      </c>
      <c r="J616" s="186" t="s">
        <v>1289</v>
      </c>
      <c r="K616" s="183" t="s">
        <v>1437</v>
      </c>
    </row>
    <row r="617">
      <c r="A617" s="187">
        <v>45277.0</v>
      </c>
      <c r="B617" s="187">
        <v>45277.0</v>
      </c>
      <c r="C617" s="189" t="s">
        <v>1400</v>
      </c>
      <c r="D617" s="189" t="s">
        <v>1401</v>
      </c>
      <c r="E617" s="189" t="s">
        <v>92</v>
      </c>
      <c r="F617" s="189" t="s">
        <v>18</v>
      </c>
      <c r="G617" s="191">
        <v>1040.0</v>
      </c>
      <c r="H617" s="191">
        <f t="shared" si="52"/>
        <v>1040</v>
      </c>
      <c r="I617" s="185" t="s">
        <v>627</v>
      </c>
      <c r="J617" s="186" t="s">
        <v>1210</v>
      </c>
      <c r="K617" s="190"/>
    </row>
    <row r="618">
      <c r="A618" s="187">
        <v>45280.0</v>
      </c>
      <c r="B618" s="187">
        <v>45290.0</v>
      </c>
      <c r="C618" s="188" t="s">
        <v>1438</v>
      </c>
      <c r="D618" s="188" t="s">
        <v>1439</v>
      </c>
      <c r="E618" s="189" t="s">
        <v>74</v>
      </c>
      <c r="F618" s="189" t="s">
        <v>31</v>
      </c>
      <c r="G618" s="191">
        <v>1320.0</v>
      </c>
      <c r="H618" s="191">
        <f t="shared" si="52"/>
        <v>1320</v>
      </c>
      <c r="I618" s="185" t="s">
        <v>627</v>
      </c>
      <c r="J618" s="186" t="s">
        <v>1210</v>
      </c>
      <c r="K618" s="189" t="s">
        <v>1440</v>
      </c>
    </row>
    <row r="619">
      <c r="A619" s="187">
        <v>45280.0</v>
      </c>
      <c r="B619" s="187">
        <v>45283.0</v>
      </c>
      <c r="C619" s="188" t="s">
        <v>1441</v>
      </c>
      <c r="D619" s="188" t="s">
        <v>1441</v>
      </c>
      <c r="E619" s="238" t="s">
        <v>306</v>
      </c>
      <c r="F619" s="190"/>
      <c r="G619" s="191">
        <v>260.0</v>
      </c>
      <c r="H619" s="191">
        <v>260.0</v>
      </c>
      <c r="I619" s="185" t="s">
        <v>627</v>
      </c>
      <c r="J619" s="186" t="s">
        <v>1210</v>
      </c>
      <c r="K619" s="189" t="s">
        <v>1442</v>
      </c>
    </row>
    <row r="620">
      <c r="A620" s="239">
        <v>45280.0</v>
      </c>
      <c r="B620" s="239">
        <v>45310.0</v>
      </c>
      <c r="C620" s="240" t="s">
        <v>1443</v>
      </c>
      <c r="D620" s="240" t="s">
        <v>1444</v>
      </c>
      <c r="E620" s="240" t="s">
        <v>92</v>
      </c>
      <c r="F620" s="240" t="s">
        <v>31</v>
      </c>
      <c r="G620" s="241">
        <v>3520.0</v>
      </c>
      <c r="H620" s="241">
        <f t="shared" ref="H620:H626" si="53">G620</f>
        <v>3520</v>
      </c>
      <c r="I620" s="185" t="s">
        <v>627</v>
      </c>
      <c r="J620" s="186" t="s">
        <v>730</v>
      </c>
      <c r="K620" s="240" t="s">
        <v>1445</v>
      </c>
    </row>
    <row r="621">
      <c r="A621" s="187">
        <v>45280.0</v>
      </c>
      <c r="B621" s="187">
        <v>45290.0</v>
      </c>
      <c r="C621" s="188" t="s">
        <v>1446</v>
      </c>
      <c r="D621" s="188" t="s">
        <v>1446</v>
      </c>
      <c r="E621" s="189" t="s">
        <v>621</v>
      </c>
      <c r="F621" s="189" t="s">
        <v>31</v>
      </c>
      <c r="G621" s="191">
        <v>3523.0</v>
      </c>
      <c r="H621" s="191">
        <f t="shared" si="53"/>
        <v>3523</v>
      </c>
      <c r="I621" s="185" t="s">
        <v>627</v>
      </c>
      <c r="J621" s="186" t="s">
        <v>1210</v>
      </c>
      <c r="K621" s="189" t="s">
        <v>1447</v>
      </c>
    </row>
    <row r="622">
      <c r="A622" s="187">
        <v>45281.0</v>
      </c>
      <c r="B622" s="187">
        <v>45281.0</v>
      </c>
      <c r="C622" s="188" t="s">
        <v>1448</v>
      </c>
      <c r="D622" s="188" t="s">
        <v>1449</v>
      </c>
      <c r="E622" s="189" t="s">
        <v>509</v>
      </c>
      <c r="F622" s="190"/>
      <c r="G622" s="191">
        <v>175.0</v>
      </c>
      <c r="H622" s="191">
        <f t="shared" si="53"/>
        <v>175</v>
      </c>
      <c r="I622" s="185" t="s">
        <v>627</v>
      </c>
      <c r="J622" s="186" t="s">
        <v>1210</v>
      </c>
      <c r="K622" s="189" t="s">
        <v>1450</v>
      </c>
    </row>
    <row r="623">
      <c r="A623" s="181">
        <v>45282.0</v>
      </c>
      <c r="B623" s="181">
        <v>45282.0</v>
      </c>
      <c r="C623" s="183" t="s">
        <v>1451</v>
      </c>
      <c r="D623" s="183" t="s">
        <v>1452</v>
      </c>
      <c r="E623" s="183" t="s">
        <v>74</v>
      </c>
      <c r="F623" s="179"/>
      <c r="G623" s="184">
        <v>550.0</v>
      </c>
      <c r="H623" s="184">
        <f t="shared" si="53"/>
        <v>550</v>
      </c>
      <c r="I623" s="185" t="s">
        <v>627</v>
      </c>
      <c r="J623" s="186" t="s">
        <v>1289</v>
      </c>
      <c r="K623" s="216" t="s">
        <v>1453</v>
      </c>
    </row>
    <row r="624">
      <c r="A624" s="181">
        <v>45282.0</v>
      </c>
      <c r="B624" s="181">
        <v>45283.0</v>
      </c>
      <c r="C624" s="182" t="s">
        <v>1454</v>
      </c>
      <c r="D624" s="182" t="s">
        <v>1454</v>
      </c>
      <c r="E624" s="183" t="s">
        <v>306</v>
      </c>
      <c r="F624" s="179"/>
      <c r="G624" s="184">
        <v>350.0</v>
      </c>
      <c r="H624" s="184">
        <f t="shared" si="53"/>
        <v>350</v>
      </c>
      <c r="I624" s="185" t="s">
        <v>627</v>
      </c>
      <c r="J624" s="186" t="s">
        <v>1289</v>
      </c>
      <c r="K624" s="183" t="s">
        <v>1455</v>
      </c>
    </row>
    <row r="625">
      <c r="A625" s="181">
        <v>45283.0</v>
      </c>
      <c r="B625" s="181">
        <v>45285.0</v>
      </c>
      <c r="C625" s="183" t="s">
        <v>1456</v>
      </c>
      <c r="D625" s="183" t="s">
        <v>1456</v>
      </c>
      <c r="E625" s="183" t="s">
        <v>306</v>
      </c>
      <c r="F625" s="179"/>
      <c r="G625" s="184">
        <f>(150*6)+200</f>
        <v>1100</v>
      </c>
      <c r="H625" s="184">
        <f t="shared" si="53"/>
        <v>1100</v>
      </c>
      <c r="I625" s="185" t="s">
        <v>627</v>
      </c>
      <c r="J625" s="186" t="s">
        <v>1289</v>
      </c>
      <c r="K625" s="183" t="s">
        <v>1457</v>
      </c>
    </row>
    <row r="626">
      <c r="A626" s="239">
        <v>45283.0</v>
      </c>
      <c r="B626" s="239">
        <v>45285.0</v>
      </c>
      <c r="C626" s="242" t="s">
        <v>1458</v>
      </c>
      <c r="D626" s="242" t="s">
        <v>1458</v>
      </c>
      <c r="E626" s="240" t="s">
        <v>306</v>
      </c>
      <c r="F626" s="243"/>
      <c r="G626" s="241">
        <v>750.0</v>
      </c>
      <c r="H626" s="241">
        <f t="shared" si="53"/>
        <v>750</v>
      </c>
      <c r="I626" s="185" t="s">
        <v>627</v>
      </c>
      <c r="J626" s="186" t="s">
        <v>730</v>
      </c>
      <c r="K626" s="240" t="s">
        <v>1459</v>
      </c>
    </row>
    <row r="627">
      <c r="A627" s="209">
        <v>45284.0</v>
      </c>
      <c r="B627" s="209">
        <v>45285.0</v>
      </c>
      <c r="C627" s="213" t="s">
        <v>1460</v>
      </c>
      <c r="D627" s="213" t="s">
        <v>1460</v>
      </c>
      <c r="E627" s="213" t="s">
        <v>74</v>
      </c>
      <c r="F627" s="214"/>
      <c r="G627" s="215">
        <v>550.0</v>
      </c>
      <c r="H627" s="215">
        <v>550.0</v>
      </c>
      <c r="I627" s="185" t="s">
        <v>627</v>
      </c>
      <c r="J627" s="186" t="s">
        <v>1381</v>
      </c>
      <c r="K627" s="213" t="s">
        <v>1461</v>
      </c>
    </row>
    <row r="628">
      <c r="A628" s="181">
        <v>45284.0</v>
      </c>
      <c r="B628" s="181">
        <v>45285.0</v>
      </c>
      <c r="C628" s="183" t="s">
        <v>1462</v>
      </c>
      <c r="D628" s="183" t="s">
        <v>1462</v>
      </c>
      <c r="E628" s="183" t="s">
        <v>306</v>
      </c>
      <c r="F628" s="179"/>
      <c r="G628" s="184">
        <v>450.0</v>
      </c>
      <c r="H628" s="184">
        <f t="shared" ref="H628:H649" si="54">G628</f>
        <v>450</v>
      </c>
      <c r="I628" s="185" t="s">
        <v>627</v>
      </c>
      <c r="J628" s="186" t="s">
        <v>1289</v>
      </c>
      <c r="K628" s="183" t="s">
        <v>1463</v>
      </c>
    </row>
    <row r="629">
      <c r="A629" s="209">
        <v>45284.0</v>
      </c>
      <c r="B629" s="209">
        <v>45285.0</v>
      </c>
      <c r="C629" s="212" t="s">
        <v>1464</v>
      </c>
      <c r="D629" s="212" t="s">
        <v>1465</v>
      </c>
      <c r="E629" s="213" t="s">
        <v>306</v>
      </c>
      <c r="F629" s="214"/>
      <c r="G629" s="215">
        <v>750.0</v>
      </c>
      <c r="H629" s="215">
        <f t="shared" si="54"/>
        <v>750</v>
      </c>
      <c r="I629" s="185" t="s">
        <v>627</v>
      </c>
      <c r="J629" s="186" t="s">
        <v>1381</v>
      </c>
      <c r="K629" s="213" t="s">
        <v>1466</v>
      </c>
    </row>
    <row r="630">
      <c r="A630" s="209">
        <v>45285.0</v>
      </c>
      <c r="B630" s="209">
        <v>45285.0</v>
      </c>
      <c r="C630" s="212" t="s">
        <v>1467</v>
      </c>
      <c r="D630" s="212" t="s">
        <v>1467</v>
      </c>
      <c r="E630" s="213" t="s">
        <v>509</v>
      </c>
      <c r="F630" s="214"/>
      <c r="G630" s="215">
        <v>140.0</v>
      </c>
      <c r="H630" s="215">
        <f t="shared" si="54"/>
        <v>140</v>
      </c>
      <c r="I630" s="185" t="s">
        <v>627</v>
      </c>
      <c r="J630" s="186" t="s">
        <v>1381</v>
      </c>
      <c r="K630" s="213" t="s">
        <v>1468</v>
      </c>
    </row>
    <row r="631">
      <c r="A631" s="181">
        <v>45285.0</v>
      </c>
      <c r="B631" s="181">
        <v>45287.0</v>
      </c>
      <c r="C631" s="183" t="s">
        <v>1469</v>
      </c>
      <c r="D631" s="183" t="s">
        <v>1470</v>
      </c>
      <c r="E631" s="183" t="s">
        <v>74</v>
      </c>
      <c r="F631" s="183" t="s">
        <v>18</v>
      </c>
      <c r="G631" s="184">
        <v>550.0</v>
      </c>
      <c r="H631" s="184">
        <f t="shared" si="54"/>
        <v>550</v>
      </c>
      <c r="I631" s="185" t="s">
        <v>627</v>
      </c>
      <c r="J631" s="186" t="s">
        <v>1289</v>
      </c>
      <c r="K631" s="183" t="s">
        <v>1471</v>
      </c>
    </row>
    <row r="632">
      <c r="A632" s="209">
        <v>45285.0</v>
      </c>
      <c r="B632" s="209">
        <v>45285.0</v>
      </c>
      <c r="C632" s="212" t="s">
        <v>1472</v>
      </c>
      <c r="D632" s="212" t="s">
        <v>1473</v>
      </c>
      <c r="E632" s="213" t="s">
        <v>509</v>
      </c>
      <c r="F632" s="214"/>
      <c r="G632" s="215">
        <v>210.0</v>
      </c>
      <c r="H632" s="215">
        <f t="shared" si="54"/>
        <v>210</v>
      </c>
      <c r="I632" s="185" t="s">
        <v>627</v>
      </c>
      <c r="J632" s="186" t="s">
        <v>1381</v>
      </c>
      <c r="K632" s="213" t="s">
        <v>1474</v>
      </c>
    </row>
    <row r="633">
      <c r="A633" s="187">
        <v>45286.0</v>
      </c>
      <c r="B633" s="187">
        <v>45291.0</v>
      </c>
      <c r="C633" s="188" t="s">
        <v>1475</v>
      </c>
      <c r="D633" s="188" t="s">
        <v>1476</v>
      </c>
      <c r="E633" s="189" t="s">
        <v>279</v>
      </c>
      <c r="F633" s="189" t="s">
        <v>31</v>
      </c>
      <c r="G633" s="191">
        <v>1615.0</v>
      </c>
      <c r="H633" s="191">
        <f t="shared" si="54"/>
        <v>1615</v>
      </c>
      <c r="I633" s="185" t="s">
        <v>627</v>
      </c>
      <c r="J633" s="186" t="s">
        <v>1210</v>
      </c>
      <c r="K633" s="189" t="s">
        <v>1477</v>
      </c>
    </row>
    <row r="634">
      <c r="A634" s="244">
        <v>45286.0</v>
      </c>
      <c r="B634" s="244">
        <v>45288.0</v>
      </c>
      <c r="C634" s="245" t="s">
        <v>1478</v>
      </c>
      <c r="D634" s="245" t="s">
        <v>1479</v>
      </c>
      <c r="E634" s="245" t="s">
        <v>846</v>
      </c>
      <c r="F634" s="245" t="s">
        <v>31</v>
      </c>
      <c r="G634" s="246">
        <v>1200.0</v>
      </c>
      <c r="H634" s="246">
        <f t="shared" si="54"/>
        <v>1200</v>
      </c>
      <c r="I634" s="185" t="s">
        <v>627</v>
      </c>
      <c r="J634" s="186" t="s">
        <v>1424</v>
      </c>
      <c r="K634" s="245" t="s">
        <v>1480</v>
      </c>
    </row>
    <row r="635">
      <c r="A635" s="244">
        <v>45286.0</v>
      </c>
      <c r="B635" s="244">
        <v>45311.0</v>
      </c>
      <c r="C635" s="245" t="s">
        <v>1481</v>
      </c>
      <c r="D635" s="245" t="s">
        <v>1482</v>
      </c>
      <c r="E635" s="245" t="s">
        <v>224</v>
      </c>
      <c r="F635" s="245" t="s">
        <v>18</v>
      </c>
      <c r="G635" s="246">
        <v>305.0</v>
      </c>
      <c r="H635" s="246">
        <f t="shared" si="54"/>
        <v>305</v>
      </c>
      <c r="I635" s="185" t="s">
        <v>627</v>
      </c>
      <c r="J635" s="186" t="s">
        <v>1483</v>
      </c>
      <c r="K635" s="245" t="s">
        <v>1484</v>
      </c>
    </row>
    <row r="636">
      <c r="A636" s="239">
        <v>45286.0</v>
      </c>
      <c r="B636" s="239">
        <v>45292.0</v>
      </c>
      <c r="C636" s="240" t="s">
        <v>1485</v>
      </c>
      <c r="D636" s="240" t="s">
        <v>1485</v>
      </c>
      <c r="E636" s="240" t="s">
        <v>306</v>
      </c>
      <c r="F636" s="243"/>
      <c r="G636" s="241">
        <v>250.0</v>
      </c>
      <c r="H636" s="241">
        <f t="shared" si="54"/>
        <v>250</v>
      </c>
      <c r="I636" s="185" t="s">
        <v>627</v>
      </c>
      <c r="J636" s="186" t="s">
        <v>730</v>
      </c>
      <c r="K636" s="240" t="s">
        <v>1486</v>
      </c>
    </row>
    <row r="637">
      <c r="A637" s="244">
        <v>45288.0</v>
      </c>
      <c r="B637" s="244">
        <v>45288.0</v>
      </c>
      <c r="C637" s="245" t="s">
        <v>1478</v>
      </c>
      <c r="D637" s="245" t="s">
        <v>1479</v>
      </c>
      <c r="E637" s="245" t="s">
        <v>846</v>
      </c>
      <c r="F637" s="245" t="s">
        <v>31</v>
      </c>
      <c r="G637" s="246">
        <v>1150.0</v>
      </c>
      <c r="H637" s="246">
        <f t="shared" si="54"/>
        <v>1150</v>
      </c>
      <c r="I637" s="185" t="s">
        <v>627</v>
      </c>
      <c r="J637" s="186" t="s">
        <v>1210</v>
      </c>
      <c r="K637" s="245" t="s">
        <v>1487</v>
      </c>
    </row>
    <row r="638">
      <c r="A638" s="239">
        <v>45288.0</v>
      </c>
      <c r="B638" s="239">
        <v>45292.0</v>
      </c>
      <c r="C638" s="240" t="s">
        <v>1488</v>
      </c>
      <c r="D638" s="240" t="s">
        <v>1488</v>
      </c>
      <c r="E638" s="240" t="s">
        <v>306</v>
      </c>
      <c r="F638" s="243"/>
      <c r="G638" s="241">
        <v>300.0</v>
      </c>
      <c r="H638" s="241">
        <f t="shared" si="54"/>
        <v>300</v>
      </c>
      <c r="I638" s="185" t="s">
        <v>627</v>
      </c>
      <c r="J638" s="186" t="s">
        <v>730</v>
      </c>
      <c r="K638" s="240" t="s">
        <v>1489</v>
      </c>
    </row>
    <row r="639">
      <c r="A639" s="187">
        <v>45288.0</v>
      </c>
      <c r="B639" s="187">
        <v>45288.0</v>
      </c>
      <c r="C639" s="189" t="s">
        <v>1490</v>
      </c>
      <c r="D639" s="189" t="s">
        <v>1490</v>
      </c>
      <c r="E639" s="189" t="s">
        <v>621</v>
      </c>
      <c r="F639" s="189" t="s">
        <v>31</v>
      </c>
      <c r="G639" s="191">
        <f>1900+1380</f>
        <v>3280</v>
      </c>
      <c r="H639" s="191">
        <f t="shared" si="54"/>
        <v>3280</v>
      </c>
      <c r="I639" s="185" t="s">
        <v>627</v>
      </c>
      <c r="J639" s="186" t="s">
        <v>1210</v>
      </c>
      <c r="K639" s="189" t="s">
        <v>1491</v>
      </c>
    </row>
    <row r="640">
      <c r="A640" s="209">
        <v>45288.0</v>
      </c>
      <c r="B640" s="209">
        <v>45262.0</v>
      </c>
      <c r="C640" s="213" t="s">
        <v>1492</v>
      </c>
      <c r="D640" s="213" t="s">
        <v>1493</v>
      </c>
      <c r="E640" s="213" t="s">
        <v>846</v>
      </c>
      <c r="F640" s="213" t="s">
        <v>31</v>
      </c>
      <c r="G640" s="215">
        <v>2350.0</v>
      </c>
      <c r="H640" s="215">
        <f t="shared" si="54"/>
        <v>2350</v>
      </c>
      <c r="I640" s="185" t="s">
        <v>627</v>
      </c>
      <c r="J640" s="186" t="s">
        <v>1381</v>
      </c>
      <c r="K640" s="213" t="s">
        <v>1494</v>
      </c>
    </row>
    <row r="641">
      <c r="A641" s="187">
        <v>45288.0</v>
      </c>
      <c r="B641" s="187">
        <v>45261.0</v>
      </c>
      <c r="C641" s="189" t="s">
        <v>1495</v>
      </c>
      <c r="D641" s="189" t="s">
        <v>1495</v>
      </c>
      <c r="E641" s="189" t="s">
        <v>306</v>
      </c>
      <c r="F641" s="190"/>
      <c r="G641" s="191">
        <v>450.0</v>
      </c>
      <c r="H641" s="191">
        <f t="shared" si="54"/>
        <v>450</v>
      </c>
      <c r="I641" s="185" t="s">
        <v>627</v>
      </c>
      <c r="J641" s="186" t="s">
        <v>1210</v>
      </c>
      <c r="K641" s="189" t="s">
        <v>1496</v>
      </c>
    </row>
    <row r="642">
      <c r="A642" s="181">
        <v>45288.0</v>
      </c>
      <c r="B642" s="181">
        <v>45291.0</v>
      </c>
      <c r="C642" s="183" t="s">
        <v>1497</v>
      </c>
      <c r="D642" s="183" t="s">
        <v>1497</v>
      </c>
      <c r="E642" s="183" t="s">
        <v>306</v>
      </c>
      <c r="F642" s="179"/>
      <c r="G642" s="184">
        <v>260.0</v>
      </c>
      <c r="H642" s="184">
        <f t="shared" si="54"/>
        <v>260</v>
      </c>
      <c r="I642" s="185" t="s">
        <v>627</v>
      </c>
      <c r="J642" s="186" t="s">
        <v>1289</v>
      </c>
      <c r="K642" s="183" t="s">
        <v>1498</v>
      </c>
    </row>
    <row r="643">
      <c r="A643" s="181">
        <v>45288.0</v>
      </c>
      <c r="B643" s="181">
        <v>45288.0</v>
      </c>
      <c r="C643" s="183" t="s">
        <v>1435</v>
      </c>
      <c r="D643" s="183" t="s">
        <v>1436</v>
      </c>
      <c r="E643" s="183" t="s">
        <v>1062</v>
      </c>
      <c r="F643" s="179"/>
      <c r="G643" s="184">
        <v>425.0</v>
      </c>
      <c r="H643" s="184">
        <f t="shared" si="54"/>
        <v>425</v>
      </c>
      <c r="I643" s="185" t="s">
        <v>909</v>
      </c>
      <c r="J643" s="186" t="s">
        <v>1289</v>
      </c>
      <c r="K643" s="183" t="s">
        <v>1499</v>
      </c>
    </row>
    <row r="644">
      <c r="A644" s="187">
        <v>45288.0</v>
      </c>
      <c r="B644" s="187">
        <v>45656.0</v>
      </c>
      <c r="C644" s="189" t="s">
        <v>1500</v>
      </c>
      <c r="D644" s="189" t="s">
        <v>1501</v>
      </c>
      <c r="E644" s="189" t="s">
        <v>571</v>
      </c>
      <c r="F644" s="190"/>
      <c r="G644" s="191">
        <v>1050.0</v>
      </c>
      <c r="H644" s="191">
        <f t="shared" si="54"/>
        <v>1050</v>
      </c>
      <c r="I644" s="185" t="s">
        <v>909</v>
      </c>
      <c r="J644" s="186" t="s">
        <v>1210</v>
      </c>
      <c r="K644" s="189" t="s">
        <v>1502</v>
      </c>
    </row>
    <row r="645">
      <c r="A645" s="181">
        <v>45289.0</v>
      </c>
      <c r="B645" s="181">
        <v>45292.0</v>
      </c>
      <c r="C645" s="247" t="s">
        <v>1503</v>
      </c>
      <c r="D645" s="183" t="s">
        <v>1503</v>
      </c>
      <c r="E645" s="183" t="s">
        <v>306</v>
      </c>
      <c r="F645" s="179"/>
      <c r="G645" s="184">
        <v>750.0</v>
      </c>
      <c r="H645" s="184">
        <f t="shared" si="54"/>
        <v>750</v>
      </c>
      <c r="I645" s="185" t="s">
        <v>627</v>
      </c>
      <c r="J645" s="186" t="s">
        <v>1289</v>
      </c>
      <c r="K645" s="183" t="s">
        <v>1504</v>
      </c>
    </row>
    <row r="646">
      <c r="A646" s="187">
        <v>45289.0</v>
      </c>
      <c r="B646" s="187">
        <v>45290.0</v>
      </c>
      <c r="C646" s="248" t="s">
        <v>1505</v>
      </c>
      <c r="D646" s="188" t="s">
        <v>1506</v>
      </c>
      <c r="E646" s="189" t="s">
        <v>306</v>
      </c>
      <c r="F646" s="190"/>
      <c r="G646" s="191">
        <v>390.0</v>
      </c>
      <c r="H646" s="191">
        <f t="shared" si="54"/>
        <v>390</v>
      </c>
      <c r="I646" s="185" t="s">
        <v>627</v>
      </c>
      <c r="J646" s="186" t="s">
        <v>1381</v>
      </c>
      <c r="K646" s="189" t="s">
        <v>1507</v>
      </c>
    </row>
    <row r="647">
      <c r="A647" s="249">
        <v>45289.0</v>
      </c>
      <c r="B647" s="249">
        <v>45297.0</v>
      </c>
      <c r="C647" s="250" t="s">
        <v>1508</v>
      </c>
      <c r="D647" s="250" t="s">
        <v>1509</v>
      </c>
      <c r="E647" s="250" t="s">
        <v>92</v>
      </c>
      <c r="F647" s="251"/>
      <c r="G647" s="252">
        <v>3520.0</v>
      </c>
      <c r="H647" s="252">
        <f t="shared" si="54"/>
        <v>3520</v>
      </c>
      <c r="I647" s="185" t="s">
        <v>627</v>
      </c>
      <c r="J647" s="186" t="s">
        <v>1483</v>
      </c>
      <c r="K647" s="250" t="s">
        <v>1510</v>
      </c>
    </row>
    <row r="648">
      <c r="A648" s="187">
        <v>45264.0</v>
      </c>
      <c r="B648" s="187">
        <v>45269.0</v>
      </c>
      <c r="C648" s="189" t="s">
        <v>1391</v>
      </c>
      <c r="D648" s="189" t="s">
        <v>1391</v>
      </c>
      <c r="E648" s="189" t="s">
        <v>66</v>
      </c>
      <c r="F648" s="190"/>
      <c r="G648" s="191">
        <v>1470.0</v>
      </c>
      <c r="H648" s="191">
        <f t="shared" si="54"/>
        <v>1470</v>
      </c>
      <c r="I648" s="185" t="s">
        <v>627</v>
      </c>
      <c r="J648" s="186" t="s">
        <v>1210</v>
      </c>
      <c r="K648" s="189" t="s">
        <v>1511</v>
      </c>
    </row>
    <row r="649">
      <c r="A649" s="209">
        <v>45289.0</v>
      </c>
      <c r="B649" s="209">
        <v>45290.0</v>
      </c>
      <c r="C649" s="213" t="s">
        <v>1512</v>
      </c>
      <c r="D649" s="213" t="s">
        <v>1512</v>
      </c>
      <c r="E649" s="213" t="s">
        <v>306</v>
      </c>
      <c r="F649" s="214"/>
      <c r="G649" s="215">
        <v>260.0</v>
      </c>
      <c r="H649" s="215">
        <f t="shared" si="54"/>
        <v>260</v>
      </c>
      <c r="I649" s="185" t="s">
        <v>627</v>
      </c>
      <c r="J649" s="186" t="s">
        <v>1381</v>
      </c>
      <c r="K649" s="213" t="s">
        <v>1513</v>
      </c>
    </row>
    <row r="650">
      <c r="A650" s="187">
        <v>45289.0</v>
      </c>
      <c r="B650" s="187">
        <v>45290.0</v>
      </c>
      <c r="C650" s="189" t="s">
        <v>1438</v>
      </c>
      <c r="D650" s="189" t="s">
        <v>1439</v>
      </c>
      <c r="E650" s="189" t="s">
        <v>74</v>
      </c>
      <c r="F650" s="189" t="s">
        <v>31</v>
      </c>
      <c r="G650" s="191">
        <v>1320.0</v>
      </c>
      <c r="H650" s="191">
        <v>1320.0</v>
      </c>
      <c r="I650" s="185" t="s">
        <v>627</v>
      </c>
      <c r="J650" s="186" t="s">
        <v>1210</v>
      </c>
      <c r="K650" s="189" t="s">
        <v>1440</v>
      </c>
    </row>
    <row r="651">
      <c r="A651" s="209">
        <v>45289.0</v>
      </c>
      <c r="B651" s="209">
        <v>45290.0</v>
      </c>
      <c r="C651" s="212" t="s">
        <v>1514</v>
      </c>
      <c r="D651" s="212" t="s">
        <v>1515</v>
      </c>
      <c r="E651" s="213" t="s">
        <v>306</v>
      </c>
      <c r="F651" s="214"/>
      <c r="G651" s="215">
        <v>390.0</v>
      </c>
      <c r="H651" s="215">
        <f t="shared" ref="H651:H674" si="55">G651</f>
        <v>390</v>
      </c>
      <c r="I651" s="185" t="s">
        <v>627</v>
      </c>
      <c r="J651" s="186" t="s">
        <v>1381</v>
      </c>
      <c r="K651" s="213" t="s">
        <v>1516</v>
      </c>
    </row>
    <row r="652">
      <c r="A652" s="181">
        <v>45289.0</v>
      </c>
      <c r="B652" s="181">
        <v>45290.0</v>
      </c>
      <c r="C652" s="183" t="s">
        <v>1517</v>
      </c>
      <c r="D652" s="183" t="s">
        <v>1518</v>
      </c>
      <c r="E652" s="183" t="s">
        <v>306</v>
      </c>
      <c r="F652" s="179"/>
      <c r="G652" s="184">
        <v>1040.0</v>
      </c>
      <c r="H652" s="184">
        <f t="shared" si="55"/>
        <v>1040</v>
      </c>
      <c r="I652" s="185" t="s">
        <v>627</v>
      </c>
      <c r="J652" s="186" t="s">
        <v>1289</v>
      </c>
      <c r="K652" s="183" t="s">
        <v>1519</v>
      </c>
    </row>
    <row r="653">
      <c r="A653" s="239">
        <v>45290.0</v>
      </c>
      <c r="B653" s="239">
        <v>45300.0</v>
      </c>
      <c r="C653" s="240" t="s">
        <v>1520</v>
      </c>
      <c r="D653" s="240" t="s">
        <v>1521</v>
      </c>
      <c r="E653" s="240" t="s">
        <v>66</v>
      </c>
      <c r="F653" s="243"/>
      <c r="G653" s="241">
        <v>2000.0</v>
      </c>
      <c r="H653" s="241">
        <f t="shared" si="55"/>
        <v>2000</v>
      </c>
      <c r="I653" s="185" t="s">
        <v>627</v>
      </c>
      <c r="J653" s="186" t="s">
        <v>730</v>
      </c>
      <c r="K653" s="240" t="s">
        <v>1522</v>
      </c>
    </row>
    <row r="654">
      <c r="A654" s="209">
        <v>45291.0</v>
      </c>
      <c r="B654" s="209">
        <v>45293.0</v>
      </c>
      <c r="C654" s="213" t="s">
        <v>1523</v>
      </c>
      <c r="D654" s="213" t="s">
        <v>1524</v>
      </c>
      <c r="E654" s="213" t="s">
        <v>74</v>
      </c>
      <c r="F654" s="214"/>
      <c r="G654" s="215">
        <v>550.0</v>
      </c>
      <c r="H654" s="215">
        <f t="shared" si="55"/>
        <v>550</v>
      </c>
      <c r="I654" s="185" t="s">
        <v>627</v>
      </c>
      <c r="J654" s="186" t="s">
        <v>1381</v>
      </c>
      <c r="K654" s="213" t="s">
        <v>1525</v>
      </c>
    </row>
    <row r="655">
      <c r="A655" s="239">
        <v>45291.0</v>
      </c>
      <c r="B655" s="239">
        <v>45292.0</v>
      </c>
      <c r="C655" s="242" t="s">
        <v>1526</v>
      </c>
      <c r="D655" s="240" t="s">
        <v>1526</v>
      </c>
      <c r="E655" s="240" t="s">
        <v>306</v>
      </c>
      <c r="F655" s="243"/>
      <c r="G655" s="241">
        <v>150.0</v>
      </c>
      <c r="H655" s="241">
        <f t="shared" si="55"/>
        <v>150</v>
      </c>
      <c r="I655" s="185" t="s">
        <v>627</v>
      </c>
      <c r="J655" s="186" t="s">
        <v>730</v>
      </c>
      <c r="K655" s="240" t="s">
        <v>1527</v>
      </c>
    </row>
    <row r="656">
      <c r="A656" s="253">
        <v>45291.0</v>
      </c>
      <c r="B656" s="253">
        <v>45292.0</v>
      </c>
      <c r="C656" s="254" t="s">
        <v>1528</v>
      </c>
      <c r="D656" s="255" t="s">
        <v>1529</v>
      </c>
      <c r="E656" s="255" t="s">
        <v>306</v>
      </c>
      <c r="F656" s="256"/>
      <c r="G656" s="257">
        <v>300.0</v>
      </c>
      <c r="H656" s="257">
        <f t="shared" si="55"/>
        <v>300</v>
      </c>
      <c r="I656" s="185" t="s">
        <v>627</v>
      </c>
      <c r="J656" s="186" t="s">
        <v>1483</v>
      </c>
      <c r="K656" s="255" t="s">
        <v>1530</v>
      </c>
    </row>
    <row r="657">
      <c r="A657" s="209">
        <v>45291.0</v>
      </c>
      <c r="B657" s="209">
        <v>45293.0</v>
      </c>
      <c r="C657" s="212" t="s">
        <v>1531</v>
      </c>
      <c r="D657" s="213" t="s">
        <v>1532</v>
      </c>
      <c r="E657" s="213" t="s">
        <v>92</v>
      </c>
      <c r="F657" s="214"/>
      <c r="G657" s="215">
        <v>2000.0</v>
      </c>
      <c r="H657" s="215">
        <f t="shared" si="55"/>
        <v>2000</v>
      </c>
      <c r="I657" s="185" t="s">
        <v>627</v>
      </c>
      <c r="J657" s="186" t="s">
        <v>1381</v>
      </c>
      <c r="K657" s="213" t="s">
        <v>1533</v>
      </c>
    </row>
    <row r="658">
      <c r="A658" s="258">
        <v>45325.0</v>
      </c>
      <c r="B658" s="258">
        <v>45325.0</v>
      </c>
      <c r="C658" s="259" t="s">
        <v>1534</v>
      </c>
      <c r="D658" s="259" t="s">
        <v>1535</v>
      </c>
      <c r="E658" s="260" t="s">
        <v>306</v>
      </c>
      <c r="F658" s="261"/>
      <c r="G658" s="262">
        <f>95*3</f>
        <v>285</v>
      </c>
      <c r="H658" s="262">
        <f t="shared" si="55"/>
        <v>285</v>
      </c>
      <c r="I658" s="185" t="s">
        <v>627</v>
      </c>
      <c r="J658" s="186" t="s">
        <v>1381</v>
      </c>
      <c r="K658" s="260" t="s">
        <v>1536</v>
      </c>
    </row>
    <row r="659">
      <c r="A659" s="187">
        <v>45325.0</v>
      </c>
      <c r="B659" s="187">
        <v>45325.0</v>
      </c>
      <c r="C659" s="190" t="s">
        <v>1537</v>
      </c>
      <c r="D659" s="189" t="s">
        <v>1538</v>
      </c>
      <c r="E659" s="189" t="s">
        <v>306</v>
      </c>
      <c r="F659" s="190"/>
      <c r="G659" s="191">
        <v>330.0</v>
      </c>
      <c r="H659" s="191">
        <f t="shared" si="55"/>
        <v>330</v>
      </c>
      <c r="I659" s="185" t="s">
        <v>627</v>
      </c>
      <c r="J659" s="186" t="s">
        <v>1210</v>
      </c>
      <c r="K659" s="189" t="s">
        <v>1539</v>
      </c>
    </row>
    <row r="660">
      <c r="A660" s="187">
        <v>45325.0</v>
      </c>
      <c r="B660" s="187">
        <v>45326.0</v>
      </c>
      <c r="C660" s="188" t="s">
        <v>1540</v>
      </c>
      <c r="D660" s="188" t="s">
        <v>1541</v>
      </c>
      <c r="E660" s="189" t="s">
        <v>306</v>
      </c>
      <c r="F660" s="190"/>
      <c r="G660" s="191">
        <v>190.0</v>
      </c>
      <c r="H660" s="191">
        <f t="shared" si="55"/>
        <v>190</v>
      </c>
      <c r="I660" s="185" t="s">
        <v>627</v>
      </c>
      <c r="J660" s="186" t="s">
        <v>1210</v>
      </c>
      <c r="K660" s="189" t="s">
        <v>1542</v>
      </c>
    </row>
    <row r="661">
      <c r="A661" s="181">
        <v>45325.0</v>
      </c>
      <c r="B661" s="181">
        <v>45326.0</v>
      </c>
      <c r="C661" s="182" t="s">
        <v>1543</v>
      </c>
      <c r="D661" s="182" t="s">
        <v>1543</v>
      </c>
      <c r="E661" s="183" t="s">
        <v>306</v>
      </c>
      <c r="F661" s="179"/>
      <c r="G661" s="184">
        <v>190.0</v>
      </c>
      <c r="H661" s="184">
        <f t="shared" si="55"/>
        <v>190</v>
      </c>
      <c r="I661" s="185" t="s">
        <v>627</v>
      </c>
      <c r="J661" s="186" t="s">
        <v>1204</v>
      </c>
      <c r="K661" s="183" t="s">
        <v>1542</v>
      </c>
    </row>
    <row r="662">
      <c r="A662" s="263">
        <v>45325.0</v>
      </c>
      <c r="B662" s="263">
        <v>45326.0</v>
      </c>
      <c r="C662" s="264" t="s">
        <v>1544</v>
      </c>
      <c r="D662" s="264" t="s">
        <v>1544</v>
      </c>
      <c r="E662" s="265" t="s">
        <v>306</v>
      </c>
      <c r="F662" s="266"/>
      <c r="G662" s="267">
        <v>260.0</v>
      </c>
      <c r="H662" s="267">
        <f t="shared" si="55"/>
        <v>260</v>
      </c>
      <c r="I662" s="185" t="s">
        <v>627</v>
      </c>
      <c r="J662" s="186" t="s">
        <v>1545</v>
      </c>
      <c r="K662" s="265" t="s">
        <v>1546</v>
      </c>
    </row>
    <row r="663">
      <c r="A663" s="181">
        <v>45325.0</v>
      </c>
      <c r="B663" s="181">
        <v>45326.0</v>
      </c>
      <c r="C663" s="183" t="s">
        <v>1547</v>
      </c>
      <c r="D663" s="183" t="s">
        <v>1547</v>
      </c>
      <c r="E663" s="183" t="s">
        <v>306</v>
      </c>
      <c r="F663" s="179"/>
      <c r="G663" s="223">
        <v>190.0</v>
      </c>
      <c r="H663" s="184">
        <f t="shared" si="55"/>
        <v>190</v>
      </c>
      <c r="I663" s="185" t="s">
        <v>627</v>
      </c>
      <c r="J663" s="186" t="s">
        <v>1204</v>
      </c>
      <c r="K663" s="183" t="s">
        <v>1542</v>
      </c>
    </row>
    <row r="664">
      <c r="A664" s="258">
        <v>45325.0</v>
      </c>
      <c r="B664" s="258">
        <v>45326.0</v>
      </c>
      <c r="C664" s="259" t="s">
        <v>1548</v>
      </c>
      <c r="D664" s="260" t="s">
        <v>1548</v>
      </c>
      <c r="E664" s="260" t="s">
        <v>306</v>
      </c>
      <c r="F664" s="261"/>
      <c r="G664" s="262">
        <v>450.0</v>
      </c>
      <c r="H664" s="262">
        <f t="shared" si="55"/>
        <v>450</v>
      </c>
      <c r="I664" s="185" t="s">
        <v>627</v>
      </c>
      <c r="J664" s="186" t="s">
        <v>1381</v>
      </c>
      <c r="K664" s="260" t="s">
        <v>1549</v>
      </c>
    </row>
    <row r="665">
      <c r="A665" s="239">
        <v>45325.0</v>
      </c>
      <c r="B665" s="239">
        <v>45325.0</v>
      </c>
      <c r="C665" s="240" t="s">
        <v>1550</v>
      </c>
      <c r="D665" s="240" t="s">
        <v>1550</v>
      </c>
      <c r="E665" s="240" t="s">
        <v>306</v>
      </c>
      <c r="F665" s="243"/>
      <c r="G665" s="241">
        <v>260.0</v>
      </c>
      <c r="H665" s="241">
        <f t="shared" si="55"/>
        <v>260</v>
      </c>
      <c r="I665" s="185" t="s">
        <v>627</v>
      </c>
      <c r="J665" s="186" t="s">
        <v>730</v>
      </c>
      <c r="K665" s="240" t="s">
        <v>1551</v>
      </c>
    </row>
    <row r="666">
      <c r="A666" s="258">
        <v>45326.0</v>
      </c>
      <c r="B666" s="258">
        <v>45326.0</v>
      </c>
      <c r="C666" s="260" t="s">
        <v>1552</v>
      </c>
      <c r="D666" s="260" t="s">
        <v>1552</v>
      </c>
      <c r="E666" s="260" t="s">
        <v>306</v>
      </c>
      <c r="F666" s="261"/>
      <c r="G666" s="262">
        <v>190.0</v>
      </c>
      <c r="H666" s="262">
        <f t="shared" si="55"/>
        <v>190</v>
      </c>
      <c r="I666" s="185" t="s">
        <v>627</v>
      </c>
      <c r="J666" s="186" t="s">
        <v>1381</v>
      </c>
      <c r="K666" s="260" t="s">
        <v>1553</v>
      </c>
    </row>
    <row r="667">
      <c r="A667" s="263">
        <v>45326.0</v>
      </c>
      <c r="B667" s="263">
        <v>45326.0</v>
      </c>
      <c r="C667" s="268" t="s">
        <v>1554</v>
      </c>
      <c r="D667" s="268" t="s">
        <v>1554</v>
      </c>
      <c r="E667" s="265" t="s">
        <v>306</v>
      </c>
      <c r="F667" s="266"/>
      <c r="G667" s="269">
        <v>330.0</v>
      </c>
      <c r="H667" s="267">
        <f t="shared" si="55"/>
        <v>330</v>
      </c>
      <c r="I667" s="185" t="s">
        <v>627</v>
      </c>
      <c r="J667" s="186" t="s">
        <v>1555</v>
      </c>
      <c r="K667" s="265" t="s">
        <v>1556</v>
      </c>
    </row>
    <row r="668">
      <c r="A668" s="258">
        <v>45326.0</v>
      </c>
      <c r="B668" s="258">
        <v>45326.0</v>
      </c>
      <c r="C668" s="260" t="s">
        <v>1557</v>
      </c>
      <c r="D668" s="261" t="s">
        <v>1557</v>
      </c>
      <c r="E668" s="260" t="s">
        <v>306</v>
      </c>
      <c r="F668" s="261"/>
      <c r="G668" s="270">
        <v>285.0</v>
      </c>
      <c r="H668" s="262">
        <f t="shared" si="55"/>
        <v>285</v>
      </c>
      <c r="I668" s="185" t="s">
        <v>627</v>
      </c>
      <c r="J668" s="186" t="s">
        <v>1381</v>
      </c>
      <c r="K668" s="260" t="s">
        <v>1145</v>
      </c>
    </row>
    <row r="669">
      <c r="A669" s="258">
        <v>45326.0</v>
      </c>
      <c r="B669" s="258">
        <v>45326.0</v>
      </c>
      <c r="C669" s="271" t="s">
        <v>1558</v>
      </c>
      <c r="D669" s="271" t="s">
        <v>1558</v>
      </c>
      <c r="E669" s="260" t="s">
        <v>306</v>
      </c>
      <c r="F669" s="261"/>
      <c r="G669" s="270">
        <f>330+95</f>
        <v>425</v>
      </c>
      <c r="H669" s="262">
        <f t="shared" si="55"/>
        <v>425</v>
      </c>
      <c r="I669" s="185" t="s">
        <v>627</v>
      </c>
      <c r="J669" s="186" t="s">
        <v>1381</v>
      </c>
      <c r="K669" s="260" t="s">
        <v>1559</v>
      </c>
    </row>
    <row r="670">
      <c r="A670" s="258">
        <v>45326.0</v>
      </c>
      <c r="B670" s="258">
        <v>45326.0</v>
      </c>
      <c r="C670" s="271" t="s">
        <v>1560</v>
      </c>
      <c r="D670" s="271" t="s">
        <v>1561</v>
      </c>
      <c r="E670" s="260" t="s">
        <v>306</v>
      </c>
      <c r="F670" s="261"/>
      <c r="G670" s="262">
        <v>285.0</v>
      </c>
      <c r="H670" s="262">
        <f t="shared" si="55"/>
        <v>285</v>
      </c>
      <c r="I670" s="185" t="s">
        <v>627</v>
      </c>
      <c r="J670" s="186" t="s">
        <v>1381</v>
      </c>
      <c r="K670" s="260" t="s">
        <v>1145</v>
      </c>
    </row>
    <row r="671">
      <c r="A671" s="258">
        <v>45326.0</v>
      </c>
      <c r="B671" s="258">
        <v>45326.0</v>
      </c>
      <c r="C671" s="271" t="s">
        <v>1562</v>
      </c>
      <c r="D671" s="271" t="s">
        <v>1563</v>
      </c>
      <c r="E671" s="260" t="s">
        <v>306</v>
      </c>
      <c r="F671" s="261"/>
      <c r="G671" s="262">
        <v>415.0</v>
      </c>
      <c r="H671" s="262">
        <f t="shared" si="55"/>
        <v>415</v>
      </c>
      <c r="I671" s="185" t="s">
        <v>627</v>
      </c>
      <c r="J671" s="186" t="s">
        <v>1381</v>
      </c>
      <c r="K671" s="260" t="s">
        <v>1564</v>
      </c>
    </row>
    <row r="672">
      <c r="A672" s="258">
        <v>45326.0</v>
      </c>
      <c r="B672" s="258">
        <v>45326.0</v>
      </c>
      <c r="C672" s="260" t="s">
        <v>1565</v>
      </c>
      <c r="D672" s="260" t="s">
        <v>1565</v>
      </c>
      <c r="E672" s="260" t="s">
        <v>306</v>
      </c>
      <c r="F672" s="261"/>
      <c r="G672" s="262">
        <v>260.0</v>
      </c>
      <c r="H672" s="262">
        <f t="shared" si="55"/>
        <v>260</v>
      </c>
      <c r="I672" s="185" t="s">
        <v>627</v>
      </c>
      <c r="J672" s="186" t="s">
        <v>1381</v>
      </c>
      <c r="K672" s="260" t="s">
        <v>1184</v>
      </c>
    </row>
    <row r="673">
      <c r="A673" s="258">
        <v>45326.0</v>
      </c>
      <c r="B673" s="258">
        <v>45326.0</v>
      </c>
      <c r="C673" s="260" t="s">
        <v>1566</v>
      </c>
      <c r="D673" s="260" t="s">
        <v>1566</v>
      </c>
      <c r="E673" s="260" t="s">
        <v>306</v>
      </c>
      <c r="F673" s="261"/>
      <c r="G673" s="262">
        <f>95+95+95+95+70</f>
        <v>450</v>
      </c>
      <c r="H673" s="262">
        <f t="shared" si="55"/>
        <v>450</v>
      </c>
      <c r="I673" s="185" t="s">
        <v>627</v>
      </c>
      <c r="J673" s="186" t="s">
        <v>1381</v>
      </c>
      <c r="K673" s="260" t="s">
        <v>1567</v>
      </c>
    </row>
    <row r="674">
      <c r="A674" s="263">
        <v>45327.0</v>
      </c>
      <c r="B674" s="268" t="s">
        <v>1202</v>
      </c>
      <c r="C674" s="268" t="s">
        <v>1568</v>
      </c>
      <c r="D674" s="268" t="s">
        <v>1568</v>
      </c>
      <c r="E674" s="265" t="s">
        <v>306</v>
      </c>
      <c r="F674" s="266"/>
      <c r="G674" s="267">
        <v>190.0</v>
      </c>
      <c r="H674" s="267">
        <f t="shared" si="55"/>
        <v>190</v>
      </c>
      <c r="I674" s="185" t="s">
        <v>627</v>
      </c>
      <c r="J674" s="186" t="s">
        <v>1545</v>
      </c>
      <c r="K674" s="265" t="s">
        <v>1569</v>
      </c>
    </row>
    <row r="675">
      <c r="A675" s="187">
        <v>45328.0</v>
      </c>
      <c r="B675" s="238" t="s">
        <v>1202</v>
      </c>
      <c r="C675" s="238" t="s">
        <v>1570</v>
      </c>
      <c r="D675" s="238" t="s">
        <v>1571</v>
      </c>
      <c r="E675" s="189" t="s">
        <v>306</v>
      </c>
      <c r="F675" s="190"/>
      <c r="G675" s="191">
        <v>190.0</v>
      </c>
      <c r="H675" s="191">
        <v>190.0</v>
      </c>
      <c r="I675" s="185" t="s">
        <v>627</v>
      </c>
      <c r="J675" s="186" t="s">
        <v>1210</v>
      </c>
      <c r="K675" s="189" t="s">
        <v>1572</v>
      </c>
    </row>
    <row r="676">
      <c r="A676" s="258">
        <v>45330.0</v>
      </c>
      <c r="B676" s="271" t="s">
        <v>1202</v>
      </c>
      <c r="C676" s="271" t="s">
        <v>1573</v>
      </c>
      <c r="D676" s="271" t="s">
        <v>1574</v>
      </c>
      <c r="E676" s="260" t="s">
        <v>306</v>
      </c>
      <c r="F676" s="261"/>
      <c r="G676" s="262">
        <v>760.0</v>
      </c>
      <c r="H676" s="262">
        <f t="shared" ref="H676:H685" si="56">G676</f>
        <v>760</v>
      </c>
      <c r="I676" s="185" t="s">
        <v>627</v>
      </c>
      <c r="J676" s="186" t="s">
        <v>1381</v>
      </c>
      <c r="K676" s="260" t="s">
        <v>1575</v>
      </c>
    </row>
    <row r="677">
      <c r="A677" s="258">
        <v>45333.0</v>
      </c>
      <c r="B677" s="258">
        <v>45335.0</v>
      </c>
      <c r="C677" s="260" t="s">
        <v>1576</v>
      </c>
      <c r="D677" s="260" t="s">
        <v>1576</v>
      </c>
      <c r="E677" s="260" t="s">
        <v>306</v>
      </c>
      <c r="F677" s="261"/>
      <c r="G677" s="262">
        <v>150.0</v>
      </c>
      <c r="H677" s="262">
        <f t="shared" si="56"/>
        <v>150</v>
      </c>
      <c r="I677" s="185" t="s">
        <v>627</v>
      </c>
      <c r="J677" s="186" t="s">
        <v>1381</v>
      </c>
      <c r="K677" s="260" t="s">
        <v>1577</v>
      </c>
    </row>
    <row r="678">
      <c r="A678" s="263">
        <v>45334.0</v>
      </c>
      <c r="B678" s="263">
        <v>45334.0</v>
      </c>
      <c r="C678" s="264" t="s">
        <v>1578</v>
      </c>
      <c r="D678" s="264" t="s">
        <v>1578</v>
      </c>
      <c r="E678" s="265" t="s">
        <v>306</v>
      </c>
      <c r="F678" s="266"/>
      <c r="G678" s="267">
        <v>400.0</v>
      </c>
      <c r="H678" s="267">
        <f t="shared" si="56"/>
        <v>400</v>
      </c>
      <c r="I678" s="185" t="s">
        <v>627</v>
      </c>
      <c r="J678" s="186" t="s">
        <v>1545</v>
      </c>
      <c r="K678" s="265" t="s">
        <v>1579</v>
      </c>
    </row>
    <row r="679">
      <c r="A679" s="258">
        <v>45334.0</v>
      </c>
      <c r="B679" s="258">
        <v>45335.0</v>
      </c>
      <c r="C679" s="259" t="s">
        <v>1580</v>
      </c>
      <c r="D679" s="259" t="s">
        <v>1580</v>
      </c>
      <c r="E679" s="260" t="s">
        <v>306</v>
      </c>
      <c r="F679" s="261"/>
      <c r="G679" s="262">
        <v>700.0</v>
      </c>
      <c r="H679" s="262">
        <f t="shared" si="56"/>
        <v>700</v>
      </c>
      <c r="I679" s="185" t="s">
        <v>627</v>
      </c>
      <c r="J679" s="186" t="s">
        <v>1381</v>
      </c>
      <c r="K679" s="260" t="s">
        <v>1581</v>
      </c>
    </row>
    <row r="680">
      <c r="A680" s="187">
        <v>45339.0</v>
      </c>
      <c r="B680" s="187">
        <v>45339.0</v>
      </c>
      <c r="C680" s="188" t="s">
        <v>1582</v>
      </c>
      <c r="D680" s="189" t="s">
        <v>1583</v>
      </c>
      <c r="E680" s="189" t="s">
        <v>846</v>
      </c>
      <c r="F680" s="189" t="s">
        <v>18</v>
      </c>
      <c r="G680" s="191">
        <v>725.0</v>
      </c>
      <c r="H680" s="191">
        <f t="shared" si="56"/>
        <v>725</v>
      </c>
      <c r="I680" s="185" t="s">
        <v>627</v>
      </c>
      <c r="J680" s="186" t="s">
        <v>1210</v>
      </c>
      <c r="K680" s="189" t="s">
        <v>1584</v>
      </c>
    </row>
    <row r="681">
      <c r="A681" s="187">
        <v>45339.0</v>
      </c>
      <c r="B681" s="187">
        <v>45346.0</v>
      </c>
      <c r="C681" s="188" t="s">
        <v>1585</v>
      </c>
      <c r="D681" s="188" t="s">
        <v>1585</v>
      </c>
      <c r="E681" s="189" t="s">
        <v>110</v>
      </c>
      <c r="F681" s="189" t="s">
        <v>18</v>
      </c>
      <c r="G681" s="191">
        <v>490.0</v>
      </c>
      <c r="H681" s="191">
        <f t="shared" si="56"/>
        <v>490</v>
      </c>
      <c r="I681" s="272" t="s">
        <v>1586</v>
      </c>
      <c r="J681" s="186" t="s">
        <v>1210</v>
      </c>
      <c r="K681" s="189" t="s">
        <v>1587</v>
      </c>
    </row>
    <row r="682">
      <c r="A682" s="258">
        <v>45340.0</v>
      </c>
      <c r="B682" s="258">
        <v>45340.0</v>
      </c>
      <c r="C682" s="260" t="s">
        <v>1588</v>
      </c>
      <c r="D682" s="259" t="s">
        <v>1588</v>
      </c>
      <c r="E682" s="260" t="s">
        <v>306</v>
      </c>
      <c r="F682" s="261"/>
      <c r="G682" s="262">
        <v>870.0</v>
      </c>
      <c r="H682" s="262">
        <f t="shared" si="56"/>
        <v>870</v>
      </c>
      <c r="I682" s="185" t="s">
        <v>627</v>
      </c>
      <c r="J682" s="186" t="s">
        <v>1381</v>
      </c>
      <c r="K682" s="260" t="s">
        <v>1589</v>
      </c>
    </row>
    <row r="683">
      <c r="A683" s="258">
        <v>45340.0</v>
      </c>
      <c r="B683" s="258">
        <v>45340.0</v>
      </c>
      <c r="C683" s="260" t="s">
        <v>1590</v>
      </c>
      <c r="D683" s="260" t="s">
        <v>1591</v>
      </c>
      <c r="E683" s="260" t="s">
        <v>306</v>
      </c>
      <c r="F683" s="261"/>
      <c r="G683" s="262">
        <v>480.0</v>
      </c>
      <c r="H683" s="262">
        <f t="shared" si="56"/>
        <v>480</v>
      </c>
      <c r="I683" s="185" t="s">
        <v>627</v>
      </c>
      <c r="J683" s="186" t="s">
        <v>1381</v>
      </c>
      <c r="K683" s="260" t="s">
        <v>1592</v>
      </c>
    </row>
    <row r="684">
      <c r="A684" s="258">
        <v>45341.0</v>
      </c>
      <c r="B684" s="258">
        <v>45342.0</v>
      </c>
      <c r="C684" s="259" t="s">
        <v>1593</v>
      </c>
      <c r="D684" s="259" t="s">
        <v>1594</v>
      </c>
      <c r="E684" s="260" t="s">
        <v>509</v>
      </c>
      <c r="F684" s="261"/>
      <c r="G684" s="262">
        <v>150.0</v>
      </c>
      <c r="H684" s="262">
        <f t="shared" si="56"/>
        <v>150</v>
      </c>
      <c r="I684" s="185" t="s">
        <v>627</v>
      </c>
      <c r="J684" s="186" t="s">
        <v>1381</v>
      </c>
      <c r="K684" s="260" t="s">
        <v>1595</v>
      </c>
    </row>
    <row r="685">
      <c r="A685" s="258">
        <v>45341.0</v>
      </c>
      <c r="B685" s="258">
        <v>45342.0</v>
      </c>
      <c r="C685" s="259" t="s">
        <v>1596</v>
      </c>
      <c r="D685" s="259" t="s">
        <v>1597</v>
      </c>
      <c r="E685" s="260" t="s">
        <v>509</v>
      </c>
      <c r="F685" s="261"/>
      <c r="G685" s="262">
        <v>100.0</v>
      </c>
      <c r="H685" s="262">
        <f t="shared" si="56"/>
        <v>100</v>
      </c>
      <c r="I685" s="185" t="s">
        <v>627</v>
      </c>
      <c r="J685" s="186" t="s">
        <v>1381</v>
      </c>
      <c r="K685" s="260" t="s">
        <v>1598</v>
      </c>
    </row>
    <row r="686">
      <c r="A686" s="239">
        <v>45341.0</v>
      </c>
      <c r="B686" s="239">
        <v>45342.0</v>
      </c>
      <c r="C686" s="240" t="s">
        <v>1596</v>
      </c>
      <c r="D686" s="240" t="s">
        <v>1597</v>
      </c>
      <c r="E686" s="240" t="s">
        <v>509</v>
      </c>
      <c r="F686" s="243"/>
      <c r="G686" s="241">
        <v>50.0</v>
      </c>
      <c r="H686" s="241">
        <v>50.0</v>
      </c>
      <c r="I686" s="185" t="s">
        <v>627</v>
      </c>
      <c r="J686" s="186" t="s">
        <v>730</v>
      </c>
      <c r="K686" s="243"/>
    </row>
    <row r="687">
      <c r="A687" s="258">
        <v>45343.0</v>
      </c>
      <c r="B687" s="258">
        <v>45344.0</v>
      </c>
      <c r="C687" s="260" t="s">
        <v>1599</v>
      </c>
      <c r="D687" s="260" t="s">
        <v>1600</v>
      </c>
      <c r="E687" s="260" t="s">
        <v>224</v>
      </c>
      <c r="F687" s="260" t="s">
        <v>18</v>
      </c>
      <c r="G687" s="262">
        <v>610.0</v>
      </c>
      <c r="H687" s="262">
        <f t="shared" ref="H687:H702" si="57">G687</f>
        <v>610</v>
      </c>
      <c r="I687" s="185" t="s">
        <v>627</v>
      </c>
      <c r="J687" s="186" t="s">
        <v>1381</v>
      </c>
      <c r="K687" s="260" t="s">
        <v>1601</v>
      </c>
    </row>
    <row r="688">
      <c r="A688" s="263">
        <v>45344.0</v>
      </c>
      <c r="B688" s="263">
        <v>45345.0</v>
      </c>
      <c r="C688" s="264" t="s">
        <v>1602</v>
      </c>
      <c r="D688" s="264" t="s">
        <v>1602</v>
      </c>
      <c r="E688" s="265" t="s">
        <v>1062</v>
      </c>
      <c r="F688" s="265" t="s">
        <v>18</v>
      </c>
      <c r="G688" s="267">
        <v>1110.0</v>
      </c>
      <c r="H688" s="267">
        <f t="shared" si="57"/>
        <v>1110</v>
      </c>
      <c r="I688" s="185" t="s">
        <v>627</v>
      </c>
      <c r="J688" s="186" t="s">
        <v>1603</v>
      </c>
      <c r="K688" s="265" t="s">
        <v>1604</v>
      </c>
    </row>
    <row r="689">
      <c r="A689" s="258">
        <v>45344.0</v>
      </c>
      <c r="B689" s="258">
        <v>45344.0</v>
      </c>
      <c r="C689" s="259" t="s">
        <v>1605</v>
      </c>
      <c r="D689" s="259" t="s">
        <v>1606</v>
      </c>
      <c r="E689" s="260" t="s">
        <v>110</v>
      </c>
      <c r="F689" s="260" t="s">
        <v>18</v>
      </c>
      <c r="G689" s="262">
        <v>490.0</v>
      </c>
      <c r="H689" s="262">
        <f t="shared" si="57"/>
        <v>490</v>
      </c>
      <c r="I689" s="185" t="s">
        <v>627</v>
      </c>
      <c r="J689" s="186" t="s">
        <v>1381</v>
      </c>
      <c r="K689" s="260" t="s">
        <v>1601</v>
      </c>
    </row>
    <row r="690">
      <c r="A690" s="232">
        <v>45348.0</v>
      </c>
      <c r="B690" s="233" t="s">
        <v>1202</v>
      </c>
      <c r="C690" s="234" t="s">
        <v>1607</v>
      </c>
      <c r="D690" s="234" t="s">
        <v>1608</v>
      </c>
      <c r="E690" s="234" t="s">
        <v>1062</v>
      </c>
      <c r="F690" s="234" t="s">
        <v>18</v>
      </c>
      <c r="G690" s="236">
        <v>850.0</v>
      </c>
      <c r="H690" s="236">
        <f t="shared" si="57"/>
        <v>850</v>
      </c>
      <c r="I690" s="185" t="s">
        <v>627</v>
      </c>
      <c r="J690" s="186" t="s">
        <v>1545</v>
      </c>
      <c r="K690" s="234" t="s">
        <v>1609</v>
      </c>
    </row>
    <row r="691">
      <c r="A691" s="258">
        <v>45350.0</v>
      </c>
      <c r="B691" s="258">
        <v>45354.0</v>
      </c>
      <c r="C691" s="260" t="s">
        <v>1610</v>
      </c>
      <c r="D691" s="260" t="s">
        <v>1610</v>
      </c>
      <c r="E691" s="260" t="s">
        <v>74</v>
      </c>
      <c r="F691" s="260" t="s">
        <v>18</v>
      </c>
      <c r="G691" s="262">
        <v>550.0</v>
      </c>
      <c r="H691" s="262">
        <f t="shared" si="57"/>
        <v>550</v>
      </c>
      <c r="I691" s="185" t="s">
        <v>627</v>
      </c>
      <c r="J691" s="186" t="s">
        <v>1381</v>
      </c>
      <c r="K691" s="260" t="s">
        <v>1601</v>
      </c>
    </row>
    <row r="692">
      <c r="A692" s="258">
        <v>45351.0</v>
      </c>
      <c r="B692" s="258">
        <v>45353.0</v>
      </c>
      <c r="C692" s="259" t="s">
        <v>1611</v>
      </c>
      <c r="D692" s="259" t="s">
        <v>1612</v>
      </c>
      <c r="E692" s="260" t="s">
        <v>74</v>
      </c>
      <c r="F692" s="260" t="s">
        <v>18</v>
      </c>
      <c r="G692" s="262">
        <v>550.0</v>
      </c>
      <c r="H692" s="262">
        <f t="shared" si="57"/>
        <v>550</v>
      </c>
      <c r="I692" s="185" t="s">
        <v>627</v>
      </c>
      <c r="J692" s="186" t="s">
        <v>1381</v>
      </c>
      <c r="K692" s="260" t="s">
        <v>1601</v>
      </c>
    </row>
    <row r="693">
      <c r="A693" s="258">
        <v>45352.0</v>
      </c>
      <c r="B693" s="258">
        <v>45352.0</v>
      </c>
      <c r="C693" s="259" t="s">
        <v>1613</v>
      </c>
      <c r="D693" s="259" t="s">
        <v>1613</v>
      </c>
      <c r="E693" s="260" t="s">
        <v>224</v>
      </c>
      <c r="F693" s="260" t="s">
        <v>18</v>
      </c>
      <c r="G693" s="262">
        <v>610.0</v>
      </c>
      <c r="H693" s="262">
        <f t="shared" si="57"/>
        <v>610</v>
      </c>
      <c r="I693" s="185" t="s">
        <v>909</v>
      </c>
      <c r="J693" s="186" t="s">
        <v>1381</v>
      </c>
      <c r="K693" s="260" t="s">
        <v>1614</v>
      </c>
    </row>
    <row r="694">
      <c r="A694" s="258">
        <v>45352.0</v>
      </c>
      <c r="B694" s="258">
        <v>45354.0</v>
      </c>
      <c r="C694" s="261" t="s">
        <v>1615</v>
      </c>
      <c r="D694" s="260" t="s">
        <v>1616</v>
      </c>
      <c r="E694" s="260" t="s">
        <v>306</v>
      </c>
      <c r="F694" s="261"/>
      <c r="G694" s="262">
        <v>700.0</v>
      </c>
      <c r="H694" s="262">
        <f t="shared" si="57"/>
        <v>700</v>
      </c>
      <c r="I694" s="185" t="s">
        <v>627</v>
      </c>
      <c r="J694" s="186" t="s">
        <v>1381</v>
      </c>
      <c r="K694" s="260" t="s">
        <v>1617</v>
      </c>
    </row>
    <row r="695">
      <c r="A695" s="258">
        <v>45352.0</v>
      </c>
      <c r="B695" s="258">
        <v>45354.0</v>
      </c>
      <c r="C695" s="259" t="s">
        <v>1618</v>
      </c>
      <c r="D695" s="259" t="s">
        <v>1619</v>
      </c>
      <c r="E695" s="260" t="s">
        <v>306</v>
      </c>
      <c r="F695" s="261"/>
      <c r="G695" s="262">
        <v>890.0</v>
      </c>
      <c r="H695" s="262">
        <f t="shared" si="57"/>
        <v>890</v>
      </c>
      <c r="I695" s="185" t="s">
        <v>627</v>
      </c>
      <c r="J695" s="186" t="s">
        <v>1381</v>
      </c>
      <c r="K695" s="260" t="s">
        <v>1620</v>
      </c>
    </row>
    <row r="696">
      <c r="A696" s="258">
        <v>45355.0</v>
      </c>
      <c r="B696" s="258">
        <v>45353.0</v>
      </c>
      <c r="C696" s="259" t="s">
        <v>1621</v>
      </c>
      <c r="D696" s="259" t="s">
        <v>1621</v>
      </c>
      <c r="E696" s="260" t="s">
        <v>74</v>
      </c>
      <c r="F696" s="260" t="s">
        <v>18</v>
      </c>
      <c r="G696" s="262">
        <v>550.0</v>
      </c>
      <c r="H696" s="262">
        <f t="shared" si="57"/>
        <v>550</v>
      </c>
      <c r="I696" s="185" t="s">
        <v>627</v>
      </c>
      <c r="J696" s="186" t="s">
        <v>1381</v>
      </c>
      <c r="K696" s="260" t="s">
        <v>1622</v>
      </c>
    </row>
    <row r="697">
      <c r="A697" s="258">
        <v>45355.0</v>
      </c>
      <c r="B697" s="258">
        <v>45354.0</v>
      </c>
      <c r="C697" s="259" t="s">
        <v>1618</v>
      </c>
      <c r="D697" s="259" t="s">
        <v>1619</v>
      </c>
      <c r="E697" s="260" t="s">
        <v>306</v>
      </c>
      <c r="F697" s="261"/>
      <c r="G697" s="262">
        <v>390.0</v>
      </c>
      <c r="H697" s="262">
        <f t="shared" si="57"/>
        <v>390</v>
      </c>
      <c r="I697" s="185" t="s">
        <v>627</v>
      </c>
      <c r="J697" s="186" t="s">
        <v>1381</v>
      </c>
      <c r="K697" s="260" t="s">
        <v>1623</v>
      </c>
    </row>
    <row r="698">
      <c r="A698" s="258">
        <v>45354.0</v>
      </c>
      <c r="B698" s="258">
        <v>45354.0</v>
      </c>
      <c r="C698" s="260" t="s">
        <v>1624</v>
      </c>
      <c r="D698" s="260" t="s">
        <v>1624</v>
      </c>
      <c r="E698" s="260" t="s">
        <v>306</v>
      </c>
      <c r="F698" s="261"/>
      <c r="G698" s="262">
        <v>390.0</v>
      </c>
      <c r="H698" s="262">
        <f t="shared" si="57"/>
        <v>390</v>
      </c>
      <c r="I698" s="185" t="s">
        <v>627</v>
      </c>
      <c r="J698" s="186" t="s">
        <v>1381</v>
      </c>
      <c r="K698" s="260" t="s">
        <v>1625</v>
      </c>
    </row>
    <row r="699">
      <c r="A699" s="239">
        <v>45355.0</v>
      </c>
      <c r="B699" s="239">
        <v>45355.0</v>
      </c>
      <c r="C699" s="240" t="s">
        <v>1626</v>
      </c>
      <c r="D699" s="240" t="s">
        <v>1627</v>
      </c>
      <c r="E699" s="240" t="s">
        <v>74</v>
      </c>
      <c r="F699" s="243"/>
      <c r="G699" s="273">
        <v>550.0</v>
      </c>
      <c r="H699" s="241">
        <f t="shared" si="57"/>
        <v>550</v>
      </c>
      <c r="I699" s="185" t="s">
        <v>606</v>
      </c>
      <c r="J699" s="186" t="s">
        <v>730</v>
      </c>
      <c r="K699" s="240" t="s">
        <v>1628</v>
      </c>
    </row>
    <row r="700">
      <c r="A700" s="258">
        <v>45359.0</v>
      </c>
      <c r="B700" s="258">
        <v>45360.0</v>
      </c>
      <c r="C700" s="260" t="s">
        <v>1629</v>
      </c>
      <c r="D700" s="260" t="s">
        <v>1629</v>
      </c>
      <c r="E700" s="260" t="s">
        <v>846</v>
      </c>
      <c r="F700" s="260" t="s">
        <v>18</v>
      </c>
      <c r="G700" s="262">
        <v>562.5</v>
      </c>
      <c r="H700" s="262">
        <f t="shared" si="57"/>
        <v>562.5</v>
      </c>
      <c r="I700" s="185" t="s">
        <v>627</v>
      </c>
      <c r="J700" s="186" t="s">
        <v>1381</v>
      </c>
      <c r="K700" s="260" t="s">
        <v>1630</v>
      </c>
    </row>
    <row r="701">
      <c r="A701" s="258">
        <v>45359.0</v>
      </c>
      <c r="B701" s="258">
        <v>45361.0</v>
      </c>
      <c r="C701" s="271" t="s">
        <v>1631</v>
      </c>
      <c r="D701" s="260" t="s">
        <v>1632</v>
      </c>
      <c r="E701" s="260" t="s">
        <v>306</v>
      </c>
      <c r="F701" s="261"/>
      <c r="G701" s="270">
        <v>400.0</v>
      </c>
      <c r="H701" s="262">
        <f t="shared" si="57"/>
        <v>400</v>
      </c>
      <c r="I701" s="185" t="s">
        <v>627</v>
      </c>
      <c r="J701" s="186" t="s">
        <v>1381</v>
      </c>
      <c r="K701" s="260" t="s">
        <v>1633</v>
      </c>
    </row>
    <row r="702">
      <c r="A702" s="274">
        <v>45359.0</v>
      </c>
      <c r="B702" s="258">
        <v>45361.0</v>
      </c>
      <c r="C702" s="260" t="s">
        <v>1634</v>
      </c>
      <c r="D702" s="261" t="s">
        <v>1634</v>
      </c>
      <c r="E702" s="260" t="s">
        <v>306</v>
      </c>
      <c r="F702" s="261"/>
      <c r="G702" s="270">
        <f>110+415</f>
        <v>525</v>
      </c>
      <c r="H702" s="262">
        <f t="shared" si="57"/>
        <v>525</v>
      </c>
      <c r="I702" s="185" t="s">
        <v>627</v>
      </c>
      <c r="J702" s="186" t="s">
        <v>1381</v>
      </c>
      <c r="K702" s="260" t="s">
        <v>1635</v>
      </c>
    </row>
    <row r="703">
      <c r="A703" s="274">
        <v>45359.0</v>
      </c>
      <c r="B703" s="258">
        <v>45361.0</v>
      </c>
      <c r="C703" s="271" t="s">
        <v>1636</v>
      </c>
      <c r="D703" s="271" t="s">
        <v>1636</v>
      </c>
      <c r="E703" s="260" t="s">
        <v>306</v>
      </c>
      <c r="F703" s="261"/>
      <c r="G703" s="262">
        <f t="shared" ref="G703:H703" si="58">220+365</f>
        <v>585</v>
      </c>
      <c r="H703" s="262">
        <f t="shared" si="58"/>
        <v>585</v>
      </c>
      <c r="I703" s="185" t="s">
        <v>627</v>
      </c>
      <c r="J703" s="186" t="s">
        <v>1381</v>
      </c>
      <c r="K703" s="260" t="s">
        <v>1637</v>
      </c>
    </row>
    <row r="704">
      <c r="A704" s="274">
        <v>45359.0</v>
      </c>
      <c r="B704" s="258">
        <v>45361.0</v>
      </c>
      <c r="C704" s="271" t="s">
        <v>1638</v>
      </c>
      <c r="D704" s="271" t="s">
        <v>1638</v>
      </c>
      <c r="E704" s="260" t="s">
        <v>306</v>
      </c>
      <c r="F704" s="261"/>
      <c r="G704" s="262">
        <v>195.0</v>
      </c>
      <c r="H704" s="262">
        <f t="shared" ref="H704:H730" si="59">G704</f>
        <v>195</v>
      </c>
      <c r="I704" s="185" t="s">
        <v>627</v>
      </c>
      <c r="J704" s="186" t="s">
        <v>1381</v>
      </c>
      <c r="K704" s="260" t="s">
        <v>1639</v>
      </c>
    </row>
    <row r="705">
      <c r="A705" s="274">
        <v>45359.0</v>
      </c>
      <c r="B705" s="258">
        <v>45359.0</v>
      </c>
      <c r="C705" s="259" t="s">
        <v>1640</v>
      </c>
      <c r="D705" s="259" t="s">
        <v>1641</v>
      </c>
      <c r="E705" s="260" t="s">
        <v>509</v>
      </c>
      <c r="F705" s="261"/>
      <c r="G705" s="262">
        <v>100.0</v>
      </c>
      <c r="H705" s="262">
        <f t="shared" si="59"/>
        <v>100</v>
      </c>
      <c r="I705" s="185" t="s">
        <v>627</v>
      </c>
      <c r="J705" s="186" t="s">
        <v>1381</v>
      </c>
      <c r="K705" s="260" t="s">
        <v>1642</v>
      </c>
    </row>
    <row r="706">
      <c r="A706" s="258">
        <v>45357.0</v>
      </c>
      <c r="B706" s="258">
        <v>45358.0</v>
      </c>
      <c r="C706" s="260" t="s">
        <v>1643</v>
      </c>
      <c r="D706" s="259" t="s">
        <v>1644</v>
      </c>
      <c r="E706" s="260" t="s">
        <v>1001</v>
      </c>
      <c r="F706" s="261"/>
      <c r="G706" s="262">
        <v>6210.0</v>
      </c>
      <c r="H706" s="262">
        <f t="shared" si="59"/>
        <v>6210</v>
      </c>
      <c r="I706" s="185" t="s">
        <v>627</v>
      </c>
      <c r="J706" s="186" t="s">
        <v>1381</v>
      </c>
      <c r="K706" s="260" t="s">
        <v>1645</v>
      </c>
    </row>
    <row r="707">
      <c r="A707" s="258">
        <v>45360.0</v>
      </c>
      <c r="B707" s="258">
        <v>45360.0</v>
      </c>
      <c r="C707" s="259" t="s">
        <v>1629</v>
      </c>
      <c r="D707" s="259" t="s">
        <v>1629</v>
      </c>
      <c r="E707" s="260" t="s">
        <v>846</v>
      </c>
      <c r="F707" s="260" t="s">
        <v>18</v>
      </c>
      <c r="G707" s="262">
        <v>547.5</v>
      </c>
      <c r="H707" s="262">
        <f t="shared" si="59"/>
        <v>547.5</v>
      </c>
      <c r="I707" s="185" t="s">
        <v>606</v>
      </c>
      <c r="J707" s="186" t="s">
        <v>1381</v>
      </c>
      <c r="K707" s="260" t="s">
        <v>1646</v>
      </c>
    </row>
    <row r="708">
      <c r="A708" s="258">
        <v>45360.0</v>
      </c>
      <c r="B708" s="258">
        <v>45361.0</v>
      </c>
      <c r="C708" s="259" t="s">
        <v>1631</v>
      </c>
      <c r="D708" s="259" t="s">
        <v>1647</v>
      </c>
      <c r="E708" s="260" t="s">
        <v>306</v>
      </c>
      <c r="F708" s="261"/>
      <c r="G708" s="262">
        <v>245.0</v>
      </c>
      <c r="H708" s="262">
        <f t="shared" si="59"/>
        <v>245</v>
      </c>
      <c r="I708" s="185" t="s">
        <v>627</v>
      </c>
      <c r="J708" s="186" t="s">
        <v>1381</v>
      </c>
      <c r="K708" s="260" t="s">
        <v>1648</v>
      </c>
    </row>
    <row r="709">
      <c r="A709" s="258">
        <v>45359.0</v>
      </c>
      <c r="B709" s="258">
        <v>45361.0</v>
      </c>
      <c r="C709" s="260" t="s">
        <v>1649</v>
      </c>
      <c r="D709" s="260" t="s">
        <v>1650</v>
      </c>
      <c r="E709" s="260" t="s">
        <v>306</v>
      </c>
      <c r="F709" s="261"/>
      <c r="G709" s="262">
        <f>390+85</f>
        <v>475</v>
      </c>
      <c r="H709" s="262">
        <f t="shared" si="59"/>
        <v>475</v>
      </c>
      <c r="I709" s="185" t="s">
        <v>627</v>
      </c>
      <c r="J709" s="186" t="s">
        <v>1381</v>
      </c>
      <c r="K709" s="260" t="s">
        <v>1651</v>
      </c>
    </row>
    <row r="710">
      <c r="A710" s="275"/>
      <c r="B710" s="275"/>
      <c r="C710" s="260" t="s">
        <v>1643</v>
      </c>
      <c r="D710" s="259" t="s">
        <v>1644</v>
      </c>
      <c r="E710" s="260" t="s">
        <v>1001</v>
      </c>
      <c r="F710" s="261"/>
      <c r="G710" s="262">
        <v>726.0</v>
      </c>
      <c r="H710" s="262">
        <f t="shared" si="59"/>
        <v>726</v>
      </c>
      <c r="I710" s="185" t="s">
        <v>627</v>
      </c>
      <c r="J710" s="186" t="s">
        <v>1381</v>
      </c>
      <c r="K710" s="260" t="s">
        <v>1652</v>
      </c>
    </row>
    <row r="711">
      <c r="A711" s="258">
        <v>45361.0</v>
      </c>
      <c r="B711" s="258">
        <v>45361.0</v>
      </c>
      <c r="C711" s="259" t="s">
        <v>1631</v>
      </c>
      <c r="D711" s="259" t="s">
        <v>1653</v>
      </c>
      <c r="E711" s="260" t="s">
        <v>306</v>
      </c>
      <c r="F711" s="261"/>
      <c r="G711" s="262">
        <v>85.0</v>
      </c>
      <c r="H711" s="262">
        <f t="shared" si="59"/>
        <v>85</v>
      </c>
      <c r="I711" s="185" t="s">
        <v>627</v>
      </c>
      <c r="J711" s="186" t="s">
        <v>1381</v>
      </c>
      <c r="K711" s="260" t="s">
        <v>1654</v>
      </c>
    </row>
    <row r="712">
      <c r="A712" s="258">
        <v>45361.0</v>
      </c>
      <c r="B712" s="258">
        <v>45361.0</v>
      </c>
      <c r="C712" s="259" t="s">
        <v>1655</v>
      </c>
      <c r="D712" s="259" t="s">
        <v>1656</v>
      </c>
      <c r="E712" s="260" t="s">
        <v>306</v>
      </c>
      <c r="F712" s="261"/>
      <c r="G712" s="262">
        <v>245.0</v>
      </c>
      <c r="H712" s="262">
        <f t="shared" si="59"/>
        <v>245</v>
      </c>
      <c r="I712" s="185" t="s">
        <v>627</v>
      </c>
      <c r="J712" s="186" t="s">
        <v>1381</v>
      </c>
      <c r="K712" s="260" t="s">
        <v>1657</v>
      </c>
    </row>
    <row r="713">
      <c r="A713" s="258">
        <v>45361.0</v>
      </c>
      <c r="B713" s="258">
        <v>45361.0</v>
      </c>
      <c r="C713" s="260" t="s">
        <v>1658</v>
      </c>
      <c r="D713" s="260" t="s">
        <v>1658</v>
      </c>
      <c r="E713" s="260" t="s">
        <v>509</v>
      </c>
      <c r="F713" s="261"/>
      <c r="G713" s="262">
        <v>150.0</v>
      </c>
      <c r="H713" s="262">
        <f t="shared" si="59"/>
        <v>150</v>
      </c>
      <c r="I713" s="185" t="s">
        <v>627</v>
      </c>
      <c r="J713" s="186" t="s">
        <v>1381</v>
      </c>
      <c r="K713" s="260" t="s">
        <v>1659</v>
      </c>
    </row>
    <row r="714">
      <c r="A714" s="258">
        <v>45362.0</v>
      </c>
      <c r="B714" s="258">
        <v>45363.0</v>
      </c>
      <c r="C714" s="259" t="s">
        <v>1660</v>
      </c>
      <c r="D714" s="259" t="s">
        <v>1660</v>
      </c>
      <c r="E714" s="260" t="s">
        <v>224</v>
      </c>
      <c r="F714" s="260" t="s">
        <v>18</v>
      </c>
      <c r="G714" s="262">
        <v>540.0</v>
      </c>
      <c r="H714" s="262">
        <f t="shared" si="59"/>
        <v>540</v>
      </c>
      <c r="I714" s="185" t="s">
        <v>909</v>
      </c>
      <c r="J714" s="186" t="s">
        <v>1381</v>
      </c>
      <c r="K714" s="260" t="s">
        <v>1661</v>
      </c>
    </row>
    <row r="715">
      <c r="A715" s="258">
        <v>45363.0</v>
      </c>
      <c r="B715" s="258">
        <v>45363.0</v>
      </c>
      <c r="C715" s="259" t="s">
        <v>1662</v>
      </c>
      <c r="D715" s="260" t="s">
        <v>1662</v>
      </c>
      <c r="E715" s="260" t="s">
        <v>1663</v>
      </c>
      <c r="F715" s="261"/>
      <c r="G715" s="262">
        <v>170.0</v>
      </c>
      <c r="H715" s="262">
        <f t="shared" si="59"/>
        <v>170</v>
      </c>
      <c r="I715" s="185" t="s">
        <v>627</v>
      </c>
      <c r="J715" s="186" t="s">
        <v>1381</v>
      </c>
      <c r="K715" s="260" t="s">
        <v>1664</v>
      </c>
    </row>
    <row r="716">
      <c r="A716" s="258">
        <v>45364.0</v>
      </c>
      <c r="B716" s="258">
        <v>45364.0</v>
      </c>
      <c r="C716" s="259" t="s">
        <v>1665</v>
      </c>
      <c r="D716" s="259" t="s">
        <v>1665</v>
      </c>
      <c r="E716" s="260" t="s">
        <v>509</v>
      </c>
      <c r="F716" s="261"/>
      <c r="G716" s="262">
        <v>100.0</v>
      </c>
      <c r="H716" s="262">
        <f t="shared" si="59"/>
        <v>100</v>
      </c>
      <c r="I716" s="185" t="s">
        <v>627</v>
      </c>
      <c r="J716" s="186" t="s">
        <v>1381</v>
      </c>
      <c r="K716" s="260" t="s">
        <v>1666</v>
      </c>
    </row>
    <row r="717">
      <c r="A717" s="258">
        <v>45364.0</v>
      </c>
      <c r="B717" s="258">
        <v>45365.0</v>
      </c>
      <c r="C717" s="260" t="s">
        <v>1667</v>
      </c>
      <c r="D717" s="259" t="s">
        <v>1667</v>
      </c>
      <c r="E717" s="260" t="s">
        <v>1663</v>
      </c>
      <c r="F717" s="261"/>
      <c r="G717" s="262">
        <v>270.0</v>
      </c>
      <c r="H717" s="262">
        <f t="shared" si="59"/>
        <v>270</v>
      </c>
      <c r="I717" s="185" t="s">
        <v>606</v>
      </c>
      <c r="J717" s="186" t="s">
        <v>1381</v>
      </c>
      <c r="K717" s="260" t="s">
        <v>1668</v>
      </c>
    </row>
    <row r="718">
      <c r="A718" s="258">
        <v>45365.0</v>
      </c>
      <c r="B718" s="258">
        <v>45368.0</v>
      </c>
      <c r="C718" s="260" t="s">
        <v>1669</v>
      </c>
      <c r="D718" s="260" t="s">
        <v>1669</v>
      </c>
      <c r="E718" s="260" t="s">
        <v>306</v>
      </c>
      <c r="F718" s="261"/>
      <c r="G718" s="262">
        <v>280.0</v>
      </c>
      <c r="H718" s="262">
        <f t="shared" si="59"/>
        <v>280</v>
      </c>
      <c r="I718" s="185" t="s">
        <v>627</v>
      </c>
      <c r="J718" s="186" t="s">
        <v>1381</v>
      </c>
      <c r="K718" s="260" t="s">
        <v>1670</v>
      </c>
    </row>
    <row r="719">
      <c r="A719" s="258">
        <v>45368.0</v>
      </c>
      <c r="B719" s="258">
        <v>45367.0</v>
      </c>
      <c r="C719" s="259" t="s">
        <v>1671</v>
      </c>
      <c r="D719" s="259" t="s">
        <v>1671</v>
      </c>
      <c r="E719" s="260" t="s">
        <v>92</v>
      </c>
      <c r="F719" s="260" t="s">
        <v>18</v>
      </c>
      <c r="G719" s="262">
        <f>800+840</f>
        <v>1640</v>
      </c>
      <c r="H719" s="262">
        <f t="shared" si="59"/>
        <v>1640</v>
      </c>
      <c r="I719" s="185" t="s">
        <v>627</v>
      </c>
      <c r="J719" s="186" t="s">
        <v>1381</v>
      </c>
      <c r="K719" s="260" t="s">
        <v>1672</v>
      </c>
    </row>
    <row r="720">
      <c r="A720" s="258">
        <v>45368.0</v>
      </c>
      <c r="B720" s="258">
        <v>45370.0</v>
      </c>
      <c r="C720" s="259" t="s">
        <v>1673</v>
      </c>
      <c r="D720" s="259" t="s">
        <v>1673</v>
      </c>
      <c r="E720" s="260" t="s">
        <v>377</v>
      </c>
      <c r="F720" s="261"/>
      <c r="G720" s="262">
        <v>290.0</v>
      </c>
      <c r="H720" s="262">
        <f t="shared" si="59"/>
        <v>290</v>
      </c>
      <c r="I720" s="185" t="s">
        <v>627</v>
      </c>
      <c r="J720" s="186" t="s">
        <v>1381</v>
      </c>
      <c r="K720" s="260" t="s">
        <v>1674</v>
      </c>
    </row>
    <row r="721">
      <c r="A721" s="258">
        <v>45368.0</v>
      </c>
      <c r="B721" s="258">
        <v>45367.0</v>
      </c>
      <c r="C721" s="260" t="s">
        <v>1675</v>
      </c>
      <c r="D721" s="260" t="s">
        <v>1676</v>
      </c>
      <c r="E721" s="260" t="s">
        <v>110</v>
      </c>
      <c r="F721" s="260" t="s">
        <v>18</v>
      </c>
      <c r="G721" s="262">
        <f>235+415</f>
        <v>650</v>
      </c>
      <c r="H721" s="262">
        <f t="shared" si="59"/>
        <v>650</v>
      </c>
      <c r="I721" s="185" t="s">
        <v>627</v>
      </c>
      <c r="J721" s="186" t="s">
        <v>1381</v>
      </c>
      <c r="K721" s="260" t="s">
        <v>1677</v>
      </c>
    </row>
    <row r="722">
      <c r="A722" s="258">
        <v>45368.0</v>
      </c>
      <c r="B722" s="258">
        <v>45367.0</v>
      </c>
      <c r="C722" s="260" t="s">
        <v>1678</v>
      </c>
      <c r="D722" s="260" t="s">
        <v>1678</v>
      </c>
      <c r="E722" s="260" t="s">
        <v>377</v>
      </c>
      <c r="F722" s="261"/>
      <c r="G722" s="276">
        <v>195.0</v>
      </c>
      <c r="H722" s="262">
        <f t="shared" si="59"/>
        <v>195</v>
      </c>
      <c r="I722" s="185" t="s">
        <v>627</v>
      </c>
      <c r="J722" s="186" t="s">
        <v>1381</v>
      </c>
      <c r="K722" s="260" t="s">
        <v>1679</v>
      </c>
    </row>
    <row r="723">
      <c r="A723" s="258">
        <v>45368.0</v>
      </c>
      <c r="B723" s="258">
        <v>45367.0</v>
      </c>
      <c r="C723" s="260" t="s">
        <v>1678</v>
      </c>
      <c r="D723" s="260" t="s">
        <v>1678</v>
      </c>
      <c r="E723" s="260" t="s">
        <v>377</v>
      </c>
      <c r="F723" s="261"/>
      <c r="G723" s="276">
        <v>195.0</v>
      </c>
      <c r="H723" s="262">
        <f t="shared" si="59"/>
        <v>195</v>
      </c>
      <c r="I723" s="185" t="s">
        <v>627</v>
      </c>
      <c r="J723" s="186" t="s">
        <v>1381</v>
      </c>
      <c r="K723" s="260" t="s">
        <v>1680</v>
      </c>
    </row>
    <row r="724">
      <c r="A724" s="258">
        <v>45368.0</v>
      </c>
      <c r="B724" s="258">
        <v>45368.0</v>
      </c>
      <c r="C724" s="259" t="s">
        <v>1681</v>
      </c>
      <c r="D724" s="259" t="s">
        <v>1682</v>
      </c>
      <c r="E724" s="260" t="s">
        <v>306</v>
      </c>
      <c r="F724" s="261"/>
      <c r="G724" s="262">
        <f>1070+140+140</f>
        <v>1350</v>
      </c>
      <c r="H724" s="262">
        <f t="shared" si="59"/>
        <v>1350</v>
      </c>
      <c r="I724" s="185" t="s">
        <v>627</v>
      </c>
      <c r="J724" s="186" t="s">
        <v>1381</v>
      </c>
      <c r="K724" s="260" t="s">
        <v>1683</v>
      </c>
    </row>
    <row r="725">
      <c r="A725" s="258">
        <v>45368.0</v>
      </c>
      <c r="B725" s="258">
        <v>45367.0</v>
      </c>
      <c r="C725" s="260" t="s">
        <v>1454</v>
      </c>
      <c r="D725" s="260" t="s">
        <v>1454</v>
      </c>
      <c r="E725" s="260" t="s">
        <v>377</v>
      </c>
      <c r="F725" s="261"/>
      <c r="G725" s="262">
        <v>170.0</v>
      </c>
      <c r="H725" s="262">
        <f t="shared" si="59"/>
        <v>170</v>
      </c>
      <c r="I725" s="185" t="s">
        <v>627</v>
      </c>
      <c r="J725" s="186" t="s">
        <v>1381</v>
      </c>
      <c r="K725" s="260" t="s">
        <v>1684</v>
      </c>
    </row>
    <row r="726">
      <c r="A726" s="258">
        <v>45368.0</v>
      </c>
      <c r="B726" s="258">
        <v>45368.0</v>
      </c>
      <c r="C726" s="260" t="s">
        <v>1685</v>
      </c>
      <c r="D726" s="260" t="s">
        <v>1686</v>
      </c>
      <c r="E726" s="260" t="s">
        <v>306</v>
      </c>
      <c r="F726" s="261"/>
      <c r="G726" s="262">
        <v>1350.0</v>
      </c>
      <c r="H726" s="262">
        <f t="shared" si="59"/>
        <v>1350</v>
      </c>
      <c r="I726" s="185" t="s">
        <v>627</v>
      </c>
      <c r="J726" s="186" t="s">
        <v>1381</v>
      </c>
      <c r="K726" s="260" t="s">
        <v>1687</v>
      </c>
    </row>
    <row r="727">
      <c r="A727" s="258">
        <v>45368.0</v>
      </c>
      <c r="B727" s="258">
        <v>45368.0</v>
      </c>
      <c r="C727" s="259" t="s">
        <v>1688</v>
      </c>
      <c r="D727" s="259" t="s">
        <v>1689</v>
      </c>
      <c r="E727" s="260" t="s">
        <v>306</v>
      </c>
      <c r="F727" s="261"/>
      <c r="G727" s="262">
        <v>370.0</v>
      </c>
      <c r="H727" s="262">
        <f t="shared" si="59"/>
        <v>370</v>
      </c>
      <c r="I727" s="185" t="s">
        <v>627</v>
      </c>
      <c r="J727" s="186" t="s">
        <v>1381</v>
      </c>
      <c r="K727" s="260" t="s">
        <v>1690</v>
      </c>
    </row>
    <row r="728">
      <c r="A728" s="258">
        <v>45368.0</v>
      </c>
      <c r="B728" s="258">
        <v>45368.0</v>
      </c>
      <c r="C728" s="259" t="s">
        <v>1691</v>
      </c>
      <c r="D728" s="259" t="s">
        <v>1692</v>
      </c>
      <c r="E728" s="260" t="s">
        <v>306</v>
      </c>
      <c r="F728" s="261"/>
      <c r="G728" s="262">
        <v>280.0</v>
      </c>
      <c r="H728" s="262">
        <f t="shared" si="59"/>
        <v>280</v>
      </c>
      <c r="I728" s="185" t="s">
        <v>627</v>
      </c>
      <c r="J728" s="186" t="s">
        <v>1381</v>
      </c>
      <c r="K728" s="260" t="s">
        <v>1693</v>
      </c>
    </row>
    <row r="729">
      <c r="A729" s="239">
        <v>45368.0</v>
      </c>
      <c r="B729" s="239">
        <v>45368.0</v>
      </c>
      <c r="C729" s="240" t="s">
        <v>1694</v>
      </c>
      <c r="D729" s="240" t="s">
        <v>1694</v>
      </c>
      <c r="E729" s="240" t="s">
        <v>306</v>
      </c>
      <c r="F729" s="243"/>
      <c r="G729" s="241">
        <v>140.0</v>
      </c>
      <c r="H729" s="241">
        <f t="shared" si="59"/>
        <v>140</v>
      </c>
      <c r="I729" s="185" t="s">
        <v>627</v>
      </c>
      <c r="J729" s="186" t="s">
        <v>730</v>
      </c>
      <c r="K729" s="277" t="s">
        <v>1695</v>
      </c>
    </row>
    <row r="730">
      <c r="A730" s="239">
        <v>45368.0</v>
      </c>
      <c r="B730" s="239">
        <v>45368.0</v>
      </c>
      <c r="C730" s="240" t="s">
        <v>1696</v>
      </c>
      <c r="D730" s="240" t="s">
        <v>1697</v>
      </c>
      <c r="E730" s="240" t="s">
        <v>306</v>
      </c>
      <c r="F730" s="243"/>
      <c r="G730" s="241">
        <v>140.0</v>
      </c>
      <c r="H730" s="241">
        <f t="shared" si="59"/>
        <v>140</v>
      </c>
      <c r="I730" s="185" t="s">
        <v>627</v>
      </c>
      <c r="J730" s="186" t="s">
        <v>730</v>
      </c>
      <c r="K730" s="277" t="s">
        <v>1695</v>
      </c>
    </row>
    <row r="731">
      <c r="A731" s="239">
        <v>45368.0</v>
      </c>
      <c r="B731" s="239">
        <v>45378.0</v>
      </c>
      <c r="C731" s="240" t="s">
        <v>1698</v>
      </c>
      <c r="D731" s="240" t="s">
        <v>1699</v>
      </c>
      <c r="E731" s="240" t="s">
        <v>377</v>
      </c>
      <c r="F731" s="243"/>
      <c r="G731" s="241">
        <v>170.0</v>
      </c>
      <c r="H731" s="241">
        <v>170.0</v>
      </c>
      <c r="I731" s="185" t="s">
        <v>627</v>
      </c>
      <c r="J731" s="186" t="s">
        <v>730</v>
      </c>
      <c r="K731" s="240" t="s">
        <v>1700</v>
      </c>
    </row>
    <row r="732">
      <c r="A732" s="239">
        <v>45370.0</v>
      </c>
      <c r="B732" s="239">
        <v>45370.0</v>
      </c>
      <c r="C732" s="242" t="s">
        <v>1673</v>
      </c>
      <c r="D732" s="242" t="s">
        <v>1673</v>
      </c>
      <c r="E732" s="240" t="s">
        <v>377</v>
      </c>
      <c r="F732" s="243"/>
      <c r="G732" s="241">
        <v>170.0</v>
      </c>
      <c r="H732" s="241">
        <f t="shared" ref="H732:H764" si="60">G732</f>
        <v>170</v>
      </c>
      <c r="I732" s="185" t="s">
        <v>627</v>
      </c>
      <c r="J732" s="186" t="s">
        <v>730</v>
      </c>
      <c r="K732" s="240" t="s">
        <v>1701</v>
      </c>
    </row>
    <row r="733">
      <c r="A733" s="258">
        <v>45372.0</v>
      </c>
      <c r="B733" s="258">
        <v>45370.0</v>
      </c>
      <c r="C733" s="260" t="s">
        <v>1702</v>
      </c>
      <c r="D733" s="260" t="s">
        <v>1702</v>
      </c>
      <c r="E733" s="260" t="s">
        <v>377</v>
      </c>
      <c r="F733" s="261"/>
      <c r="G733" s="262">
        <f>170+120</f>
        <v>290</v>
      </c>
      <c r="H733" s="262">
        <f t="shared" si="60"/>
        <v>290</v>
      </c>
      <c r="I733" s="185" t="s">
        <v>627</v>
      </c>
      <c r="J733" s="186" t="s">
        <v>1381</v>
      </c>
      <c r="K733" s="260" t="s">
        <v>1703</v>
      </c>
    </row>
    <row r="734">
      <c r="A734" s="258">
        <v>45373.0</v>
      </c>
      <c r="B734" s="258">
        <v>45375.0</v>
      </c>
      <c r="C734" s="260" t="s">
        <v>1704</v>
      </c>
      <c r="D734" s="260" t="s">
        <v>1704</v>
      </c>
      <c r="E734" s="260" t="s">
        <v>377</v>
      </c>
      <c r="F734" s="261"/>
      <c r="G734" s="262">
        <v>780.0</v>
      </c>
      <c r="H734" s="262">
        <f t="shared" si="60"/>
        <v>780</v>
      </c>
      <c r="I734" s="185" t="s">
        <v>627</v>
      </c>
      <c r="J734" s="186" t="s">
        <v>1381</v>
      </c>
      <c r="K734" s="260" t="s">
        <v>1705</v>
      </c>
    </row>
    <row r="735">
      <c r="A735" s="258">
        <v>45374.0</v>
      </c>
      <c r="B735" s="258">
        <v>45375.0</v>
      </c>
      <c r="C735" s="259" t="s">
        <v>1706</v>
      </c>
      <c r="D735" s="259" t="s">
        <v>1706</v>
      </c>
      <c r="E735" s="260" t="s">
        <v>377</v>
      </c>
      <c r="F735" s="261"/>
      <c r="G735" s="262">
        <v>195.0</v>
      </c>
      <c r="H735" s="262">
        <f t="shared" si="60"/>
        <v>195</v>
      </c>
      <c r="I735" s="185" t="s">
        <v>627</v>
      </c>
      <c r="J735" s="186" t="s">
        <v>1381</v>
      </c>
      <c r="K735" s="260" t="s">
        <v>1707</v>
      </c>
    </row>
    <row r="736">
      <c r="A736" s="258">
        <v>45374.0</v>
      </c>
      <c r="B736" s="258">
        <v>45375.0</v>
      </c>
      <c r="C736" s="260" t="s">
        <v>1573</v>
      </c>
      <c r="D736" s="260" t="s">
        <v>1574</v>
      </c>
      <c r="E736" s="260" t="s">
        <v>377</v>
      </c>
      <c r="F736" s="261"/>
      <c r="G736" s="262">
        <v>110.0</v>
      </c>
      <c r="H736" s="262">
        <f t="shared" si="60"/>
        <v>110</v>
      </c>
      <c r="I736" s="185" t="s">
        <v>627</v>
      </c>
      <c r="J736" s="186" t="s">
        <v>1381</v>
      </c>
      <c r="K736" s="260" t="s">
        <v>1708</v>
      </c>
    </row>
    <row r="737">
      <c r="A737" s="258">
        <v>45376.0</v>
      </c>
      <c r="B737" s="258">
        <v>45375.0</v>
      </c>
      <c r="C737" s="260" t="s">
        <v>1709</v>
      </c>
      <c r="D737" s="260" t="s">
        <v>1709</v>
      </c>
      <c r="E737" s="260" t="s">
        <v>377</v>
      </c>
      <c r="F737" s="261"/>
      <c r="G737" s="262">
        <v>195.0</v>
      </c>
      <c r="H737" s="262">
        <f t="shared" si="60"/>
        <v>195</v>
      </c>
      <c r="I737" s="185" t="s">
        <v>627</v>
      </c>
      <c r="J737" s="186" t="s">
        <v>1381</v>
      </c>
      <c r="K737" s="260" t="s">
        <v>1707</v>
      </c>
    </row>
    <row r="738">
      <c r="A738" s="258">
        <v>45376.0</v>
      </c>
      <c r="B738" s="258">
        <v>45394.0</v>
      </c>
      <c r="C738" s="260" t="s">
        <v>1710</v>
      </c>
      <c r="D738" s="260" t="s">
        <v>1711</v>
      </c>
      <c r="E738" s="260" t="s">
        <v>66</v>
      </c>
      <c r="F738" s="260" t="s">
        <v>18</v>
      </c>
      <c r="G738" s="262">
        <v>1450.0</v>
      </c>
      <c r="H738" s="262">
        <f t="shared" si="60"/>
        <v>1450</v>
      </c>
      <c r="I738" s="185" t="s">
        <v>627</v>
      </c>
      <c r="J738" s="186" t="s">
        <v>1381</v>
      </c>
      <c r="K738" s="260" t="s">
        <v>1712</v>
      </c>
    </row>
    <row r="739">
      <c r="A739" s="258">
        <v>45376.0</v>
      </c>
      <c r="B739" s="258">
        <v>45380.0</v>
      </c>
      <c r="C739" s="260" t="s">
        <v>1713</v>
      </c>
      <c r="D739" s="260" t="s">
        <v>1713</v>
      </c>
      <c r="E739" s="260" t="s">
        <v>306</v>
      </c>
      <c r="F739" s="261"/>
      <c r="G739" s="262">
        <v>260.0</v>
      </c>
      <c r="H739" s="262">
        <f t="shared" si="60"/>
        <v>260</v>
      </c>
      <c r="I739" s="185" t="s">
        <v>627</v>
      </c>
      <c r="J739" s="186" t="s">
        <v>1381</v>
      </c>
      <c r="K739" s="260" t="s">
        <v>1714</v>
      </c>
    </row>
    <row r="740">
      <c r="A740" s="258">
        <v>45378.0</v>
      </c>
      <c r="B740" s="258">
        <v>45381.0</v>
      </c>
      <c r="C740" s="260" t="s">
        <v>1715</v>
      </c>
      <c r="D740" s="260" t="s">
        <v>1715</v>
      </c>
      <c r="E740" s="260" t="s">
        <v>306</v>
      </c>
      <c r="F740" s="261"/>
      <c r="G740" s="262">
        <v>910.0</v>
      </c>
      <c r="H740" s="262">
        <f t="shared" si="60"/>
        <v>910</v>
      </c>
      <c r="I740" s="185" t="s">
        <v>627</v>
      </c>
      <c r="J740" s="186" t="s">
        <v>1381</v>
      </c>
      <c r="K740" s="260" t="s">
        <v>1716</v>
      </c>
    </row>
    <row r="741">
      <c r="A741" s="239">
        <v>45378.0</v>
      </c>
      <c r="B741" s="239">
        <v>45379.0</v>
      </c>
      <c r="C741" s="240" t="s">
        <v>1717</v>
      </c>
      <c r="D741" s="240" t="s">
        <v>1718</v>
      </c>
      <c r="E741" s="240" t="s">
        <v>377</v>
      </c>
      <c r="F741" s="243"/>
      <c r="G741" s="241">
        <v>1140.0</v>
      </c>
      <c r="H741" s="241">
        <f t="shared" si="60"/>
        <v>1140</v>
      </c>
      <c r="I741" s="185" t="s">
        <v>627</v>
      </c>
      <c r="J741" s="186" t="s">
        <v>730</v>
      </c>
      <c r="K741" s="240" t="s">
        <v>1719</v>
      </c>
    </row>
    <row r="742">
      <c r="A742" s="239">
        <v>45378.0</v>
      </c>
      <c r="B742" s="239">
        <v>45381.0</v>
      </c>
      <c r="C742" s="240" t="s">
        <v>1720</v>
      </c>
      <c r="D742" s="240" t="s">
        <v>1721</v>
      </c>
      <c r="E742" s="240" t="s">
        <v>846</v>
      </c>
      <c r="F742" s="240" t="s">
        <v>18</v>
      </c>
      <c r="G742" s="241">
        <v>810.0</v>
      </c>
      <c r="H742" s="241">
        <f t="shared" si="60"/>
        <v>810</v>
      </c>
      <c r="I742" s="185" t="s">
        <v>627</v>
      </c>
      <c r="J742" s="186" t="s">
        <v>730</v>
      </c>
      <c r="K742" s="240" t="s">
        <v>1722</v>
      </c>
    </row>
    <row r="743">
      <c r="A743" s="258">
        <v>45378.0</v>
      </c>
      <c r="B743" s="258">
        <v>45381.0</v>
      </c>
      <c r="C743" s="260" t="s">
        <v>1723</v>
      </c>
      <c r="D743" s="260" t="s">
        <v>1724</v>
      </c>
      <c r="E743" s="260" t="s">
        <v>92</v>
      </c>
      <c r="F743" s="260" t="s">
        <v>18</v>
      </c>
      <c r="G743" s="262">
        <v>1640.0</v>
      </c>
      <c r="H743" s="262">
        <f t="shared" si="60"/>
        <v>1640</v>
      </c>
      <c r="I743" s="185" t="s">
        <v>627</v>
      </c>
      <c r="J743" s="186" t="s">
        <v>1381</v>
      </c>
      <c r="K743" s="260" t="s">
        <v>1725</v>
      </c>
    </row>
    <row r="744">
      <c r="A744" s="258">
        <v>45379.0</v>
      </c>
      <c r="B744" s="258">
        <v>45380.0</v>
      </c>
      <c r="C744" s="260" t="s">
        <v>1726</v>
      </c>
      <c r="D744" s="260" t="s">
        <v>1727</v>
      </c>
      <c r="E744" s="260" t="s">
        <v>306</v>
      </c>
      <c r="F744" s="261"/>
      <c r="G744" s="262">
        <v>790.0</v>
      </c>
      <c r="H744" s="262">
        <f t="shared" si="60"/>
        <v>790</v>
      </c>
      <c r="I744" s="185" t="s">
        <v>627</v>
      </c>
      <c r="J744" s="186" t="s">
        <v>1381</v>
      </c>
      <c r="K744" s="260" t="s">
        <v>1728</v>
      </c>
    </row>
    <row r="745">
      <c r="A745" s="239">
        <v>45379.0</v>
      </c>
      <c r="B745" s="239">
        <v>45379.0</v>
      </c>
      <c r="C745" s="240" t="s">
        <v>1717</v>
      </c>
      <c r="D745" s="240" t="s">
        <v>1718</v>
      </c>
      <c r="E745" s="240" t="s">
        <v>377</v>
      </c>
      <c r="F745" s="243"/>
      <c r="G745" s="241">
        <v>170.0</v>
      </c>
      <c r="H745" s="241">
        <f t="shared" si="60"/>
        <v>170</v>
      </c>
      <c r="I745" s="185" t="s">
        <v>627</v>
      </c>
      <c r="J745" s="186" t="s">
        <v>730</v>
      </c>
      <c r="K745" s="240" t="s">
        <v>1729</v>
      </c>
    </row>
    <row r="746">
      <c r="A746" s="239">
        <v>45379.0</v>
      </c>
      <c r="B746" s="239">
        <v>45381.0</v>
      </c>
      <c r="C746" s="240" t="s">
        <v>1730</v>
      </c>
      <c r="D746" s="240" t="s">
        <v>1731</v>
      </c>
      <c r="E746" s="240" t="s">
        <v>306</v>
      </c>
      <c r="F746" s="243"/>
      <c r="G746" s="241">
        <v>260.0</v>
      </c>
      <c r="H746" s="241">
        <f t="shared" si="60"/>
        <v>260</v>
      </c>
      <c r="I746" s="185" t="s">
        <v>627</v>
      </c>
      <c r="J746" s="186" t="s">
        <v>730</v>
      </c>
      <c r="K746" s="240" t="s">
        <v>1732</v>
      </c>
    </row>
    <row r="747">
      <c r="A747" s="239">
        <v>45379.0</v>
      </c>
      <c r="B747" s="239">
        <v>45380.0</v>
      </c>
      <c r="C747" s="240" t="s">
        <v>1733</v>
      </c>
      <c r="D747" s="240" t="s">
        <v>1734</v>
      </c>
      <c r="E747" s="240" t="s">
        <v>306</v>
      </c>
      <c r="F747" s="243"/>
      <c r="G747" s="241">
        <v>260.0</v>
      </c>
      <c r="H747" s="241">
        <f t="shared" si="60"/>
        <v>260</v>
      </c>
      <c r="I747" s="185" t="s">
        <v>627</v>
      </c>
      <c r="J747" s="186" t="s">
        <v>730</v>
      </c>
      <c r="K747" s="240" t="s">
        <v>1732</v>
      </c>
    </row>
    <row r="748">
      <c r="A748" s="258">
        <v>45380.0</v>
      </c>
      <c r="B748" s="260" t="s">
        <v>1202</v>
      </c>
      <c r="C748" s="260" t="s">
        <v>1735</v>
      </c>
      <c r="D748" s="260" t="s">
        <v>1736</v>
      </c>
      <c r="E748" s="260" t="s">
        <v>110</v>
      </c>
      <c r="F748" s="261"/>
      <c r="G748" s="262">
        <v>810.0</v>
      </c>
      <c r="H748" s="262">
        <f t="shared" si="60"/>
        <v>810</v>
      </c>
      <c r="I748" s="185" t="s">
        <v>627</v>
      </c>
      <c r="J748" s="186" t="s">
        <v>1381</v>
      </c>
      <c r="K748" s="260" t="s">
        <v>1737</v>
      </c>
    </row>
    <row r="749">
      <c r="A749" s="258">
        <v>45380.0</v>
      </c>
      <c r="B749" s="258">
        <v>45380.0</v>
      </c>
      <c r="C749" s="260" t="s">
        <v>1738</v>
      </c>
      <c r="D749" s="260" t="s">
        <v>1739</v>
      </c>
      <c r="E749" s="260" t="s">
        <v>306</v>
      </c>
      <c r="F749" s="261"/>
      <c r="G749" s="262">
        <v>260.0</v>
      </c>
      <c r="H749" s="262">
        <f t="shared" si="60"/>
        <v>260</v>
      </c>
      <c r="I749" s="185" t="s">
        <v>627</v>
      </c>
      <c r="J749" s="186" t="s">
        <v>1381</v>
      </c>
      <c r="K749" s="260" t="s">
        <v>1732</v>
      </c>
    </row>
    <row r="750">
      <c r="A750" s="258">
        <v>45380.0</v>
      </c>
      <c r="B750" s="258">
        <v>45381.0</v>
      </c>
      <c r="C750" s="260" t="s">
        <v>1740</v>
      </c>
      <c r="D750" s="260" t="s">
        <v>1741</v>
      </c>
      <c r="E750" s="260" t="s">
        <v>306</v>
      </c>
      <c r="F750" s="261"/>
      <c r="G750" s="262">
        <v>390.0</v>
      </c>
      <c r="H750" s="262">
        <f t="shared" si="60"/>
        <v>390</v>
      </c>
      <c r="I750" s="185" t="s">
        <v>627</v>
      </c>
      <c r="J750" s="186" t="s">
        <v>1381</v>
      </c>
      <c r="K750" s="260" t="s">
        <v>1742</v>
      </c>
    </row>
    <row r="751">
      <c r="A751" s="258">
        <v>45381.0</v>
      </c>
      <c r="B751" s="258">
        <v>45388.0</v>
      </c>
      <c r="C751" s="260" t="s">
        <v>1743</v>
      </c>
      <c r="D751" s="260" t="s">
        <v>1743</v>
      </c>
      <c r="E751" s="260" t="s">
        <v>74</v>
      </c>
      <c r="F751" s="260" t="s">
        <v>18</v>
      </c>
      <c r="G751" s="262">
        <v>265.0</v>
      </c>
      <c r="H751" s="262">
        <f t="shared" si="60"/>
        <v>265</v>
      </c>
      <c r="I751" s="185" t="s">
        <v>627</v>
      </c>
      <c r="J751" s="186" t="s">
        <v>1381</v>
      </c>
      <c r="K751" s="260" t="s">
        <v>1744</v>
      </c>
    </row>
    <row r="752">
      <c r="A752" s="258">
        <v>45381.0</v>
      </c>
      <c r="B752" s="258">
        <v>45381.0</v>
      </c>
      <c r="C752" s="260" t="s">
        <v>1745</v>
      </c>
      <c r="D752" s="260" t="s">
        <v>1745</v>
      </c>
      <c r="E752" s="260" t="s">
        <v>306</v>
      </c>
      <c r="F752" s="261"/>
      <c r="G752" s="262">
        <v>130.0</v>
      </c>
      <c r="H752" s="262">
        <f t="shared" si="60"/>
        <v>130</v>
      </c>
      <c r="I752" s="185" t="s">
        <v>627</v>
      </c>
      <c r="J752" s="186" t="s">
        <v>1381</v>
      </c>
      <c r="K752" s="260" t="s">
        <v>1746</v>
      </c>
    </row>
    <row r="753">
      <c r="A753" s="258">
        <v>45381.0</v>
      </c>
      <c r="B753" s="258">
        <v>45382.0</v>
      </c>
      <c r="C753" s="260" t="s">
        <v>1747</v>
      </c>
      <c r="D753" s="260" t="s">
        <v>1748</v>
      </c>
      <c r="E753" s="260" t="s">
        <v>306</v>
      </c>
      <c r="F753" s="261"/>
      <c r="G753" s="262">
        <v>130.0</v>
      </c>
      <c r="H753" s="262">
        <f t="shared" si="60"/>
        <v>130</v>
      </c>
      <c r="I753" s="185" t="s">
        <v>627</v>
      </c>
      <c r="J753" s="186" t="s">
        <v>1381</v>
      </c>
      <c r="K753" s="260" t="s">
        <v>1749</v>
      </c>
    </row>
    <row r="754">
      <c r="A754" s="258">
        <v>45382.0</v>
      </c>
      <c r="B754" s="258">
        <v>45382.0</v>
      </c>
      <c r="C754" s="260" t="s">
        <v>1750</v>
      </c>
      <c r="D754" s="260" t="s">
        <v>1750</v>
      </c>
      <c r="E754" s="260" t="s">
        <v>306</v>
      </c>
      <c r="F754" s="261"/>
      <c r="G754" s="262">
        <v>260.0</v>
      </c>
      <c r="H754" s="262">
        <f t="shared" si="60"/>
        <v>260</v>
      </c>
      <c r="I754" s="185" t="s">
        <v>627</v>
      </c>
      <c r="J754" s="186" t="s">
        <v>1381</v>
      </c>
      <c r="K754" s="260" t="s">
        <v>1751</v>
      </c>
    </row>
    <row r="755">
      <c r="A755" s="258">
        <v>45382.0</v>
      </c>
      <c r="B755" s="258">
        <v>45382.0</v>
      </c>
      <c r="C755" s="260" t="s">
        <v>1752</v>
      </c>
      <c r="D755" s="260" t="s">
        <v>1752</v>
      </c>
      <c r="E755" s="261"/>
      <c r="F755" s="261"/>
      <c r="G755" s="262">
        <v>520.0</v>
      </c>
      <c r="H755" s="262">
        <f t="shared" si="60"/>
        <v>520</v>
      </c>
      <c r="I755" s="185" t="s">
        <v>627</v>
      </c>
      <c r="J755" s="186" t="s">
        <v>1381</v>
      </c>
      <c r="K755" s="260" t="s">
        <v>1753</v>
      </c>
    </row>
    <row r="756">
      <c r="A756" s="239">
        <v>45383.0</v>
      </c>
      <c r="B756" s="239">
        <v>45383.0</v>
      </c>
      <c r="C756" s="242" t="s">
        <v>1720</v>
      </c>
      <c r="D756" s="242" t="s">
        <v>1721</v>
      </c>
      <c r="E756" s="240" t="s">
        <v>846</v>
      </c>
      <c r="F756" s="240" t="s">
        <v>18</v>
      </c>
      <c r="G756" s="241">
        <v>315.0</v>
      </c>
      <c r="H756" s="241">
        <f t="shared" si="60"/>
        <v>315</v>
      </c>
      <c r="I756" s="185" t="s">
        <v>627</v>
      </c>
      <c r="J756" s="186" t="s">
        <v>730</v>
      </c>
      <c r="K756" s="240" t="s">
        <v>1754</v>
      </c>
    </row>
    <row r="757">
      <c r="A757" s="258">
        <v>45384.0</v>
      </c>
      <c r="B757" s="258">
        <v>45387.0</v>
      </c>
      <c r="C757" s="259" t="s">
        <v>1755</v>
      </c>
      <c r="D757" s="259" t="s">
        <v>1756</v>
      </c>
      <c r="E757" s="260" t="s">
        <v>110</v>
      </c>
      <c r="F757" s="260" t="s">
        <v>18</v>
      </c>
      <c r="G757" s="262">
        <v>405.0</v>
      </c>
      <c r="H757" s="262">
        <f t="shared" si="60"/>
        <v>405</v>
      </c>
      <c r="I757" s="185" t="s">
        <v>627</v>
      </c>
      <c r="J757" s="186" t="s">
        <v>1381</v>
      </c>
      <c r="K757" s="260" t="s">
        <v>1757</v>
      </c>
    </row>
    <row r="758">
      <c r="A758" s="258">
        <v>45386.0</v>
      </c>
      <c r="B758" s="258">
        <v>45393.0</v>
      </c>
      <c r="C758" s="261" t="s">
        <v>1758</v>
      </c>
      <c r="D758" s="260" t="s">
        <v>1758</v>
      </c>
      <c r="E758" s="260" t="s">
        <v>110</v>
      </c>
      <c r="F758" s="260" t="s">
        <v>18</v>
      </c>
      <c r="G758" s="262">
        <f>470/2</f>
        <v>235</v>
      </c>
      <c r="H758" s="262">
        <f t="shared" si="60"/>
        <v>235</v>
      </c>
      <c r="I758" s="185" t="s">
        <v>627</v>
      </c>
      <c r="J758" s="186" t="s">
        <v>1381</v>
      </c>
      <c r="K758" s="260" t="s">
        <v>1759</v>
      </c>
    </row>
    <row r="759">
      <c r="A759" s="258">
        <v>45386.0</v>
      </c>
      <c r="B759" s="258">
        <v>45393.0</v>
      </c>
      <c r="C759" s="261" t="s">
        <v>1758</v>
      </c>
      <c r="D759" s="260" t="s">
        <v>1758</v>
      </c>
      <c r="E759" s="260" t="s">
        <v>74</v>
      </c>
      <c r="F759" s="260" t="s">
        <v>18</v>
      </c>
      <c r="G759" s="262">
        <f>530/2</f>
        <v>265</v>
      </c>
      <c r="H759" s="262">
        <f t="shared" si="60"/>
        <v>265</v>
      </c>
      <c r="I759" s="185" t="s">
        <v>627</v>
      </c>
      <c r="J759" s="186" t="s">
        <v>1381</v>
      </c>
      <c r="K759" s="260" t="s">
        <v>1759</v>
      </c>
    </row>
    <row r="760">
      <c r="A760" s="239">
        <v>45388.0</v>
      </c>
      <c r="B760" s="239">
        <v>45389.0</v>
      </c>
      <c r="C760" s="242" t="s">
        <v>1760</v>
      </c>
      <c r="D760" s="242" t="s">
        <v>1760</v>
      </c>
      <c r="E760" s="240" t="s">
        <v>377</v>
      </c>
      <c r="F760" s="243"/>
      <c r="G760" s="241">
        <v>195.0</v>
      </c>
      <c r="H760" s="241">
        <f t="shared" si="60"/>
        <v>195</v>
      </c>
      <c r="I760" s="185" t="s">
        <v>627</v>
      </c>
      <c r="J760" s="186" t="s">
        <v>730</v>
      </c>
      <c r="K760" s="240" t="s">
        <v>1761</v>
      </c>
    </row>
    <row r="761">
      <c r="A761" s="239">
        <v>45388.0</v>
      </c>
      <c r="B761" s="239">
        <v>45388.0</v>
      </c>
      <c r="C761" s="242" t="s">
        <v>1762</v>
      </c>
      <c r="D761" s="242" t="s">
        <v>927</v>
      </c>
      <c r="E761" s="240" t="s">
        <v>377</v>
      </c>
      <c r="F761" s="243"/>
      <c r="G761" s="241">
        <v>305.0</v>
      </c>
      <c r="H761" s="241">
        <f t="shared" si="60"/>
        <v>305</v>
      </c>
      <c r="I761" s="185" t="s">
        <v>627</v>
      </c>
      <c r="J761" s="186" t="s">
        <v>730</v>
      </c>
      <c r="K761" s="240" t="s">
        <v>1763</v>
      </c>
    </row>
    <row r="762">
      <c r="A762" s="258">
        <v>45388.0</v>
      </c>
      <c r="B762" s="258">
        <v>45388.0</v>
      </c>
      <c r="C762" s="260" t="s">
        <v>1764</v>
      </c>
      <c r="D762" s="260" t="s">
        <v>1764</v>
      </c>
      <c r="E762" s="260" t="s">
        <v>377</v>
      </c>
      <c r="F762" s="261"/>
      <c r="G762" s="270">
        <v>880.0</v>
      </c>
      <c r="H762" s="262">
        <f t="shared" si="60"/>
        <v>880</v>
      </c>
      <c r="I762" s="185" t="s">
        <v>627</v>
      </c>
      <c r="J762" s="186" t="s">
        <v>1381</v>
      </c>
      <c r="K762" s="260" t="s">
        <v>1765</v>
      </c>
    </row>
    <row r="763">
      <c r="A763" s="258">
        <v>45388.0</v>
      </c>
      <c r="B763" s="258">
        <v>45388.0</v>
      </c>
      <c r="C763" s="259" t="s">
        <v>1743</v>
      </c>
      <c r="D763" s="260" t="s">
        <v>1743</v>
      </c>
      <c r="E763" s="260" t="s">
        <v>74</v>
      </c>
      <c r="F763" s="260" t="s">
        <v>18</v>
      </c>
      <c r="G763" s="262">
        <v>265.0</v>
      </c>
      <c r="H763" s="262">
        <f t="shared" si="60"/>
        <v>265</v>
      </c>
      <c r="I763" s="185" t="s">
        <v>627</v>
      </c>
      <c r="J763" s="186" t="s">
        <v>1381</v>
      </c>
      <c r="K763" s="260" t="s">
        <v>1766</v>
      </c>
    </row>
    <row r="764">
      <c r="A764" s="258">
        <v>45388.0</v>
      </c>
      <c r="B764" s="258">
        <v>45389.0</v>
      </c>
      <c r="C764" s="260" t="s">
        <v>1767</v>
      </c>
      <c r="D764" s="260" t="s">
        <v>1767</v>
      </c>
      <c r="E764" s="260" t="s">
        <v>377</v>
      </c>
      <c r="F764" s="261"/>
      <c r="G764" s="262">
        <v>295.0</v>
      </c>
      <c r="H764" s="262">
        <f t="shared" si="60"/>
        <v>295</v>
      </c>
      <c r="I764" s="185" t="s">
        <v>627</v>
      </c>
      <c r="J764" s="186" t="s">
        <v>1381</v>
      </c>
      <c r="K764" s="260" t="s">
        <v>1768</v>
      </c>
    </row>
    <row r="765">
      <c r="A765" s="258">
        <v>45388.0</v>
      </c>
      <c r="B765" s="258">
        <v>45388.0</v>
      </c>
      <c r="C765" s="260" t="s">
        <v>1769</v>
      </c>
      <c r="D765" s="260" t="s">
        <v>1769</v>
      </c>
      <c r="E765" s="260" t="s">
        <v>846</v>
      </c>
      <c r="F765" s="260" t="s">
        <v>18</v>
      </c>
      <c r="G765" s="262">
        <v>1110.0</v>
      </c>
      <c r="H765" s="262">
        <v>1110.0</v>
      </c>
      <c r="I765" s="185" t="s">
        <v>627</v>
      </c>
      <c r="J765" s="186" t="s">
        <v>1381</v>
      </c>
      <c r="K765" s="260" t="s">
        <v>1770</v>
      </c>
    </row>
    <row r="766">
      <c r="A766" s="258">
        <v>45388.0</v>
      </c>
      <c r="B766" s="258">
        <v>45388.0</v>
      </c>
      <c r="C766" s="271" t="s">
        <v>1755</v>
      </c>
      <c r="D766" s="260" t="s">
        <v>1756</v>
      </c>
      <c r="E766" s="260" t="s">
        <v>110</v>
      </c>
      <c r="F766" s="260" t="s">
        <v>18</v>
      </c>
      <c r="G766" s="270">
        <v>405.0</v>
      </c>
      <c r="H766" s="262">
        <f t="shared" ref="H766:H808" si="61">G766</f>
        <v>405</v>
      </c>
      <c r="I766" s="185" t="s">
        <v>627</v>
      </c>
      <c r="J766" s="186" t="s">
        <v>1381</v>
      </c>
      <c r="K766" s="260" t="s">
        <v>1757</v>
      </c>
    </row>
    <row r="767">
      <c r="A767" s="274">
        <v>45388.0</v>
      </c>
      <c r="B767" s="258">
        <v>45389.0</v>
      </c>
      <c r="C767" s="260" t="s">
        <v>1771</v>
      </c>
      <c r="D767" s="261" t="s">
        <v>1771</v>
      </c>
      <c r="E767" s="260" t="s">
        <v>377</v>
      </c>
      <c r="F767" s="261"/>
      <c r="G767" s="270">
        <v>195.0</v>
      </c>
      <c r="H767" s="262">
        <f t="shared" si="61"/>
        <v>195</v>
      </c>
      <c r="I767" s="185" t="s">
        <v>627</v>
      </c>
      <c r="J767" s="186" t="s">
        <v>1381</v>
      </c>
      <c r="K767" s="260" t="s">
        <v>1772</v>
      </c>
    </row>
    <row r="768">
      <c r="A768" s="274">
        <v>45390.0</v>
      </c>
      <c r="B768" s="274">
        <v>45389.0</v>
      </c>
      <c r="C768" s="259" t="s">
        <v>1773</v>
      </c>
      <c r="D768" s="259" t="s">
        <v>1773</v>
      </c>
      <c r="E768" s="260" t="s">
        <v>377</v>
      </c>
      <c r="F768" s="261"/>
      <c r="G768" s="270">
        <v>245.0</v>
      </c>
      <c r="H768" s="262">
        <f t="shared" si="61"/>
        <v>245</v>
      </c>
      <c r="I768" s="185" t="s">
        <v>627</v>
      </c>
      <c r="J768" s="186" t="s">
        <v>1381</v>
      </c>
      <c r="K768" s="260" t="s">
        <v>1774</v>
      </c>
    </row>
    <row r="769">
      <c r="A769" s="274">
        <v>45390.0</v>
      </c>
      <c r="B769" s="274">
        <v>45389.0</v>
      </c>
      <c r="C769" s="259" t="s">
        <v>1775</v>
      </c>
      <c r="D769" s="259" t="s">
        <v>1775</v>
      </c>
      <c r="E769" s="260" t="s">
        <v>377</v>
      </c>
      <c r="F769" s="261"/>
      <c r="G769" s="262">
        <v>295.0</v>
      </c>
      <c r="H769" s="262">
        <f t="shared" si="61"/>
        <v>295</v>
      </c>
      <c r="I769" s="185" t="s">
        <v>627</v>
      </c>
      <c r="J769" s="186" t="s">
        <v>1381</v>
      </c>
      <c r="K769" s="260" t="s">
        <v>1776</v>
      </c>
    </row>
    <row r="770">
      <c r="A770" s="258">
        <v>45390.0</v>
      </c>
      <c r="B770" s="258">
        <v>45390.0</v>
      </c>
      <c r="C770" s="259" t="s">
        <v>1777</v>
      </c>
      <c r="D770" s="259" t="s">
        <v>1777</v>
      </c>
      <c r="E770" s="260" t="s">
        <v>377</v>
      </c>
      <c r="F770" s="261"/>
      <c r="G770" s="262">
        <v>195.0</v>
      </c>
      <c r="H770" s="262">
        <f t="shared" si="61"/>
        <v>195</v>
      </c>
      <c r="I770" s="185" t="s">
        <v>627</v>
      </c>
      <c r="J770" s="186" t="s">
        <v>1381</v>
      </c>
      <c r="K770" s="260" t="s">
        <v>1778</v>
      </c>
    </row>
    <row r="771">
      <c r="A771" s="258">
        <v>45390.0</v>
      </c>
      <c r="B771" s="258">
        <v>45390.0</v>
      </c>
      <c r="C771" s="260" t="s">
        <v>1779</v>
      </c>
      <c r="D771" s="260" t="s">
        <v>1780</v>
      </c>
      <c r="E771" s="260" t="s">
        <v>1663</v>
      </c>
      <c r="F771" s="261"/>
      <c r="G771" s="262">
        <v>170.0</v>
      </c>
      <c r="H771" s="262">
        <f t="shared" si="61"/>
        <v>170</v>
      </c>
      <c r="I771" s="185" t="s">
        <v>627</v>
      </c>
      <c r="J771" s="186" t="s">
        <v>1381</v>
      </c>
      <c r="K771" s="260" t="s">
        <v>1781</v>
      </c>
    </row>
    <row r="772">
      <c r="A772" s="258">
        <v>45393.0</v>
      </c>
      <c r="B772" s="258">
        <v>45396.0</v>
      </c>
      <c r="C772" s="260" t="s">
        <v>1782</v>
      </c>
      <c r="D772" s="260" t="s">
        <v>1782</v>
      </c>
      <c r="E772" s="260" t="s">
        <v>377</v>
      </c>
      <c r="F772" s="261"/>
      <c r="G772" s="262">
        <v>195.0</v>
      </c>
      <c r="H772" s="262">
        <f t="shared" si="61"/>
        <v>195</v>
      </c>
      <c r="I772" s="185" t="s">
        <v>627</v>
      </c>
      <c r="J772" s="186" t="s">
        <v>1381</v>
      </c>
      <c r="K772" s="260" t="s">
        <v>1778</v>
      </c>
    </row>
    <row r="773">
      <c r="A773" s="258">
        <v>45394.0</v>
      </c>
      <c r="B773" s="258">
        <v>45395.0</v>
      </c>
      <c r="C773" s="278" t="s">
        <v>1783</v>
      </c>
      <c r="D773" s="278" t="s">
        <v>1784</v>
      </c>
      <c r="E773" s="260" t="s">
        <v>92</v>
      </c>
      <c r="F773" s="260" t="s">
        <v>18</v>
      </c>
      <c r="G773" s="262">
        <v>1640.0</v>
      </c>
      <c r="H773" s="262">
        <f t="shared" si="61"/>
        <v>1640</v>
      </c>
      <c r="I773" s="185" t="s">
        <v>627</v>
      </c>
      <c r="J773" s="186" t="s">
        <v>1381</v>
      </c>
      <c r="K773" s="260" t="s">
        <v>1785</v>
      </c>
    </row>
    <row r="774">
      <c r="A774" s="258">
        <v>45394.0</v>
      </c>
      <c r="B774" s="258">
        <v>45393.0</v>
      </c>
      <c r="C774" s="259" t="s">
        <v>1758</v>
      </c>
      <c r="D774" s="259" t="s">
        <v>1758</v>
      </c>
      <c r="E774" s="260" t="s">
        <v>110</v>
      </c>
      <c r="F774" s="260" t="s">
        <v>18</v>
      </c>
      <c r="G774" s="262">
        <f>470/2</f>
        <v>235</v>
      </c>
      <c r="H774" s="262">
        <f t="shared" si="61"/>
        <v>235</v>
      </c>
      <c r="I774" s="185" t="s">
        <v>627</v>
      </c>
      <c r="J774" s="186" t="s">
        <v>1381</v>
      </c>
      <c r="K774" s="260" t="s">
        <v>1786</v>
      </c>
    </row>
    <row r="775">
      <c r="A775" s="258">
        <v>45394.0</v>
      </c>
      <c r="B775" s="258">
        <v>45393.0</v>
      </c>
      <c r="C775" s="259" t="s">
        <v>1758</v>
      </c>
      <c r="D775" s="259" t="s">
        <v>1758</v>
      </c>
      <c r="E775" s="260" t="s">
        <v>74</v>
      </c>
      <c r="F775" s="260" t="s">
        <v>18</v>
      </c>
      <c r="G775" s="262">
        <f>530/2</f>
        <v>265</v>
      </c>
      <c r="H775" s="262">
        <f t="shared" si="61"/>
        <v>265</v>
      </c>
      <c r="I775" s="185" t="s">
        <v>627</v>
      </c>
      <c r="J775" s="186" t="s">
        <v>1381</v>
      </c>
      <c r="K775" s="260" t="s">
        <v>1786</v>
      </c>
    </row>
    <row r="776">
      <c r="A776" s="258">
        <v>45394.0</v>
      </c>
      <c r="B776" s="258">
        <v>45394.0</v>
      </c>
      <c r="C776" s="260" t="s">
        <v>1710</v>
      </c>
      <c r="D776" s="260" t="s">
        <v>1711</v>
      </c>
      <c r="E776" s="260" t="s">
        <v>66</v>
      </c>
      <c r="F776" s="260" t="s">
        <v>18</v>
      </c>
      <c r="G776" s="262">
        <v>1460.0</v>
      </c>
      <c r="H776" s="262">
        <f t="shared" si="61"/>
        <v>1460</v>
      </c>
      <c r="I776" s="185" t="s">
        <v>627</v>
      </c>
      <c r="J776" s="186" t="s">
        <v>1381</v>
      </c>
      <c r="K776" s="260" t="s">
        <v>1786</v>
      </c>
    </row>
    <row r="777">
      <c r="A777" s="258">
        <v>45395.0</v>
      </c>
      <c r="B777" s="258">
        <v>45396.0</v>
      </c>
      <c r="C777" s="260" t="s">
        <v>1787</v>
      </c>
      <c r="D777" s="260" t="s">
        <v>1788</v>
      </c>
      <c r="E777" s="260" t="s">
        <v>110</v>
      </c>
      <c r="F777" s="260" t="s">
        <v>18</v>
      </c>
      <c r="G777" s="262">
        <v>325.0</v>
      </c>
      <c r="H777" s="262">
        <f t="shared" si="61"/>
        <v>325</v>
      </c>
      <c r="I777" s="185" t="s">
        <v>627</v>
      </c>
      <c r="J777" s="186" t="s">
        <v>1381</v>
      </c>
      <c r="K777" s="260" t="s">
        <v>1789</v>
      </c>
    </row>
    <row r="778">
      <c r="A778" s="258">
        <v>45397.0</v>
      </c>
      <c r="B778" s="258">
        <v>45402.0</v>
      </c>
      <c r="C778" s="279" t="s">
        <v>1790</v>
      </c>
      <c r="D778" s="279" t="s">
        <v>1790</v>
      </c>
      <c r="E778" s="260" t="s">
        <v>846</v>
      </c>
      <c r="F778" s="260" t="s">
        <v>18</v>
      </c>
      <c r="G778" s="262">
        <v>600.0</v>
      </c>
      <c r="H778" s="262">
        <f t="shared" si="61"/>
        <v>600</v>
      </c>
      <c r="I778" s="185" t="s">
        <v>627</v>
      </c>
      <c r="J778" s="186" t="s">
        <v>1381</v>
      </c>
      <c r="K778" s="260" t="s">
        <v>1791</v>
      </c>
    </row>
    <row r="779">
      <c r="A779" s="258">
        <v>45397.0</v>
      </c>
      <c r="B779" s="258">
        <v>45397.0</v>
      </c>
      <c r="C779" s="279" t="s">
        <v>1792</v>
      </c>
      <c r="D779" s="260" t="s">
        <v>1792</v>
      </c>
      <c r="E779" s="260" t="s">
        <v>509</v>
      </c>
      <c r="F779" s="261"/>
      <c r="G779" s="262">
        <v>480.0</v>
      </c>
      <c r="H779" s="262">
        <f t="shared" si="61"/>
        <v>480</v>
      </c>
      <c r="I779" s="185" t="s">
        <v>627</v>
      </c>
      <c r="J779" s="186" t="s">
        <v>1381</v>
      </c>
      <c r="K779" s="260" t="s">
        <v>1793</v>
      </c>
    </row>
    <row r="780">
      <c r="A780" s="258">
        <v>45399.0</v>
      </c>
      <c r="B780" s="258">
        <v>45399.0</v>
      </c>
      <c r="C780" s="259" t="s">
        <v>1787</v>
      </c>
      <c r="D780" s="259" t="s">
        <v>1788</v>
      </c>
      <c r="E780" s="260" t="s">
        <v>110</v>
      </c>
      <c r="F780" s="260" t="s">
        <v>18</v>
      </c>
      <c r="G780" s="262">
        <v>795.0</v>
      </c>
      <c r="H780" s="262">
        <f t="shared" si="61"/>
        <v>795</v>
      </c>
      <c r="I780" s="185" t="s">
        <v>627</v>
      </c>
      <c r="J780" s="186" t="s">
        <v>1381</v>
      </c>
      <c r="K780" s="260" t="s">
        <v>1794</v>
      </c>
    </row>
    <row r="781">
      <c r="A781" s="258">
        <v>45401.0</v>
      </c>
      <c r="B781" s="258">
        <v>45401.0</v>
      </c>
      <c r="C781" s="260" t="s">
        <v>1795</v>
      </c>
      <c r="D781" s="259" t="s">
        <v>1796</v>
      </c>
      <c r="E781" s="260" t="s">
        <v>509</v>
      </c>
      <c r="F781" s="261"/>
      <c r="G781" s="262">
        <v>200.0</v>
      </c>
      <c r="H781" s="262">
        <f t="shared" si="61"/>
        <v>200</v>
      </c>
      <c r="I781" s="185" t="s">
        <v>627</v>
      </c>
      <c r="J781" s="186" t="s">
        <v>1381</v>
      </c>
      <c r="K781" s="260" t="s">
        <v>1797</v>
      </c>
    </row>
    <row r="782">
      <c r="A782" s="258">
        <v>45402.0</v>
      </c>
      <c r="B782" s="260" t="s">
        <v>1798</v>
      </c>
      <c r="C782" s="260" t="s">
        <v>1799</v>
      </c>
      <c r="D782" s="260" t="s">
        <v>1800</v>
      </c>
      <c r="E782" s="260" t="s">
        <v>110</v>
      </c>
      <c r="F782" s="260" t="s">
        <v>18</v>
      </c>
      <c r="G782" s="262">
        <v>730.0</v>
      </c>
      <c r="H782" s="262">
        <f t="shared" si="61"/>
        <v>730</v>
      </c>
      <c r="I782" s="185" t="s">
        <v>627</v>
      </c>
      <c r="J782" s="186" t="s">
        <v>1381</v>
      </c>
      <c r="K782" s="260" t="s">
        <v>1801</v>
      </c>
    </row>
    <row r="783">
      <c r="A783" s="258">
        <v>45404.0</v>
      </c>
      <c r="B783" s="258">
        <v>45403.0</v>
      </c>
      <c r="C783" s="259" t="s">
        <v>1802</v>
      </c>
      <c r="D783" s="259" t="s">
        <v>1803</v>
      </c>
      <c r="E783" s="260" t="s">
        <v>377</v>
      </c>
      <c r="F783" s="261"/>
      <c r="G783" s="262">
        <v>245.0</v>
      </c>
      <c r="H783" s="262">
        <f t="shared" si="61"/>
        <v>245</v>
      </c>
      <c r="I783" s="185" t="s">
        <v>627</v>
      </c>
      <c r="J783" s="186" t="s">
        <v>1381</v>
      </c>
      <c r="K783" s="260" t="s">
        <v>1804</v>
      </c>
    </row>
    <row r="784">
      <c r="A784" s="258">
        <v>45404.0</v>
      </c>
      <c r="B784" s="258">
        <v>45403.0</v>
      </c>
      <c r="C784" s="259" t="s">
        <v>1805</v>
      </c>
      <c r="D784" s="259" t="s">
        <v>1806</v>
      </c>
      <c r="E784" s="260" t="s">
        <v>377</v>
      </c>
      <c r="F784" s="261"/>
      <c r="G784" s="262">
        <v>170.0</v>
      </c>
      <c r="H784" s="262">
        <f t="shared" si="61"/>
        <v>170</v>
      </c>
      <c r="I784" s="185" t="s">
        <v>627</v>
      </c>
      <c r="J784" s="186" t="s">
        <v>1381</v>
      </c>
      <c r="K784" s="260" t="s">
        <v>1807</v>
      </c>
    </row>
    <row r="785">
      <c r="A785" s="258">
        <v>45404.0</v>
      </c>
      <c r="B785" s="280">
        <v>45403.0</v>
      </c>
      <c r="C785" s="260" t="s">
        <v>1808</v>
      </c>
      <c r="D785" s="260" t="s">
        <v>1808</v>
      </c>
      <c r="E785" s="260" t="s">
        <v>377</v>
      </c>
      <c r="F785" s="261"/>
      <c r="G785" s="262">
        <v>245.0</v>
      </c>
      <c r="H785" s="262">
        <f t="shared" si="61"/>
        <v>245</v>
      </c>
      <c r="I785" s="185" t="s">
        <v>627</v>
      </c>
      <c r="J785" s="186" t="s">
        <v>1381</v>
      </c>
      <c r="K785" s="260" t="s">
        <v>1804</v>
      </c>
    </row>
    <row r="786">
      <c r="A786" s="258">
        <v>45404.0</v>
      </c>
      <c r="B786" s="258">
        <v>45405.0</v>
      </c>
      <c r="C786" s="281" t="s">
        <v>1809</v>
      </c>
      <c r="D786" s="281" t="s">
        <v>1810</v>
      </c>
      <c r="E786" s="260" t="s">
        <v>377</v>
      </c>
      <c r="F786" s="261"/>
      <c r="G786" s="262">
        <v>340.0</v>
      </c>
      <c r="H786" s="262">
        <f t="shared" si="61"/>
        <v>340</v>
      </c>
      <c r="I786" s="185" t="s">
        <v>627</v>
      </c>
      <c r="J786" s="186" t="s">
        <v>1381</v>
      </c>
      <c r="K786" s="260" t="s">
        <v>1811</v>
      </c>
    </row>
    <row r="787">
      <c r="A787" s="258">
        <v>45405.0</v>
      </c>
      <c r="B787" s="258">
        <v>45415.0</v>
      </c>
      <c r="C787" s="259" t="s">
        <v>1812</v>
      </c>
      <c r="D787" s="259" t="s">
        <v>1813</v>
      </c>
      <c r="E787" s="260" t="s">
        <v>1270</v>
      </c>
      <c r="F787" s="261"/>
      <c r="G787" s="262">
        <v>4800.0</v>
      </c>
      <c r="H787" s="262">
        <f t="shared" si="61"/>
        <v>4800</v>
      </c>
      <c r="I787" s="185" t="s">
        <v>627</v>
      </c>
      <c r="J787" s="186" t="s">
        <v>1381</v>
      </c>
      <c r="K787" s="260" t="s">
        <v>1814</v>
      </c>
    </row>
    <row r="788">
      <c r="A788" s="258">
        <v>45406.0</v>
      </c>
      <c r="B788" s="258">
        <v>45422.0</v>
      </c>
      <c r="C788" s="259" t="s">
        <v>1815</v>
      </c>
      <c r="D788" s="259" t="s">
        <v>1816</v>
      </c>
      <c r="E788" s="260" t="s">
        <v>1270</v>
      </c>
      <c r="F788" s="261"/>
      <c r="G788" s="262">
        <v>3360.0</v>
      </c>
      <c r="H788" s="262">
        <f t="shared" si="61"/>
        <v>3360</v>
      </c>
      <c r="I788" s="185" t="s">
        <v>627</v>
      </c>
      <c r="J788" s="186" t="s">
        <v>1381</v>
      </c>
      <c r="K788" s="260" t="s">
        <v>1817</v>
      </c>
    </row>
    <row r="789">
      <c r="A789" s="258">
        <v>45409.0</v>
      </c>
      <c r="B789" s="258">
        <v>45410.0</v>
      </c>
      <c r="C789" s="260" t="s">
        <v>1818</v>
      </c>
      <c r="D789" s="260" t="s">
        <v>1818</v>
      </c>
      <c r="E789" s="260" t="s">
        <v>377</v>
      </c>
      <c r="F789" s="261"/>
      <c r="G789" s="262">
        <v>195.0</v>
      </c>
      <c r="H789" s="262">
        <f t="shared" si="61"/>
        <v>195</v>
      </c>
      <c r="I789" s="185" t="s">
        <v>627</v>
      </c>
      <c r="J789" s="186" t="s">
        <v>1381</v>
      </c>
      <c r="K789" s="260" t="s">
        <v>1819</v>
      </c>
    </row>
    <row r="790">
      <c r="A790" s="258">
        <v>45409.0</v>
      </c>
      <c r="B790" s="258">
        <v>45410.0</v>
      </c>
      <c r="C790" s="260" t="s">
        <v>1820</v>
      </c>
      <c r="D790" s="260" t="s">
        <v>1821</v>
      </c>
      <c r="E790" s="260" t="s">
        <v>377</v>
      </c>
      <c r="F790" s="261"/>
      <c r="G790" s="262">
        <v>685.0</v>
      </c>
      <c r="H790" s="262">
        <f t="shared" si="61"/>
        <v>685</v>
      </c>
      <c r="I790" s="185" t="s">
        <v>627</v>
      </c>
      <c r="J790" s="186" t="s">
        <v>1381</v>
      </c>
      <c r="K790" s="260" t="s">
        <v>1822</v>
      </c>
    </row>
    <row r="791">
      <c r="A791" s="258">
        <v>45409.0</v>
      </c>
      <c r="B791" s="258">
        <v>45402.0</v>
      </c>
      <c r="C791" s="259" t="s">
        <v>1790</v>
      </c>
      <c r="D791" s="259" t="s">
        <v>1790</v>
      </c>
      <c r="E791" s="260" t="s">
        <v>846</v>
      </c>
      <c r="F791" s="260" t="s">
        <v>18</v>
      </c>
      <c r="G791" s="262">
        <v>510.0</v>
      </c>
      <c r="H791" s="262">
        <f t="shared" si="61"/>
        <v>510</v>
      </c>
      <c r="I791" s="185" t="s">
        <v>606</v>
      </c>
      <c r="J791" s="186" t="s">
        <v>1381</v>
      </c>
      <c r="K791" s="260" t="s">
        <v>1794</v>
      </c>
    </row>
    <row r="792">
      <c r="A792" s="258">
        <v>45410.0</v>
      </c>
      <c r="B792" s="258">
        <v>45409.0</v>
      </c>
      <c r="C792" s="259" t="s">
        <v>1823</v>
      </c>
      <c r="D792" s="259" t="s">
        <v>1823</v>
      </c>
      <c r="E792" s="260" t="s">
        <v>377</v>
      </c>
      <c r="F792" s="261"/>
      <c r="G792" s="262">
        <v>195.0</v>
      </c>
      <c r="H792" s="262">
        <f t="shared" si="61"/>
        <v>195</v>
      </c>
      <c r="I792" s="185" t="s">
        <v>627</v>
      </c>
      <c r="J792" s="186" t="s">
        <v>1381</v>
      </c>
      <c r="K792" s="260" t="s">
        <v>1819</v>
      </c>
    </row>
    <row r="793">
      <c r="A793" s="258">
        <v>45410.0</v>
      </c>
      <c r="B793" s="258">
        <v>45409.0</v>
      </c>
      <c r="C793" s="260" t="s">
        <v>1824</v>
      </c>
      <c r="D793" s="260" t="s">
        <v>1824</v>
      </c>
      <c r="E793" s="260" t="s">
        <v>377</v>
      </c>
      <c r="F793" s="261"/>
      <c r="G793" s="262">
        <v>745.0</v>
      </c>
      <c r="H793" s="262">
        <f t="shared" si="61"/>
        <v>745</v>
      </c>
      <c r="I793" s="185" t="s">
        <v>627</v>
      </c>
      <c r="J793" s="186" t="s">
        <v>1381</v>
      </c>
      <c r="K793" s="282" t="s">
        <v>1825</v>
      </c>
    </row>
    <row r="794">
      <c r="A794" s="258">
        <v>45410.0</v>
      </c>
      <c r="B794" s="258">
        <v>45409.0</v>
      </c>
      <c r="C794" s="260" t="s">
        <v>1826</v>
      </c>
      <c r="D794" s="260" t="s">
        <v>1826</v>
      </c>
      <c r="E794" s="260" t="s">
        <v>377</v>
      </c>
      <c r="F794" s="261"/>
      <c r="G794" s="262">
        <v>355.0</v>
      </c>
      <c r="H794" s="262">
        <f t="shared" si="61"/>
        <v>355</v>
      </c>
      <c r="I794" s="185" t="s">
        <v>627</v>
      </c>
      <c r="J794" s="186" t="s">
        <v>1381</v>
      </c>
      <c r="K794" s="260" t="s">
        <v>1827</v>
      </c>
    </row>
    <row r="795">
      <c r="A795" s="258">
        <v>45410.0</v>
      </c>
      <c r="B795" s="258">
        <v>45410.0</v>
      </c>
      <c r="C795" s="260" t="s">
        <v>1828</v>
      </c>
      <c r="D795" s="260" t="s">
        <v>1828</v>
      </c>
      <c r="E795" s="260" t="s">
        <v>377</v>
      </c>
      <c r="F795" s="261"/>
      <c r="G795" s="262">
        <v>110.0</v>
      </c>
      <c r="H795" s="262">
        <f t="shared" si="61"/>
        <v>110</v>
      </c>
      <c r="I795" s="185" t="s">
        <v>627</v>
      </c>
      <c r="J795" s="186" t="s">
        <v>1381</v>
      </c>
      <c r="K795" s="260" t="s">
        <v>1829</v>
      </c>
    </row>
    <row r="796">
      <c r="A796" s="258">
        <v>45410.0</v>
      </c>
      <c r="B796" s="258">
        <v>45410.0</v>
      </c>
      <c r="C796" s="259" t="s">
        <v>1830</v>
      </c>
      <c r="D796" s="259" t="s">
        <v>1831</v>
      </c>
      <c r="E796" s="260" t="s">
        <v>377</v>
      </c>
      <c r="F796" s="261"/>
      <c r="G796" s="262">
        <v>390.0</v>
      </c>
      <c r="H796" s="262">
        <f t="shared" si="61"/>
        <v>390</v>
      </c>
      <c r="I796" s="185" t="s">
        <v>627</v>
      </c>
      <c r="J796" s="186" t="s">
        <v>1381</v>
      </c>
      <c r="K796" s="260" t="s">
        <v>1832</v>
      </c>
    </row>
    <row r="797">
      <c r="A797" s="258">
        <v>45410.0</v>
      </c>
      <c r="B797" s="258">
        <v>45410.0</v>
      </c>
      <c r="C797" s="260" t="s">
        <v>1833</v>
      </c>
      <c r="D797" s="260" t="s">
        <v>1833</v>
      </c>
      <c r="E797" s="260" t="s">
        <v>377</v>
      </c>
      <c r="F797" s="261"/>
      <c r="G797" s="262">
        <v>685.0</v>
      </c>
      <c r="H797" s="262">
        <f t="shared" si="61"/>
        <v>685</v>
      </c>
      <c r="I797" s="185" t="s">
        <v>627</v>
      </c>
      <c r="J797" s="186" t="s">
        <v>1381</v>
      </c>
      <c r="K797" s="260" t="s">
        <v>1834</v>
      </c>
    </row>
    <row r="798">
      <c r="A798" s="258">
        <v>45410.0</v>
      </c>
      <c r="B798" s="258">
        <v>45413.0</v>
      </c>
      <c r="C798" s="260" t="s">
        <v>1835</v>
      </c>
      <c r="D798" s="260" t="s">
        <v>1835</v>
      </c>
      <c r="E798" s="260" t="s">
        <v>377</v>
      </c>
      <c r="F798" s="261"/>
      <c r="G798" s="262">
        <v>195.0</v>
      </c>
      <c r="H798" s="262">
        <f t="shared" si="61"/>
        <v>195</v>
      </c>
      <c r="I798" s="185" t="s">
        <v>627</v>
      </c>
      <c r="J798" s="186" t="s">
        <v>1381</v>
      </c>
      <c r="K798" s="260" t="s">
        <v>1836</v>
      </c>
    </row>
    <row r="799">
      <c r="A799" s="258">
        <v>45412.0</v>
      </c>
      <c r="B799" s="258">
        <v>45416.0</v>
      </c>
      <c r="C799" s="278" t="s">
        <v>1837</v>
      </c>
      <c r="D799" s="278" t="s">
        <v>1837</v>
      </c>
      <c r="E799" s="260" t="s">
        <v>377</v>
      </c>
      <c r="F799" s="261"/>
      <c r="G799" s="262">
        <v>195.0</v>
      </c>
      <c r="H799" s="262">
        <f t="shared" si="61"/>
        <v>195</v>
      </c>
      <c r="I799" s="185" t="s">
        <v>627</v>
      </c>
      <c r="J799" s="186" t="s">
        <v>1381</v>
      </c>
      <c r="K799" s="260" t="s">
        <v>1836</v>
      </c>
    </row>
    <row r="800">
      <c r="A800" s="258">
        <v>45412.0</v>
      </c>
      <c r="B800" s="258">
        <v>45413.0</v>
      </c>
      <c r="C800" s="260" t="s">
        <v>1838</v>
      </c>
      <c r="D800" s="260" t="s">
        <v>1838</v>
      </c>
      <c r="E800" s="260" t="s">
        <v>377</v>
      </c>
      <c r="F800" s="261"/>
      <c r="G800" s="262">
        <v>245.0</v>
      </c>
      <c r="H800" s="262">
        <f t="shared" si="61"/>
        <v>245</v>
      </c>
      <c r="I800" s="185" t="s">
        <v>627</v>
      </c>
      <c r="J800" s="186" t="s">
        <v>1381</v>
      </c>
      <c r="K800" s="260" t="s">
        <v>1839</v>
      </c>
    </row>
    <row r="801">
      <c r="A801" s="258">
        <v>45414.0</v>
      </c>
      <c r="B801" s="258">
        <v>45413.0</v>
      </c>
      <c r="C801" s="259" t="s">
        <v>1840</v>
      </c>
      <c r="D801" s="259" t="s">
        <v>1841</v>
      </c>
      <c r="E801" s="260" t="s">
        <v>377</v>
      </c>
      <c r="F801" s="261"/>
      <c r="G801" s="262">
        <v>195.0</v>
      </c>
      <c r="H801" s="262">
        <f t="shared" si="61"/>
        <v>195</v>
      </c>
      <c r="I801" s="185" t="s">
        <v>627</v>
      </c>
      <c r="J801" s="186" t="s">
        <v>1381</v>
      </c>
      <c r="K801" s="260" t="s">
        <v>1842</v>
      </c>
    </row>
    <row r="802">
      <c r="A802" s="258">
        <v>45414.0</v>
      </c>
      <c r="B802" s="258">
        <v>45413.0</v>
      </c>
      <c r="C802" s="261" t="s">
        <v>1843</v>
      </c>
      <c r="D802" s="260" t="s">
        <v>1844</v>
      </c>
      <c r="E802" s="260" t="s">
        <v>377</v>
      </c>
      <c r="F802" s="261"/>
      <c r="G802" s="262">
        <v>440.0</v>
      </c>
      <c r="H802" s="262">
        <f t="shared" si="61"/>
        <v>440</v>
      </c>
      <c r="I802" s="185" t="s">
        <v>627</v>
      </c>
      <c r="J802" s="186" t="s">
        <v>1381</v>
      </c>
      <c r="K802" s="260" t="s">
        <v>1842</v>
      </c>
    </row>
    <row r="803">
      <c r="A803" s="258">
        <v>45414.0</v>
      </c>
      <c r="B803" s="258">
        <v>45413.0</v>
      </c>
      <c r="C803" s="259" t="s">
        <v>1845</v>
      </c>
      <c r="D803" s="259" t="s">
        <v>1846</v>
      </c>
      <c r="E803" s="260" t="s">
        <v>377</v>
      </c>
      <c r="F803" s="261"/>
      <c r="G803" s="262">
        <v>785.0</v>
      </c>
      <c r="H803" s="262">
        <f t="shared" si="61"/>
        <v>785</v>
      </c>
      <c r="I803" s="185" t="s">
        <v>627</v>
      </c>
      <c r="J803" s="186" t="s">
        <v>1381</v>
      </c>
      <c r="K803" s="260" t="s">
        <v>1847</v>
      </c>
    </row>
    <row r="804">
      <c r="A804" s="258">
        <v>45422.0</v>
      </c>
      <c r="B804" s="258">
        <v>45415.0</v>
      </c>
      <c r="C804" s="259" t="s">
        <v>1812</v>
      </c>
      <c r="D804" s="259" t="s">
        <v>1813</v>
      </c>
      <c r="E804" s="260" t="s">
        <v>1270</v>
      </c>
      <c r="F804" s="261"/>
      <c r="G804" s="262">
        <v>2698.0</v>
      </c>
      <c r="H804" s="262">
        <f t="shared" si="61"/>
        <v>2698</v>
      </c>
      <c r="I804" s="185" t="s">
        <v>627</v>
      </c>
      <c r="J804" s="186" t="s">
        <v>1381</v>
      </c>
      <c r="K804" s="260" t="s">
        <v>1848</v>
      </c>
    </row>
    <row r="805">
      <c r="A805" s="239">
        <v>45422.0</v>
      </c>
      <c r="B805" s="239">
        <v>45420.0</v>
      </c>
      <c r="C805" s="283" t="s">
        <v>1849</v>
      </c>
      <c r="D805" s="283" t="s">
        <v>1849</v>
      </c>
      <c r="E805" s="240" t="s">
        <v>74</v>
      </c>
      <c r="F805" s="240" t="s">
        <v>31</v>
      </c>
      <c r="G805" s="241">
        <v>1310.0</v>
      </c>
      <c r="H805" s="241">
        <f t="shared" si="61"/>
        <v>1310</v>
      </c>
      <c r="I805" s="185" t="s">
        <v>627</v>
      </c>
      <c r="J805" s="186" t="s">
        <v>730</v>
      </c>
      <c r="K805" s="240" t="s">
        <v>1850</v>
      </c>
    </row>
    <row r="806">
      <c r="A806" s="258">
        <v>45422.0</v>
      </c>
      <c r="B806" s="258">
        <v>45422.0</v>
      </c>
      <c r="C806" s="259" t="s">
        <v>1851</v>
      </c>
      <c r="D806" s="259" t="s">
        <v>1851</v>
      </c>
      <c r="E806" s="260" t="s">
        <v>377</v>
      </c>
      <c r="F806" s="261"/>
      <c r="G806" s="262">
        <v>120.0</v>
      </c>
      <c r="H806" s="262">
        <f t="shared" si="61"/>
        <v>120</v>
      </c>
      <c r="I806" s="185" t="s">
        <v>627</v>
      </c>
      <c r="J806" s="186" t="s">
        <v>1381</v>
      </c>
      <c r="K806" s="260" t="s">
        <v>1852</v>
      </c>
    </row>
    <row r="807">
      <c r="A807" s="258">
        <v>45422.0</v>
      </c>
      <c r="B807" s="258">
        <v>45422.0</v>
      </c>
      <c r="C807" s="260" t="s">
        <v>1815</v>
      </c>
      <c r="D807" s="260" t="s">
        <v>1816</v>
      </c>
      <c r="E807" s="260" t="s">
        <v>1270</v>
      </c>
      <c r="F807" s="261"/>
      <c r="G807" s="270">
        <v>2800.0</v>
      </c>
      <c r="H807" s="262">
        <f t="shared" si="61"/>
        <v>2800</v>
      </c>
      <c r="I807" s="185" t="s">
        <v>627</v>
      </c>
      <c r="J807" s="186" t="s">
        <v>1381</v>
      </c>
      <c r="K807" s="260" t="s">
        <v>1853</v>
      </c>
    </row>
    <row r="808">
      <c r="A808" s="258">
        <v>45425.0</v>
      </c>
      <c r="B808" s="258">
        <v>45424.0</v>
      </c>
      <c r="C808" s="260" t="s">
        <v>1854</v>
      </c>
      <c r="D808" s="260" t="s">
        <v>1855</v>
      </c>
      <c r="E808" s="260" t="s">
        <v>377</v>
      </c>
      <c r="F808" s="261"/>
      <c r="G808" s="262">
        <v>2165.0</v>
      </c>
      <c r="H808" s="262">
        <f t="shared" si="61"/>
        <v>2165</v>
      </c>
      <c r="I808" s="185" t="s">
        <v>627</v>
      </c>
      <c r="J808" s="186" t="s">
        <v>1381</v>
      </c>
      <c r="K808" s="260" t="s">
        <v>1842</v>
      </c>
    </row>
    <row r="809">
      <c r="A809" s="284">
        <v>45428.0</v>
      </c>
      <c r="B809" s="284">
        <v>45410.0</v>
      </c>
      <c r="C809" s="285" t="s">
        <v>1782</v>
      </c>
      <c r="D809" s="285" t="s">
        <v>1782</v>
      </c>
      <c r="E809" s="285" t="s">
        <v>377</v>
      </c>
      <c r="F809" s="229"/>
      <c r="G809" s="286">
        <v>20.0</v>
      </c>
      <c r="H809" s="286">
        <v>20.0</v>
      </c>
      <c r="I809" s="185" t="s">
        <v>606</v>
      </c>
      <c r="J809" s="186" t="s">
        <v>1856</v>
      </c>
      <c r="K809" s="285" t="s">
        <v>1857</v>
      </c>
    </row>
    <row r="810">
      <c r="A810" s="193">
        <v>45433.0</v>
      </c>
      <c r="B810" s="193">
        <v>45429.0</v>
      </c>
      <c r="C810" s="287" t="s">
        <v>1858</v>
      </c>
      <c r="D810" s="185" t="s">
        <v>1859</v>
      </c>
      <c r="E810" s="185" t="s">
        <v>224</v>
      </c>
      <c r="F810" s="180"/>
      <c r="G810" s="196">
        <v>600.0</v>
      </c>
      <c r="H810" s="195">
        <f t="shared" ref="H810:H823" si="62">G810</f>
        <v>600</v>
      </c>
      <c r="I810" s="185" t="s">
        <v>627</v>
      </c>
      <c r="J810" s="186" t="s">
        <v>1381</v>
      </c>
      <c r="K810" s="185" t="s">
        <v>1860</v>
      </c>
    </row>
    <row r="811">
      <c r="A811" s="204">
        <v>45443.0</v>
      </c>
      <c r="B811" s="193">
        <v>45444.0</v>
      </c>
      <c r="C811" s="185" t="s">
        <v>1861</v>
      </c>
      <c r="D811" s="180" t="s">
        <v>1862</v>
      </c>
      <c r="E811" s="185" t="s">
        <v>377</v>
      </c>
      <c r="F811" s="180"/>
      <c r="G811" s="196">
        <v>130.0</v>
      </c>
      <c r="H811" s="195">
        <f t="shared" si="62"/>
        <v>130</v>
      </c>
      <c r="I811" s="185" t="s">
        <v>627</v>
      </c>
      <c r="J811" s="186" t="s">
        <v>1381</v>
      </c>
      <c r="K811" s="185" t="s">
        <v>1863</v>
      </c>
    </row>
    <row r="812">
      <c r="A812" s="258">
        <v>45451.0</v>
      </c>
      <c r="B812" s="258">
        <v>45445.0</v>
      </c>
      <c r="C812" s="261" t="s">
        <v>1864</v>
      </c>
      <c r="D812" s="260" t="s">
        <v>1865</v>
      </c>
      <c r="E812" s="260" t="s">
        <v>377</v>
      </c>
      <c r="F812" s="261"/>
      <c r="G812" s="262">
        <f>99*2</f>
        <v>198</v>
      </c>
      <c r="H812" s="262">
        <f t="shared" si="62"/>
        <v>198</v>
      </c>
      <c r="I812" s="185" t="s">
        <v>627</v>
      </c>
      <c r="J812" s="186" t="s">
        <v>1381</v>
      </c>
      <c r="K812" s="260" t="s">
        <v>1866</v>
      </c>
    </row>
    <row r="813">
      <c r="A813" s="258">
        <v>45451.0</v>
      </c>
      <c r="B813" s="258">
        <v>45451.0</v>
      </c>
      <c r="C813" s="259" t="s">
        <v>1867</v>
      </c>
      <c r="D813" s="259" t="s">
        <v>1867</v>
      </c>
      <c r="E813" s="260" t="s">
        <v>377</v>
      </c>
      <c r="F813" s="261"/>
      <c r="G813" s="262">
        <f>120 +240</f>
        <v>360</v>
      </c>
      <c r="H813" s="262">
        <f t="shared" si="62"/>
        <v>360</v>
      </c>
      <c r="I813" s="185" t="s">
        <v>627</v>
      </c>
      <c r="J813" s="186" t="s">
        <v>1381</v>
      </c>
      <c r="K813" s="260" t="s">
        <v>1868</v>
      </c>
    </row>
    <row r="814">
      <c r="A814" s="258">
        <v>45451.0</v>
      </c>
      <c r="B814" s="258">
        <v>45452.0</v>
      </c>
      <c r="C814" s="278" t="s">
        <v>1869</v>
      </c>
      <c r="D814" s="259" t="s">
        <v>1870</v>
      </c>
      <c r="E814" s="260" t="s">
        <v>377</v>
      </c>
      <c r="F814" s="261"/>
      <c r="G814" s="262">
        <v>280.0</v>
      </c>
      <c r="H814" s="262">
        <f t="shared" si="62"/>
        <v>280</v>
      </c>
      <c r="I814" s="185" t="s">
        <v>627</v>
      </c>
      <c r="J814" s="186" t="s">
        <v>1381</v>
      </c>
      <c r="K814" s="260" t="s">
        <v>1871</v>
      </c>
    </row>
    <row r="815">
      <c r="A815" s="258">
        <v>45451.0</v>
      </c>
      <c r="B815" s="258">
        <v>45452.0</v>
      </c>
      <c r="C815" s="259" t="s">
        <v>1872</v>
      </c>
      <c r="D815" s="259" t="s">
        <v>1873</v>
      </c>
      <c r="E815" s="260" t="s">
        <v>377</v>
      </c>
      <c r="F815" s="261"/>
      <c r="G815" s="262">
        <v>305.0</v>
      </c>
      <c r="H815" s="262">
        <f t="shared" si="62"/>
        <v>305</v>
      </c>
      <c r="I815" s="185" t="s">
        <v>627</v>
      </c>
      <c r="J815" s="186" t="s">
        <v>1381</v>
      </c>
      <c r="K815" s="260" t="s">
        <v>1874</v>
      </c>
    </row>
    <row r="816">
      <c r="A816" s="258">
        <v>45451.0</v>
      </c>
      <c r="B816" s="258">
        <v>45452.0</v>
      </c>
      <c r="C816" s="260" t="s">
        <v>1875</v>
      </c>
      <c r="D816" s="260" t="s">
        <v>1875</v>
      </c>
      <c r="E816" s="260" t="s">
        <v>377</v>
      </c>
      <c r="F816" s="261"/>
      <c r="G816" s="270">
        <v>195.0</v>
      </c>
      <c r="H816" s="262">
        <f t="shared" si="62"/>
        <v>195</v>
      </c>
      <c r="I816" s="185" t="s">
        <v>627</v>
      </c>
      <c r="J816" s="186" t="s">
        <v>1381</v>
      </c>
      <c r="K816" s="260" t="s">
        <v>1876</v>
      </c>
    </row>
    <row r="817">
      <c r="A817" s="258">
        <v>45451.0</v>
      </c>
      <c r="B817" s="258">
        <v>45452.0</v>
      </c>
      <c r="C817" s="261" t="s">
        <v>1877</v>
      </c>
      <c r="D817" s="260" t="s">
        <v>1878</v>
      </c>
      <c r="E817" s="260" t="s">
        <v>377</v>
      </c>
      <c r="F817" s="261"/>
      <c r="G817" s="262">
        <v>195.0</v>
      </c>
      <c r="H817" s="262">
        <f t="shared" si="62"/>
        <v>195</v>
      </c>
      <c r="I817" s="185" t="s">
        <v>627</v>
      </c>
      <c r="J817" s="186" t="s">
        <v>1381</v>
      </c>
      <c r="K817" s="260" t="s">
        <v>1879</v>
      </c>
    </row>
    <row r="818">
      <c r="A818" s="258">
        <v>45451.0</v>
      </c>
      <c r="B818" s="258">
        <v>45452.0</v>
      </c>
      <c r="C818" s="259" t="s">
        <v>1880</v>
      </c>
      <c r="D818" s="260" t="s">
        <v>1881</v>
      </c>
      <c r="E818" s="260" t="s">
        <v>110</v>
      </c>
      <c r="F818" s="261"/>
      <c r="G818" s="262">
        <v>850.0</v>
      </c>
      <c r="H818" s="262">
        <f t="shared" si="62"/>
        <v>850</v>
      </c>
      <c r="I818" s="185" t="s">
        <v>627</v>
      </c>
      <c r="J818" s="186" t="s">
        <v>1381</v>
      </c>
      <c r="K818" s="260" t="s">
        <v>1882</v>
      </c>
    </row>
    <row r="819">
      <c r="A819" s="258">
        <v>45451.0</v>
      </c>
      <c r="B819" s="258">
        <v>45451.0</v>
      </c>
      <c r="C819" s="278" t="s">
        <v>1883</v>
      </c>
      <c r="D819" s="259" t="s">
        <v>1884</v>
      </c>
      <c r="E819" s="260" t="s">
        <v>92</v>
      </c>
      <c r="F819" s="260" t="s">
        <v>18</v>
      </c>
      <c r="G819" s="262">
        <v>2236.0</v>
      </c>
      <c r="H819" s="262">
        <f t="shared" si="62"/>
        <v>2236</v>
      </c>
      <c r="I819" s="185" t="s">
        <v>627</v>
      </c>
      <c r="J819" s="186" t="s">
        <v>1381</v>
      </c>
      <c r="K819" s="260" t="s">
        <v>1885</v>
      </c>
    </row>
    <row r="820">
      <c r="A820" s="258">
        <v>45452.0</v>
      </c>
      <c r="B820" s="258">
        <v>45452.0</v>
      </c>
      <c r="C820" s="260" t="s">
        <v>1886</v>
      </c>
      <c r="D820" s="260" t="s">
        <v>1886</v>
      </c>
      <c r="E820" s="260" t="s">
        <v>377</v>
      </c>
      <c r="F820" s="261"/>
      <c r="G820" s="262">
        <v>195.0</v>
      </c>
      <c r="H820" s="262">
        <f t="shared" si="62"/>
        <v>195</v>
      </c>
      <c r="I820" s="185" t="s">
        <v>627</v>
      </c>
      <c r="J820" s="186" t="s">
        <v>1381</v>
      </c>
      <c r="K820" s="260" t="s">
        <v>1887</v>
      </c>
    </row>
    <row r="821">
      <c r="A821" s="258">
        <v>45452.0</v>
      </c>
      <c r="B821" s="258">
        <v>45452.0</v>
      </c>
      <c r="C821" s="271" t="s">
        <v>1888</v>
      </c>
      <c r="D821" s="260" t="s">
        <v>1889</v>
      </c>
      <c r="E821" s="260" t="s">
        <v>377</v>
      </c>
      <c r="F821" s="261"/>
      <c r="G821" s="270">
        <f>390+110</f>
        <v>500</v>
      </c>
      <c r="H821" s="262">
        <f t="shared" si="62"/>
        <v>500</v>
      </c>
      <c r="I821" s="185" t="s">
        <v>627</v>
      </c>
      <c r="J821" s="186" t="s">
        <v>1381</v>
      </c>
      <c r="K821" s="260" t="s">
        <v>1890</v>
      </c>
    </row>
    <row r="822">
      <c r="A822" s="258">
        <v>45452.0</v>
      </c>
      <c r="B822" s="258">
        <v>45452.0</v>
      </c>
      <c r="C822" s="260" t="s">
        <v>1891</v>
      </c>
      <c r="D822" s="260" t="s">
        <v>1891</v>
      </c>
      <c r="E822" s="260" t="s">
        <v>377</v>
      </c>
      <c r="F822" s="261"/>
      <c r="G822" s="270">
        <v>195.0</v>
      </c>
      <c r="H822" s="262">
        <f t="shared" si="62"/>
        <v>195</v>
      </c>
      <c r="I822" s="185" t="s">
        <v>627</v>
      </c>
      <c r="J822" s="186" t="s">
        <v>1381</v>
      </c>
      <c r="K822" s="260" t="s">
        <v>1887</v>
      </c>
    </row>
    <row r="823">
      <c r="A823" s="258">
        <v>45456.0</v>
      </c>
      <c r="B823" s="258">
        <v>45457.0</v>
      </c>
      <c r="C823" s="278" t="s">
        <v>1892</v>
      </c>
      <c r="D823" s="278" t="s">
        <v>1893</v>
      </c>
      <c r="E823" s="260" t="s">
        <v>377</v>
      </c>
      <c r="F823" s="261"/>
      <c r="G823" s="262">
        <v>120.0</v>
      </c>
      <c r="H823" s="262">
        <f t="shared" si="62"/>
        <v>120</v>
      </c>
      <c r="I823" s="185" t="s">
        <v>627</v>
      </c>
      <c r="J823" s="186" t="s">
        <v>1381</v>
      </c>
      <c r="K823" s="260" t="s">
        <v>1894</v>
      </c>
    </row>
    <row r="824">
      <c r="A824" s="274">
        <v>45454.0</v>
      </c>
      <c r="B824" s="258">
        <v>45458.0</v>
      </c>
      <c r="C824" s="271" t="s">
        <v>1895</v>
      </c>
      <c r="D824" s="271" t="s">
        <v>1895</v>
      </c>
      <c r="E824" s="260" t="s">
        <v>110</v>
      </c>
      <c r="F824" s="260" t="s">
        <v>18</v>
      </c>
      <c r="G824" s="270">
        <v>810.0</v>
      </c>
      <c r="H824" s="262">
        <v>810.0</v>
      </c>
      <c r="I824" s="185" t="s">
        <v>627</v>
      </c>
      <c r="J824" s="186" t="s">
        <v>1381</v>
      </c>
      <c r="K824" s="260" t="s">
        <v>1896</v>
      </c>
    </row>
    <row r="825">
      <c r="A825" s="274">
        <v>45454.0</v>
      </c>
      <c r="B825" s="258">
        <v>45458.0</v>
      </c>
      <c r="C825" s="288">
        <v>6305763.0</v>
      </c>
      <c r="D825" s="271" t="s">
        <v>1897</v>
      </c>
      <c r="E825" s="260" t="s">
        <v>846</v>
      </c>
      <c r="F825" s="260" t="s">
        <v>18</v>
      </c>
      <c r="G825" s="262">
        <v>1110.0</v>
      </c>
      <c r="H825" s="262">
        <v>1110.0</v>
      </c>
      <c r="I825" s="185" t="s">
        <v>627</v>
      </c>
      <c r="J825" s="186" t="s">
        <v>1381</v>
      </c>
      <c r="K825" s="289" t="s">
        <v>1898</v>
      </c>
    </row>
    <row r="826">
      <c r="A826" s="274">
        <v>45454.0</v>
      </c>
      <c r="B826" s="258">
        <v>45458.0</v>
      </c>
      <c r="C826" s="271" t="s">
        <v>1897</v>
      </c>
      <c r="D826" s="271" t="s">
        <v>1897</v>
      </c>
      <c r="E826" s="260" t="s">
        <v>279</v>
      </c>
      <c r="F826" s="260" t="s">
        <v>18</v>
      </c>
      <c r="G826" s="262">
        <v>1480.0</v>
      </c>
      <c r="H826" s="262">
        <v>1480.0</v>
      </c>
    </row>
    <row r="827">
      <c r="A827" s="258">
        <v>45457.0</v>
      </c>
      <c r="B827" s="258">
        <v>45458.0</v>
      </c>
      <c r="C827" s="260" t="s">
        <v>1899</v>
      </c>
      <c r="D827" s="260" t="s">
        <v>1899</v>
      </c>
      <c r="E827" s="260" t="s">
        <v>377</v>
      </c>
      <c r="F827" s="261"/>
      <c r="G827" s="262">
        <v>120.0</v>
      </c>
      <c r="H827" s="262">
        <f t="shared" ref="H827:H833" si="63">G827</f>
        <v>120</v>
      </c>
      <c r="I827" s="185" t="s">
        <v>627</v>
      </c>
      <c r="J827" s="186" t="s">
        <v>1381</v>
      </c>
      <c r="K827" s="260" t="s">
        <v>1900</v>
      </c>
    </row>
    <row r="828">
      <c r="A828" s="258">
        <v>45457.0</v>
      </c>
      <c r="B828" s="258">
        <v>45459.0</v>
      </c>
      <c r="C828" s="271" t="s">
        <v>1901</v>
      </c>
      <c r="D828" s="271" t="s">
        <v>1902</v>
      </c>
      <c r="E828" s="260" t="s">
        <v>377</v>
      </c>
      <c r="F828" s="261"/>
      <c r="G828" s="262">
        <v>195.0</v>
      </c>
      <c r="H828" s="262">
        <f t="shared" si="63"/>
        <v>195</v>
      </c>
      <c r="I828" s="185" t="s">
        <v>627</v>
      </c>
      <c r="J828" s="186" t="s">
        <v>1381</v>
      </c>
      <c r="K828" s="260" t="s">
        <v>1903</v>
      </c>
    </row>
    <row r="829">
      <c r="A829" s="258">
        <v>45457.0</v>
      </c>
      <c r="B829" s="258">
        <v>45461.0</v>
      </c>
      <c r="C829" s="271" t="s">
        <v>1904</v>
      </c>
      <c r="D829" s="271" t="s">
        <v>1904</v>
      </c>
      <c r="E829" s="260" t="s">
        <v>377</v>
      </c>
      <c r="F829" s="261"/>
      <c r="G829" s="262">
        <v>240.0</v>
      </c>
      <c r="H829" s="262">
        <f t="shared" si="63"/>
        <v>240</v>
      </c>
      <c r="I829" s="185" t="s">
        <v>627</v>
      </c>
      <c r="J829" s="186" t="s">
        <v>1381</v>
      </c>
      <c r="K829" s="260" t="s">
        <v>1905</v>
      </c>
    </row>
    <row r="830">
      <c r="A830" s="258">
        <v>45458.0</v>
      </c>
      <c r="B830" s="258">
        <v>45459.0</v>
      </c>
      <c r="C830" s="271" t="s">
        <v>1906</v>
      </c>
      <c r="D830" s="271" t="s">
        <v>1907</v>
      </c>
      <c r="E830" s="260" t="s">
        <v>377</v>
      </c>
      <c r="F830" s="261"/>
      <c r="G830" s="262">
        <f>195*2</f>
        <v>390</v>
      </c>
      <c r="H830" s="262">
        <f t="shared" si="63"/>
        <v>390</v>
      </c>
      <c r="I830" s="185" t="s">
        <v>627</v>
      </c>
      <c r="J830" s="186" t="s">
        <v>1381</v>
      </c>
      <c r="K830" s="260" t="s">
        <v>1908</v>
      </c>
    </row>
    <row r="831">
      <c r="A831" s="258">
        <v>45459.0</v>
      </c>
      <c r="B831" s="258">
        <v>45459.0</v>
      </c>
      <c r="C831" s="260" t="s">
        <v>1909</v>
      </c>
      <c r="D831" s="260" t="s">
        <v>1910</v>
      </c>
      <c r="E831" s="260" t="s">
        <v>110</v>
      </c>
      <c r="F831" s="260" t="s">
        <v>18</v>
      </c>
      <c r="G831" s="262">
        <v>490.0</v>
      </c>
      <c r="H831" s="262">
        <f t="shared" si="63"/>
        <v>490</v>
      </c>
      <c r="I831" s="185" t="s">
        <v>627</v>
      </c>
      <c r="J831" s="186" t="s">
        <v>1381</v>
      </c>
      <c r="K831" s="260" t="s">
        <v>1911</v>
      </c>
    </row>
    <row r="832">
      <c r="A832" s="258">
        <v>45459.0</v>
      </c>
      <c r="B832" s="258">
        <v>45466.0</v>
      </c>
      <c r="C832" s="260" t="s">
        <v>1912</v>
      </c>
      <c r="D832" s="260" t="s">
        <v>1913</v>
      </c>
      <c r="E832" s="260" t="s">
        <v>377</v>
      </c>
      <c r="F832" s="261"/>
      <c r="G832" s="262">
        <v>195.0</v>
      </c>
      <c r="H832" s="262">
        <f t="shared" si="63"/>
        <v>195</v>
      </c>
      <c r="I832" s="185" t="s">
        <v>627</v>
      </c>
      <c r="J832" s="186" t="s">
        <v>1381</v>
      </c>
      <c r="K832" s="260" t="s">
        <v>1914</v>
      </c>
    </row>
    <row r="833">
      <c r="A833" s="258">
        <v>45461.0</v>
      </c>
      <c r="B833" s="258">
        <v>45470.0</v>
      </c>
      <c r="C833" s="261" t="s">
        <v>1915</v>
      </c>
      <c r="D833" s="261" t="s">
        <v>1916</v>
      </c>
      <c r="E833" s="260" t="s">
        <v>509</v>
      </c>
      <c r="F833" s="261"/>
      <c r="G833" s="262">
        <v>35.0</v>
      </c>
      <c r="H833" s="262">
        <f t="shared" si="63"/>
        <v>35</v>
      </c>
      <c r="I833" s="185" t="s">
        <v>627</v>
      </c>
      <c r="J833" s="186" t="s">
        <v>1381</v>
      </c>
      <c r="K833" s="260" t="s">
        <v>1917</v>
      </c>
    </row>
    <row r="834">
      <c r="A834" s="258">
        <v>45461.0</v>
      </c>
      <c r="B834" s="258">
        <v>45478.0</v>
      </c>
      <c r="C834" s="261" t="s">
        <v>1915</v>
      </c>
      <c r="D834" s="261" t="s">
        <v>1916</v>
      </c>
      <c r="E834" s="260" t="s">
        <v>1062</v>
      </c>
      <c r="F834" s="260" t="s">
        <v>18</v>
      </c>
      <c r="G834" s="262">
        <v>465.0</v>
      </c>
      <c r="H834" s="262">
        <f>500-35</f>
        <v>465</v>
      </c>
      <c r="I834" s="185" t="s">
        <v>627</v>
      </c>
      <c r="J834" s="186" t="s">
        <v>1381</v>
      </c>
      <c r="K834" s="260" t="s">
        <v>1918</v>
      </c>
    </row>
    <row r="835">
      <c r="A835" s="258">
        <v>45462.0</v>
      </c>
      <c r="B835" s="258">
        <v>45464.0</v>
      </c>
      <c r="C835" s="271" t="s">
        <v>1919</v>
      </c>
      <c r="D835" s="271" t="s">
        <v>1919</v>
      </c>
      <c r="E835" s="260" t="s">
        <v>377</v>
      </c>
      <c r="F835" s="261"/>
      <c r="G835" s="262">
        <v>390.0</v>
      </c>
      <c r="H835" s="262">
        <f t="shared" ref="H835:H847" si="64">G835</f>
        <v>390</v>
      </c>
      <c r="I835" s="185" t="s">
        <v>627</v>
      </c>
      <c r="J835" s="186" t="s">
        <v>1381</v>
      </c>
      <c r="K835" s="260" t="s">
        <v>1920</v>
      </c>
    </row>
    <row r="836">
      <c r="A836" s="258">
        <v>45462.0</v>
      </c>
      <c r="B836" s="258">
        <v>45464.0</v>
      </c>
      <c r="C836" s="260" t="s">
        <v>1921</v>
      </c>
      <c r="D836" s="271" t="s">
        <v>1921</v>
      </c>
      <c r="E836" s="260" t="s">
        <v>377</v>
      </c>
      <c r="F836" s="261"/>
      <c r="G836" s="262">
        <v>195.0</v>
      </c>
      <c r="H836" s="262">
        <f t="shared" si="64"/>
        <v>195</v>
      </c>
      <c r="I836" s="185" t="s">
        <v>627</v>
      </c>
      <c r="J836" s="186" t="s">
        <v>1381</v>
      </c>
      <c r="K836" s="260" t="s">
        <v>1922</v>
      </c>
    </row>
    <row r="837">
      <c r="A837" s="258">
        <v>45462.0</v>
      </c>
      <c r="B837" s="258">
        <v>45465.0</v>
      </c>
      <c r="C837" s="260" t="s">
        <v>1923</v>
      </c>
      <c r="D837" s="260" t="s">
        <v>1924</v>
      </c>
      <c r="E837" s="260" t="s">
        <v>377</v>
      </c>
      <c r="F837" s="261"/>
      <c r="G837" s="262">
        <v>380.0</v>
      </c>
      <c r="H837" s="262">
        <f t="shared" si="64"/>
        <v>380</v>
      </c>
      <c r="I837" s="185" t="s">
        <v>627</v>
      </c>
      <c r="J837" s="186" t="s">
        <v>1381</v>
      </c>
      <c r="K837" s="260" t="s">
        <v>1925</v>
      </c>
    </row>
    <row r="838">
      <c r="A838" s="258">
        <v>45462.0</v>
      </c>
      <c r="B838" s="258">
        <v>45463.0</v>
      </c>
      <c r="C838" s="271" t="s">
        <v>1926</v>
      </c>
      <c r="D838" s="271" t="s">
        <v>1926</v>
      </c>
      <c r="E838" s="260" t="s">
        <v>377</v>
      </c>
      <c r="F838" s="261"/>
      <c r="G838" s="262">
        <v>480.0</v>
      </c>
      <c r="H838" s="262">
        <f t="shared" si="64"/>
        <v>480</v>
      </c>
      <c r="I838" s="185" t="s">
        <v>627</v>
      </c>
      <c r="J838" s="186" t="s">
        <v>1381</v>
      </c>
      <c r="K838" s="260" t="s">
        <v>1927</v>
      </c>
    </row>
    <row r="839">
      <c r="A839" s="258">
        <v>45462.0</v>
      </c>
      <c r="B839" s="258">
        <v>45464.0</v>
      </c>
      <c r="C839" s="271" t="s">
        <v>1928</v>
      </c>
      <c r="D839" s="271" t="s">
        <v>1929</v>
      </c>
      <c r="E839" s="260" t="s">
        <v>377</v>
      </c>
      <c r="F839" s="261"/>
      <c r="G839" s="262">
        <v>280.0</v>
      </c>
      <c r="H839" s="262">
        <f t="shared" si="64"/>
        <v>280</v>
      </c>
      <c r="I839" s="185" t="s">
        <v>627</v>
      </c>
      <c r="J839" s="186" t="s">
        <v>1381</v>
      </c>
      <c r="K839" s="260" t="s">
        <v>1930</v>
      </c>
    </row>
    <row r="840">
      <c r="A840" s="258">
        <v>45463.0</v>
      </c>
      <c r="B840" s="280">
        <v>45466.0</v>
      </c>
      <c r="C840" s="260" t="s">
        <v>1931</v>
      </c>
      <c r="D840" s="260" t="s">
        <v>1932</v>
      </c>
      <c r="E840" s="260" t="s">
        <v>377</v>
      </c>
      <c r="F840" s="261"/>
      <c r="G840" s="262">
        <v>195.0</v>
      </c>
      <c r="H840" s="262">
        <f t="shared" si="64"/>
        <v>195</v>
      </c>
      <c r="I840" s="185" t="s">
        <v>627</v>
      </c>
      <c r="J840" s="186" t="s">
        <v>1381</v>
      </c>
      <c r="K840" s="260" t="s">
        <v>1933</v>
      </c>
    </row>
    <row r="841">
      <c r="A841" s="258">
        <v>45463.0</v>
      </c>
      <c r="B841" s="258">
        <v>45473.0</v>
      </c>
      <c r="C841" s="260" t="s">
        <v>1934</v>
      </c>
      <c r="D841" s="260" t="s">
        <v>1934</v>
      </c>
      <c r="E841" s="260" t="s">
        <v>377</v>
      </c>
      <c r="F841" s="261"/>
      <c r="G841" s="262">
        <v>195.0</v>
      </c>
      <c r="H841" s="262">
        <f t="shared" si="64"/>
        <v>195</v>
      </c>
      <c r="I841" s="185" t="s">
        <v>627</v>
      </c>
      <c r="J841" s="186" t="s">
        <v>1381</v>
      </c>
      <c r="K841" s="260" t="s">
        <v>1933</v>
      </c>
    </row>
    <row r="842">
      <c r="A842" s="258">
        <v>45463.0</v>
      </c>
      <c r="B842" s="258">
        <v>45463.0</v>
      </c>
      <c r="C842" s="259" t="s">
        <v>1935</v>
      </c>
      <c r="D842" s="259" t="s">
        <v>1935</v>
      </c>
      <c r="E842" s="260" t="s">
        <v>377</v>
      </c>
      <c r="F842" s="261"/>
      <c r="G842" s="262">
        <v>170.0</v>
      </c>
      <c r="H842" s="262">
        <f t="shared" si="64"/>
        <v>170</v>
      </c>
      <c r="I842" s="185" t="s">
        <v>627</v>
      </c>
      <c r="J842" s="186" t="s">
        <v>1381</v>
      </c>
      <c r="K842" s="260" t="s">
        <v>1936</v>
      </c>
    </row>
    <row r="843">
      <c r="A843" s="258">
        <v>45463.0</v>
      </c>
      <c r="B843" s="258">
        <v>45464.0</v>
      </c>
      <c r="C843" s="259" t="s">
        <v>1937</v>
      </c>
      <c r="D843" s="259" t="s">
        <v>1938</v>
      </c>
      <c r="E843" s="260" t="s">
        <v>377</v>
      </c>
      <c r="F843" s="261"/>
      <c r="G843" s="262">
        <v>345.0</v>
      </c>
      <c r="H843" s="262">
        <f t="shared" si="64"/>
        <v>345</v>
      </c>
      <c r="I843" s="185" t="s">
        <v>627</v>
      </c>
      <c r="J843" s="186" t="s">
        <v>1381</v>
      </c>
      <c r="K843" s="260" t="s">
        <v>1939</v>
      </c>
    </row>
    <row r="844">
      <c r="A844" s="258">
        <v>45463.0</v>
      </c>
      <c r="B844" s="258">
        <v>45464.0</v>
      </c>
      <c r="C844" s="260" t="s">
        <v>1940</v>
      </c>
      <c r="D844" s="260" t="s">
        <v>1940</v>
      </c>
      <c r="E844" s="260" t="s">
        <v>377</v>
      </c>
      <c r="F844" s="261"/>
      <c r="G844" s="262">
        <v>195.0</v>
      </c>
      <c r="H844" s="262">
        <f t="shared" si="64"/>
        <v>195</v>
      </c>
      <c r="I844" s="185" t="s">
        <v>627</v>
      </c>
      <c r="J844" s="186" t="s">
        <v>1381</v>
      </c>
      <c r="K844" s="260" t="s">
        <v>1922</v>
      </c>
    </row>
    <row r="845">
      <c r="A845" s="258">
        <v>45463.0</v>
      </c>
      <c r="B845" s="258">
        <v>45464.0</v>
      </c>
      <c r="C845" s="260" t="s">
        <v>1941</v>
      </c>
      <c r="D845" s="260" t="s">
        <v>1942</v>
      </c>
      <c r="E845" s="260" t="s">
        <v>377</v>
      </c>
      <c r="F845" s="261"/>
      <c r="G845" s="262">
        <v>780.0</v>
      </c>
      <c r="H845" s="262">
        <f t="shared" si="64"/>
        <v>780</v>
      </c>
      <c r="I845" s="185" t="s">
        <v>627</v>
      </c>
      <c r="J845" s="186" t="s">
        <v>1381</v>
      </c>
      <c r="K845" s="260" t="s">
        <v>1943</v>
      </c>
    </row>
    <row r="846">
      <c r="A846" s="258">
        <v>45463.0</v>
      </c>
      <c r="B846" s="258">
        <v>45464.0</v>
      </c>
      <c r="C846" s="259" t="s">
        <v>1944</v>
      </c>
      <c r="D846" s="259" t="s">
        <v>1944</v>
      </c>
      <c r="E846" s="261"/>
      <c r="F846" s="261"/>
      <c r="G846" s="262">
        <v>195.0</v>
      </c>
      <c r="H846" s="262">
        <f t="shared" si="64"/>
        <v>195</v>
      </c>
      <c r="I846" s="185" t="s">
        <v>627</v>
      </c>
      <c r="J846" s="186" t="s">
        <v>1381</v>
      </c>
      <c r="K846" s="260" t="s">
        <v>1922</v>
      </c>
    </row>
    <row r="847">
      <c r="A847" s="239">
        <v>45465.0</v>
      </c>
      <c r="B847" s="239">
        <v>45464.0</v>
      </c>
      <c r="C847" s="290" t="s">
        <v>1945</v>
      </c>
      <c r="D847" s="290" t="s">
        <v>1945</v>
      </c>
      <c r="E847" s="240" t="s">
        <v>377</v>
      </c>
      <c r="F847" s="243"/>
      <c r="G847" s="241">
        <v>585.0</v>
      </c>
      <c r="H847" s="241">
        <f t="shared" si="64"/>
        <v>585</v>
      </c>
      <c r="I847" s="185" t="s">
        <v>627</v>
      </c>
      <c r="J847" s="186" t="s">
        <v>730</v>
      </c>
      <c r="K847" s="240" t="s">
        <v>1946</v>
      </c>
    </row>
    <row r="848">
      <c r="A848" s="258">
        <v>45465.0</v>
      </c>
      <c r="B848" s="258">
        <v>45464.0</v>
      </c>
      <c r="C848" s="260" t="s">
        <v>1947</v>
      </c>
      <c r="D848" s="260" t="s">
        <v>1947</v>
      </c>
      <c r="E848" s="260" t="s">
        <v>377</v>
      </c>
      <c r="F848" s="261"/>
      <c r="G848" s="262">
        <v>195.0</v>
      </c>
      <c r="H848" s="262">
        <v>195.0</v>
      </c>
      <c r="I848" s="185" t="s">
        <v>627</v>
      </c>
      <c r="J848" s="186" t="s">
        <v>1381</v>
      </c>
      <c r="K848" s="282" t="s">
        <v>1948</v>
      </c>
    </row>
    <row r="849">
      <c r="A849" s="239">
        <v>45465.0</v>
      </c>
      <c r="B849" s="239">
        <v>45464.0</v>
      </c>
      <c r="C849" s="291" t="s">
        <v>1949</v>
      </c>
      <c r="D849" s="291" t="s">
        <v>1949</v>
      </c>
      <c r="E849" s="240" t="s">
        <v>377</v>
      </c>
      <c r="F849" s="243"/>
      <c r="G849" s="241">
        <v>195.0</v>
      </c>
      <c r="H849" s="241">
        <f t="shared" ref="H849:H852" si="65">G849</f>
        <v>195</v>
      </c>
      <c r="I849" s="185" t="s">
        <v>627</v>
      </c>
      <c r="J849" s="186" t="s">
        <v>730</v>
      </c>
      <c r="K849" s="240" t="s">
        <v>1139</v>
      </c>
    </row>
    <row r="850">
      <c r="A850" s="258">
        <v>45465.0</v>
      </c>
      <c r="B850" s="258">
        <v>45466.0</v>
      </c>
      <c r="C850" s="260" t="s">
        <v>1950</v>
      </c>
      <c r="D850" s="260" t="s">
        <v>1950</v>
      </c>
      <c r="E850" s="260" t="s">
        <v>377</v>
      </c>
      <c r="F850" s="261"/>
      <c r="G850" s="262">
        <f>735+195</f>
        <v>930</v>
      </c>
      <c r="H850" s="262">
        <f t="shared" si="65"/>
        <v>930</v>
      </c>
      <c r="I850" s="185" t="s">
        <v>627</v>
      </c>
      <c r="J850" s="186" t="s">
        <v>1381</v>
      </c>
      <c r="K850" s="260" t="s">
        <v>1951</v>
      </c>
    </row>
    <row r="851">
      <c r="A851" s="258">
        <v>45465.0</v>
      </c>
      <c r="B851" s="258">
        <v>45464.0</v>
      </c>
      <c r="C851" s="259" t="s">
        <v>1952</v>
      </c>
      <c r="D851" s="259" t="s">
        <v>1952</v>
      </c>
      <c r="E851" s="260" t="s">
        <v>377</v>
      </c>
      <c r="F851" s="261"/>
      <c r="G851" s="262">
        <v>195.0</v>
      </c>
      <c r="H851" s="262">
        <f t="shared" si="65"/>
        <v>195</v>
      </c>
      <c r="I851" s="185" t="s">
        <v>627</v>
      </c>
      <c r="J851" s="186" t="s">
        <v>1381</v>
      </c>
      <c r="K851" s="260" t="s">
        <v>1922</v>
      </c>
    </row>
    <row r="852">
      <c r="A852" s="258">
        <v>45465.0</v>
      </c>
      <c r="B852" s="258">
        <v>45464.0</v>
      </c>
      <c r="C852" s="260" t="s">
        <v>1953</v>
      </c>
      <c r="D852" s="260" t="s">
        <v>1953</v>
      </c>
      <c r="E852" s="260" t="s">
        <v>377</v>
      </c>
      <c r="F852" s="261"/>
      <c r="G852" s="262">
        <v>195.0</v>
      </c>
      <c r="H852" s="262">
        <f t="shared" si="65"/>
        <v>195</v>
      </c>
      <c r="I852" s="185" t="s">
        <v>627</v>
      </c>
      <c r="J852" s="186" t="s">
        <v>1381</v>
      </c>
      <c r="K852" s="260" t="s">
        <v>1922</v>
      </c>
    </row>
    <row r="853">
      <c r="A853" s="258">
        <v>45465.0</v>
      </c>
      <c r="B853" s="258">
        <v>45464.0</v>
      </c>
      <c r="C853" s="260" t="s">
        <v>1954</v>
      </c>
      <c r="D853" s="260" t="s">
        <v>1954</v>
      </c>
      <c r="E853" s="260" t="s">
        <v>377</v>
      </c>
      <c r="F853" s="261"/>
      <c r="G853" s="262">
        <v>195.0</v>
      </c>
      <c r="H853" s="262">
        <v>195.0</v>
      </c>
      <c r="I853" s="185" t="s">
        <v>627</v>
      </c>
      <c r="J853" s="186" t="s">
        <v>1381</v>
      </c>
      <c r="K853" s="260" t="s">
        <v>1922</v>
      </c>
    </row>
    <row r="854">
      <c r="A854" s="258">
        <v>45465.0</v>
      </c>
      <c r="B854" s="258">
        <v>45464.0</v>
      </c>
      <c r="C854" s="259" t="s">
        <v>1955</v>
      </c>
      <c r="D854" s="259" t="s">
        <v>1955</v>
      </c>
      <c r="E854" s="260" t="s">
        <v>377</v>
      </c>
      <c r="F854" s="261"/>
      <c r="G854" s="262">
        <v>195.0</v>
      </c>
      <c r="H854" s="262">
        <f t="shared" ref="H854:H855" si="66">G854</f>
        <v>195</v>
      </c>
      <c r="I854" s="185" t="s">
        <v>627</v>
      </c>
      <c r="J854" s="186" t="s">
        <v>1381</v>
      </c>
      <c r="K854" s="260" t="s">
        <v>1956</v>
      </c>
    </row>
    <row r="855">
      <c r="A855" s="258">
        <v>45465.0</v>
      </c>
      <c r="B855" s="258">
        <v>45464.0</v>
      </c>
      <c r="C855" s="260" t="s">
        <v>1957</v>
      </c>
      <c r="D855" s="260" t="s">
        <v>1958</v>
      </c>
      <c r="E855" s="260" t="s">
        <v>377</v>
      </c>
      <c r="F855" s="261"/>
      <c r="G855" s="262">
        <v>195.0</v>
      </c>
      <c r="H855" s="262">
        <f t="shared" si="66"/>
        <v>195</v>
      </c>
      <c r="I855" s="185" t="s">
        <v>627</v>
      </c>
      <c r="J855" s="186" t="s">
        <v>1381</v>
      </c>
      <c r="K855" s="260" t="s">
        <v>1956</v>
      </c>
    </row>
    <row r="856">
      <c r="A856" s="258">
        <v>45465.0</v>
      </c>
      <c r="B856" s="258">
        <v>45464.0</v>
      </c>
      <c r="C856" s="260" t="s">
        <v>1959</v>
      </c>
      <c r="D856" s="260" t="s">
        <v>1960</v>
      </c>
      <c r="E856" s="260" t="s">
        <v>377</v>
      </c>
      <c r="F856" s="261"/>
      <c r="G856" s="262">
        <v>195.0</v>
      </c>
      <c r="H856" s="262">
        <v>195.0</v>
      </c>
      <c r="I856" s="185" t="s">
        <v>627</v>
      </c>
      <c r="J856" s="186" t="s">
        <v>1381</v>
      </c>
      <c r="K856" s="260" t="s">
        <v>1961</v>
      </c>
    </row>
    <row r="857">
      <c r="A857" s="258">
        <v>45465.0</v>
      </c>
      <c r="B857" s="258">
        <v>45464.0</v>
      </c>
      <c r="C857" s="260" t="s">
        <v>1962</v>
      </c>
      <c r="D857" s="260" t="s">
        <v>1962</v>
      </c>
      <c r="E857" s="260" t="s">
        <v>377</v>
      </c>
      <c r="F857" s="261"/>
      <c r="G857" s="262">
        <v>390.0</v>
      </c>
      <c r="H857" s="262">
        <f t="shared" ref="H857:H874" si="67">G857</f>
        <v>390</v>
      </c>
      <c r="I857" s="185" t="s">
        <v>627</v>
      </c>
      <c r="J857" s="186" t="s">
        <v>1381</v>
      </c>
      <c r="K857" s="260" t="s">
        <v>1963</v>
      </c>
    </row>
    <row r="858">
      <c r="A858" s="258">
        <v>45465.0</v>
      </c>
      <c r="B858" s="258">
        <v>45464.0</v>
      </c>
      <c r="C858" s="260" t="s">
        <v>1964</v>
      </c>
      <c r="D858" s="260" t="s">
        <v>1965</v>
      </c>
      <c r="E858" s="260" t="s">
        <v>377</v>
      </c>
      <c r="F858" s="261"/>
      <c r="G858" s="262">
        <v>345.0</v>
      </c>
      <c r="H858" s="262">
        <f t="shared" si="67"/>
        <v>345</v>
      </c>
      <c r="I858" s="185" t="s">
        <v>627</v>
      </c>
      <c r="J858" s="186" t="s">
        <v>1381</v>
      </c>
      <c r="K858" s="260" t="s">
        <v>1966</v>
      </c>
    </row>
    <row r="859">
      <c r="A859" s="258">
        <v>45465.0</v>
      </c>
      <c r="B859" s="258">
        <v>45464.0</v>
      </c>
      <c r="C859" s="260" t="s">
        <v>1967</v>
      </c>
      <c r="D859" s="260" t="s">
        <v>1968</v>
      </c>
      <c r="E859" s="260" t="s">
        <v>377</v>
      </c>
      <c r="F859" s="261"/>
      <c r="G859" s="262">
        <v>625.0</v>
      </c>
      <c r="H859" s="262">
        <f t="shared" si="67"/>
        <v>625</v>
      </c>
      <c r="I859" s="185" t="s">
        <v>627</v>
      </c>
      <c r="J859" s="186" t="s">
        <v>1381</v>
      </c>
      <c r="K859" s="260" t="s">
        <v>1969</v>
      </c>
    </row>
    <row r="860">
      <c r="A860" s="258">
        <v>45465.0</v>
      </c>
      <c r="B860" s="258">
        <v>45464.0</v>
      </c>
      <c r="C860" s="260" t="s">
        <v>1970</v>
      </c>
      <c r="D860" s="260" t="s">
        <v>1970</v>
      </c>
      <c r="E860" s="260" t="s">
        <v>377</v>
      </c>
      <c r="F860" s="261"/>
      <c r="G860" s="262">
        <v>195.0</v>
      </c>
      <c r="H860" s="262">
        <f t="shared" si="67"/>
        <v>195</v>
      </c>
      <c r="I860" s="185" t="s">
        <v>627</v>
      </c>
      <c r="J860" s="186" t="s">
        <v>1381</v>
      </c>
      <c r="K860" s="260" t="s">
        <v>1139</v>
      </c>
    </row>
    <row r="861">
      <c r="A861" s="258">
        <v>45465.0</v>
      </c>
      <c r="B861" s="258">
        <v>45464.0</v>
      </c>
      <c r="C861" s="260" t="s">
        <v>1971</v>
      </c>
      <c r="D861" s="260" t="s">
        <v>1971</v>
      </c>
      <c r="E861" s="260" t="s">
        <v>377</v>
      </c>
      <c r="F861" s="261"/>
      <c r="G861" s="262">
        <v>500.0</v>
      </c>
      <c r="H861" s="262">
        <f t="shared" si="67"/>
        <v>500</v>
      </c>
      <c r="I861" s="185" t="s">
        <v>627</v>
      </c>
      <c r="J861" s="186" t="s">
        <v>1381</v>
      </c>
      <c r="K861" s="260" t="s">
        <v>1972</v>
      </c>
    </row>
    <row r="862">
      <c r="A862" s="258">
        <v>45465.0</v>
      </c>
      <c r="B862" s="258">
        <v>45464.0</v>
      </c>
      <c r="C862" s="260" t="s">
        <v>1973</v>
      </c>
      <c r="D862" s="260" t="s">
        <v>1973</v>
      </c>
      <c r="E862" s="260" t="s">
        <v>377</v>
      </c>
      <c r="F862" s="261"/>
      <c r="G862" s="262">
        <v>585.0</v>
      </c>
      <c r="H862" s="262">
        <f t="shared" si="67"/>
        <v>585</v>
      </c>
      <c r="I862" s="185" t="s">
        <v>627</v>
      </c>
      <c r="J862" s="186" t="s">
        <v>1381</v>
      </c>
      <c r="K862" s="260" t="s">
        <v>1974</v>
      </c>
    </row>
    <row r="863">
      <c r="A863" s="258">
        <v>45465.0</v>
      </c>
      <c r="B863" s="258">
        <v>45464.0</v>
      </c>
      <c r="C863" s="260" t="s">
        <v>1975</v>
      </c>
      <c r="D863" s="260" t="s">
        <v>1976</v>
      </c>
      <c r="E863" s="260" t="s">
        <v>377</v>
      </c>
      <c r="F863" s="261"/>
      <c r="G863" s="262">
        <v>280.0</v>
      </c>
      <c r="H863" s="262">
        <f t="shared" si="67"/>
        <v>280</v>
      </c>
      <c r="I863" s="185" t="s">
        <v>627</v>
      </c>
      <c r="J863" s="186" t="s">
        <v>1381</v>
      </c>
      <c r="K863" s="260" t="s">
        <v>1977</v>
      </c>
    </row>
    <row r="864">
      <c r="A864" s="258">
        <v>45465.0</v>
      </c>
      <c r="B864" s="258">
        <v>45464.0</v>
      </c>
      <c r="C864" s="260" t="s">
        <v>1978</v>
      </c>
      <c r="D864" s="260" t="s">
        <v>1979</v>
      </c>
      <c r="E864" s="260" t="s">
        <v>377</v>
      </c>
      <c r="F864" s="261"/>
      <c r="G864" s="262">
        <v>260.0</v>
      </c>
      <c r="H864" s="262">
        <f t="shared" si="67"/>
        <v>260</v>
      </c>
      <c r="I864" s="185" t="s">
        <v>627</v>
      </c>
      <c r="J864" s="186" t="s">
        <v>1381</v>
      </c>
      <c r="K864" s="260" t="s">
        <v>1980</v>
      </c>
    </row>
    <row r="865">
      <c r="A865" s="258">
        <v>45465.0</v>
      </c>
      <c r="B865" s="258">
        <v>45464.0</v>
      </c>
      <c r="C865" s="260" t="s">
        <v>1981</v>
      </c>
      <c r="D865" s="260" t="s">
        <v>1981</v>
      </c>
      <c r="E865" s="260" t="s">
        <v>377</v>
      </c>
      <c r="F865" s="261"/>
      <c r="G865" s="262">
        <v>540.0</v>
      </c>
      <c r="H865" s="262">
        <f t="shared" si="67"/>
        <v>540</v>
      </c>
      <c r="I865" s="185" t="s">
        <v>627</v>
      </c>
      <c r="J865" s="186" t="s">
        <v>1381</v>
      </c>
      <c r="K865" s="260" t="s">
        <v>1982</v>
      </c>
    </row>
    <row r="866">
      <c r="A866" s="258">
        <v>45465.0</v>
      </c>
      <c r="B866" s="258">
        <v>45465.0</v>
      </c>
      <c r="C866" s="260" t="s">
        <v>1983</v>
      </c>
      <c r="D866" s="260" t="s">
        <v>1983</v>
      </c>
      <c r="E866" s="260" t="s">
        <v>377</v>
      </c>
      <c r="F866" s="261"/>
      <c r="G866" s="262">
        <v>240.0</v>
      </c>
      <c r="H866" s="262">
        <f t="shared" si="67"/>
        <v>240</v>
      </c>
      <c r="I866" s="185" t="s">
        <v>627</v>
      </c>
      <c r="J866" s="186" t="s">
        <v>1381</v>
      </c>
      <c r="K866" s="260" t="s">
        <v>1984</v>
      </c>
    </row>
    <row r="867">
      <c r="A867" s="258">
        <v>45465.0</v>
      </c>
      <c r="B867" s="258">
        <v>45465.0</v>
      </c>
      <c r="C867" s="260" t="s">
        <v>1985</v>
      </c>
      <c r="D867" s="260" t="s">
        <v>1986</v>
      </c>
      <c r="E867" s="260" t="s">
        <v>377</v>
      </c>
      <c r="F867" s="261"/>
      <c r="G867" s="262">
        <v>120.0</v>
      </c>
      <c r="H867" s="262">
        <f t="shared" si="67"/>
        <v>120</v>
      </c>
      <c r="I867" s="185" t="s">
        <v>627</v>
      </c>
      <c r="J867" s="186" t="s">
        <v>1381</v>
      </c>
      <c r="K867" s="260" t="s">
        <v>1987</v>
      </c>
    </row>
    <row r="868">
      <c r="A868" s="258">
        <v>45465.0</v>
      </c>
      <c r="B868" s="258">
        <v>45465.0</v>
      </c>
      <c r="C868" s="260" t="s">
        <v>1988</v>
      </c>
      <c r="D868" s="260" t="s">
        <v>1988</v>
      </c>
      <c r="E868" s="260" t="s">
        <v>377</v>
      </c>
      <c r="F868" s="261"/>
      <c r="G868" s="262">
        <v>360.0</v>
      </c>
      <c r="H868" s="262">
        <f t="shared" si="67"/>
        <v>360</v>
      </c>
      <c r="I868" s="185" t="s">
        <v>627</v>
      </c>
      <c r="J868" s="186" t="s">
        <v>1381</v>
      </c>
      <c r="K868" s="260" t="s">
        <v>1989</v>
      </c>
    </row>
    <row r="869">
      <c r="A869" s="258">
        <v>45465.0</v>
      </c>
      <c r="B869" s="258">
        <v>45466.0</v>
      </c>
      <c r="C869" s="260" t="s">
        <v>1990</v>
      </c>
      <c r="D869" s="260" t="s">
        <v>1990</v>
      </c>
      <c r="E869" s="260" t="s">
        <v>377</v>
      </c>
      <c r="F869" s="261"/>
      <c r="G869" s="262">
        <v>390.0</v>
      </c>
      <c r="H869" s="262">
        <f t="shared" si="67"/>
        <v>390</v>
      </c>
      <c r="I869" s="185" t="s">
        <v>627</v>
      </c>
      <c r="J869" s="186" t="s">
        <v>1381</v>
      </c>
      <c r="K869" s="260" t="s">
        <v>1991</v>
      </c>
    </row>
    <row r="870">
      <c r="A870" s="258">
        <v>45465.0</v>
      </c>
      <c r="B870" s="258">
        <v>45465.0</v>
      </c>
      <c r="C870" s="260" t="s">
        <v>1992</v>
      </c>
      <c r="D870" s="260" t="s">
        <v>1993</v>
      </c>
      <c r="E870" s="260" t="s">
        <v>377</v>
      </c>
      <c r="F870" s="261"/>
      <c r="G870" s="262">
        <v>570.0</v>
      </c>
      <c r="H870" s="262">
        <f t="shared" si="67"/>
        <v>570</v>
      </c>
      <c r="I870" s="185" t="s">
        <v>627</v>
      </c>
      <c r="J870" s="186" t="s">
        <v>1381</v>
      </c>
      <c r="K870" s="260" t="s">
        <v>1994</v>
      </c>
    </row>
    <row r="871">
      <c r="A871" s="258">
        <v>45465.0</v>
      </c>
      <c r="B871" s="258">
        <v>45465.0</v>
      </c>
      <c r="C871" s="260" t="s">
        <v>1995</v>
      </c>
      <c r="D871" s="260" t="s">
        <v>1995</v>
      </c>
      <c r="E871" s="260" t="s">
        <v>377</v>
      </c>
      <c r="F871" s="261"/>
      <c r="G871" s="262">
        <v>120.0</v>
      </c>
      <c r="H871" s="262">
        <f t="shared" si="67"/>
        <v>120</v>
      </c>
      <c r="I871" s="185" t="s">
        <v>627</v>
      </c>
      <c r="J871" s="186" t="s">
        <v>1381</v>
      </c>
      <c r="K871" s="260" t="s">
        <v>1987</v>
      </c>
    </row>
    <row r="872">
      <c r="A872" s="258">
        <v>45467.0</v>
      </c>
      <c r="B872" s="258">
        <v>45466.0</v>
      </c>
      <c r="C872" s="260" t="s">
        <v>1996</v>
      </c>
      <c r="D872" s="260" t="s">
        <v>1996</v>
      </c>
      <c r="E872" s="260" t="s">
        <v>377</v>
      </c>
      <c r="F872" s="261"/>
      <c r="G872" s="262">
        <v>195.0</v>
      </c>
      <c r="H872" s="262">
        <f t="shared" si="67"/>
        <v>195</v>
      </c>
      <c r="I872" s="185" t="s">
        <v>627</v>
      </c>
      <c r="J872" s="186" t="s">
        <v>1381</v>
      </c>
      <c r="K872" s="260" t="s">
        <v>1997</v>
      </c>
    </row>
    <row r="873">
      <c r="A873" s="258">
        <v>45468.0</v>
      </c>
      <c r="B873" s="258">
        <v>45467.0</v>
      </c>
      <c r="C873" s="260" t="s">
        <v>1998</v>
      </c>
      <c r="D873" s="260" t="s">
        <v>1999</v>
      </c>
      <c r="E873" s="260" t="s">
        <v>545</v>
      </c>
      <c r="F873" s="261"/>
      <c r="G873" s="262">
        <v>3145.0</v>
      </c>
      <c r="H873" s="262">
        <f t="shared" si="67"/>
        <v>3145</v>
      </c>
      <c r="I873" s="185" t="s">
        <v>606</v>
      </c>
      <c r="J873" s="186" t="s">
        <v>1381</v>
      </c>
      <c r="K873" s="260" t="s">
        <v>2000</v>
      </c>
    </row>
    <row r="874">
      <c r="A874" s="258">
        <v>45468.0</v>
      </c>
      <c r="B874" s="258">
        <v>45473.0</v>
      </c>
      <c r="C874" s="259" t="s">
        <v>2001</v>
      </c>
      <c r="D874" s="260" t="s">
        <v>2002</v>
      </c>
      <c r="E874" s="260" t="s">
        <v>74</v>
      </c>
      <c r="F874" s="260" t="s">
        <v>18</v>
      </c>
      <c r="G874" s="262">
        <v>739.0</v>
      </c>
      <c r="H874" s="262">
        <f t="shared" si="67"/>
        <v>739</v>
      </c>
      <c r="I874" s="185" t="s">
        <v>627</v>
      </c>
      <c r="J874" s="186" t="s">
        <v>1381</v>
      </c>
      <c r="K874" s="260" t="s">
        <v>2003</v>
      </c>
    </row>
    <row r="875">
      <c r="A875" s="258">
        <v>45472.0</v>
      </c>
      <c r="B875" s="258">
        <v>45472.0</v>
      </c>
      <c r="C875" s="259" t="s">
        <v>2004</v>
      </c>
      <c r="D875" s="260" t="s">
        <v>2005</v>
      </c>
      <c r="E875" s="260" t="s">
        <v>224</v>
      </c>
      <c r="F875" s="260" t="s">
        <v>18</v>
      </c>
      <c r="G875" s="262">
        <v>1310.0</v>
      </c>
      <c r="H875" s="262">
        <v>1310.0</v>
      </c>
      <c r="I875" s="185" t="s">
        <v>627</v>
      </c>
      <c r="J875" s="186" t="s">
        <v>1381</v>
      </c>
      <c r="K875" s="260" t="s">
        <v>2006</v>
      </c>
    </row>
    <row r="876">
      <c r="A876" s="239">
        <v>45470.0</v>
      </c>
      <c r="B876" s="239">
        <v>45470.0</v>
      </c>
      <c r="C876" s="292" t="s">
        <v>2007</v>
      </c>
      <c r="D876" s="292" t="s">
        <v>2007</v>
      </c>
      <c r="E876" s="240" t="s">
        <v>224</v>
      </c>
      <c r="F876" s="240" t="s">
        <v>470</v>
      </c>
      <c r="G876" s="241">
        <v>539.0</v>
      </c>
      <c r="H876" s="241">
        <f t="shared" ref="H876:H881" si="68">G876</f>
        <v>539</v>
      </c>
      <c r="I876" s="185" t="s">
        <v>627</v>
      </c>
      <c r="J876" s="293" t="s">
        <v>730</v>
      </c>
      <c r="K876" s="240" t="s">
        <v>2008</v>
      </c>
    </row>
    <row r="877">
      <c r="A877" s="258">
        <v>45472.0</v>
      </c>
      <c r="B877" s="258">
        <v>45473.0</v>
      </c>
      <c r="C877" s="260" t="s">
        <v>2009</v>
      </c>
      <c r="D877" s="260" t="s">
        <v>2009</v>
      </c>
      <c r="E877" s="260" t="s">
        <v>74</v>
      </c>
      <c r="F877" s="260" t="s">
        <v>18</v>
      </c>
      <c r="G877" s="262">
        <v>870.0</v>
      </c>
      <c r="H877" s="262">
        <f t="shared" si="68"/>
        <v>870</v>
      </c>
      <c r="I877" s="185" t="s">
        <v>627</v>
      </c>
      <c r="J877" s="186" t="s">
        <v>1381</v>
      </c>
      <c r="K877" s="260" t="s">
        <v>2010</v>
      </c>
    </row>
    <row r="878">
      <c r="A878" s="258">
        <v>45472.0</v>
      </c>
      <c r="B878" s="258">
        <v>45473.0</v>
      </c>
      <c r="C878" s="260" t="s">
        <v>2011</v>
      </c>
      <c r="D878" s="260" t="s">
        <v>2011</v>
      </c>
      <c r="E878" s="260" t="s">
        <v>377</v>
      </c>
      <c r="F878" s="261"/>
      <c r="G878" s="262">
        <v>195.0</v>
      </c>
      <c r="H878" s="262">
        <f t="shared" si="68"/>
        <v>195</v>
      </c>
      <c r="I878" s="185" t="s">
        <v>627</v>
      </c>
      <c r="J878" s="186" t="s">
        <v>1381</v>
      </c>
      <c r="K878" s="260" t="s">
        <v>1842</v>
      </c>
    </row>
    <row r="879">
      <c r="A879" s="258">
        <v>45473.0</v>
      </c>
      <c r="B879" s="258">
        <v>45487.0</v>
      </c>
      <c r="C879" s="260" t="s">
        <v>2012</v>
      </c>
      <c r="D879" s="260" t="s">
        <v>2012</v>
      </c>
      <c r="E879" s="260" t="s">
        <v>377</v>
      </c>
      <c r="F879" s="261"/>
      <c r="G879" s="262">
        <v>295.0</v>
      </c>
      <c r="H879" s="262">
        <f t="shared" si="68"/>
        <v>295</v>
      </c>
      <c r="I879" s="185" t="s">
        <v>627</v>
      </c>
      <c r="J879" s="186" t="s">
        <v>1381</v>
      </c>
      <c r="K879" s="260" t="s">
        <v>2013</v>
      </c>
    </row>
    <row r="880">
      <c r="A880" s="258">
        <v>45476.0</v>
      </c>
      <c r="B880" s="258">
        <v>45479.0</v>
      </c>
      <c r="C880" s="259" t="s">
        <v>2014</v>
      </c>
      <c r="D880" s="259" t="s">
        <v>2015</v>
      </c>
      <c r="E880" s="260" t="s">
        <v>306</v>
      </c>
      <c r="F880" s="261"/>
      <c r="G880" s="262">
        <v>240.0</v>
      </c>
      <c r="H880" s="262">
        <f t="shared" si="68"/>
        <v>240</v>
      </c>
      <c r="I880" s="185" t="s">
        <v>627</v>
      </c>
      <c r="J880" s="186" t="s">
        <v>1381</v>
      </c>
      <c r="K880" s="260" t="s">
        <v>2016</v>
      </c>
    </row>
    <row r="881">
      <c r="A881" s="258">
        <v>45476.0</v>
      </c>
      <c r="B881" s="258">
        <v>45476.0</v>
      </c>
      <c r="C881" s="261" t="s">
        <v>2017</v>
      </c>
      <c r="D881" s="261" t="s">
        <v>2017</v>
      </c>
      <c r="E881" s="260" t="s">
        <v>1663</v>
      </c>
      <c r="F881" s="261"/>
      <c r="G881" s="262">
        <v>520.0</v>
      </c>
      <c r="H881" s="262">
        <f t="shared" si="68"/>
        <v>520</v>
      </c>
      <c r="I881" s="185" t="s">
        <v>909</v>
      </c>
      <c r="J881" s="186" t="s">
        <v>1381</v>
      </c>
      <c r="K881" s="260" t="s">
        <v>2018</v>
      </c>
    </row>
    <row r="882">
      <c r="A882" s="239">
        <v>45477.0</v>
      </c>
      <c r="B882" s="239">
        <v>45477.0</v>
      </c>
      <c r="C882" s="242" t="s">
        <v>2019</v>
      </c>
      <c r="D882" s="242" t="s">
        <v>2020</v>
      </c>
      <c r="E882" s="240" t="s">
        <v>545</v>
      </c>
      <c r="F882" s="243"/>
      <c r="G882" s="241">
        <v>1615.0</v>
      </c>
      <c r="H882" s="241">
        <v>1615.0</v>
      </c>
      <c r="I882" s="185" t="s">
        <v>627</v>
      </c>
      <c r="J882" s="186" t="s">
        <v>730</v>
      </c>
      <c r="K882" s="240" t="s">
        <v>2021</v>
      </c>
    </row>
    <row r="883">
      <c r="A883" s="258">
        <v>45478.0</v>
      </c>
      <c r="B883" s="258">
        <v>45478.0</v>
      </c>
      <c r="C883" s="294" t="s">
        <v>2022</v>
      </c>
      <c r="D883" s="294" t="s">
        <v>2022</v>
      </c>
      <c r="E883" s="260" t="s">
        <v>1663</v>
      </c>
      <c r="F883" s="261"/>
      <c r="G883" s="262">
        <v>520.0</v>
      </c>
      <c r="H883" s="262">
        <f>G883</f>
        <v>520</v>
      </c>
      <c r="I883" s="185" t="s">
        <v>627</v>
      </c>
      <c r="J883" s="186" t="s">
        <v>1381</v>
      </c>
      <c r="K883" s="260" t="s">
        <v>2023</v>
      </c>
    </row>
    <row r="884">
      <c r="A884" s="258">
        <v>45481.0</v>
      </c>
      <c r="B884" s="258">
        <v>45500.0</v>
      </c>
      <c r="C884" s="259" t="s">
        <v>2024</v>
      </c>
      <c r="D884" s="259" t="s">
        <v>2024</v>
      </c>
      <c r="E884" s="260" t="s">
        <v>74</v>
      </c>
      <c r="F884" s="261"/>
      <c r="G884" s="262">
        <v>250.0</v>
      </c>
      <c r="H884" s="262">
        <v>250.0</v>
      </c>
      <c r="I884" s="185" t="s">
        <v>627</v>
      </c>
      <c r="J884" s="186" t="s">
        <v>1381</v>
      </c>
      <c r="K884" s="260" t="s">
        <v>2025</v>
      </c>
    </row>
    <row r="885">
      <c r="A885" s="258">
        <v>45499.0</v>
      </c>
      <c r="B885" s="258">
        <v>45500.0</v>
      </c>
      <c r="C885" s="259" t="s">
        <v>2024</v>
      </c>
      <c r="D885" s="259" t="s">
        <v>2024</v>
      </c>
      <c r="E885" s="260" t="s">
        <v>74</v>
      </c>
      <c r="F885" s="261"/>
      <c r="G885" s="262">
        <v>249.0</v>
      </c>
      <c r="H885" s="262">
        <v>249.0</v>
      </c>
      <c r="I885" s="185" t="s">
        <v>627</v>
      </c>
      <c r="J885" s="186" t="s">
        <v>1381</v>
      </c>
      <c r="K885" s="260" t="s">
        <v>2026</v>
      </c>
    </row>
    <row r="886">
      <c r="A886" s="258">
        <v>45482.0</v>
      </c>
      <c r="B886" s="258">
        <v>45482.0</v>
      </c>
      <c r="C886" s="260" t="s">
        <v>2027</v>
      </c>
      <c r="D886" s="260" t="s">
        <v>2027</v>
      </c>
      <c r="E886" s="260" t="s">
        <v>1663</v>
      </c>
      <c r="F886" s="261"/>
      <c r="G886" s="270">
        <f>130+240</f>
        <v>370</v>
      </c>
      <c r="H886" s="262">
        <f t="shared" ref="H886:H893" si="69">G886</f>
        <v>370</v>
      </c>
      <c r="I886" s="185" t="s">
        <v>627</v>
      </c>
      <c r="J886" s="186" t="s">
        <v>1381</v>
      </c>
      <c r="K886" s="260" t="s">
        <v>2028</v>
      </c>
    </row>
    <row r="887">
      <c r="A887" s="258">
        <v>45484.0</v>
      </c>
      <c r="B887" s="258">
        <v>45485.0</v>
      </c>
      <c r="C887" s="259" t="s">
        <v>2029</v>
      </c>
      <c r="D887" s="259" t="s">
        <v>2030</v>
      </c>
      <c r="E887" s="260" t="s">
        <v>74</v>
      </c>
      <c r="F887" s="260" t="s">
        <v>31</v>
      </c>
      <c r="G887" s="262">
        <f>730+729</f>
        <v>1459</v>
      </c>
      <c r="H887" s="262">
        <f t="shared" si="69"/>
        <v>1459</v>
      </c>
      <c r="I887" s="185" t="s">
        <v>627</v>
      </c>
      <c r="J887" s="186" t="s">
        <v>1381</v>
      </c>
      <c r="K887" s="260" t="s">
        <v>2031</v>
      </c>
    </row>
    <row r="888">
      <c r="A888" s="258">
        <v>45484.0</v>
      </c>
      <c r="B888" s="258">
        <v>45489.0</v>
      </c>
      <c r="C888" s="260" t="s">
        <v>2032</v>
      </c>
      <c r="D888" s="260" t="s">
        <v>2033</v>
      </c>
      <c r="E888" s="260" t="s">
        <v>92</v>
      </c>
      <c r="F888" s="260" t="s">
        <v>225</v>
      </c>
      <c r="G888" s="262">
        <v>2914.0</v>
      </c>
      <c r="H888" s="262">
        <f t="shared" si="69"/>
        <v>2914</v>
      </c>
      <c r="I888" s="185" t="s">
        <v>627</v>
      </c>
      <c r="J888" s="186" t="s">
        <v>1381</v>
      </c>
      <c r="K888" s="260" t="s">
        <v>2034</v>
      </c>
    </row>
    <row r="889">
      <c r="A889" s="258">
        <v>45461.0</v>
      </c>
      <c r="B889" s="258">
        <v>45478.0</v>
      </c>
      <c r="C889" s="260" t="s">
        <v>1915</v>
      </c>
      <c r="D889" s="260" t="s">
        <v>2035</v>
      </c>
      <c r="E889" s="260" t="s">
        <v>224</v>
      </c>
      <c r="F889" s="261"/>
      <c r="G889" s="262">
        <v>565.0</v>
      </c>
      <c r="H889" s="262">
        <f t="shared" si="69"/>
        <v>565</v>
      </c>
      <c r="I889" s="185" t="s">
        <v>627</v>
      </c>
      <c r="J889" s="186" t="s">
        <v>1381</v>
      </c>
      <c r="K889" s="261"/>
    </row>
    <row r="890">
      <c r="A890" s="258">
        <v>45490.0</v>
      </c>
      <c r="B890" s="258">
        <v>45492.0</v>
      </c>
      <c r="C890" s="295" t="s">
        <v>2036</v>
      </c>
      <c r="D890" s="260" t="s">
        <v>2036</v>
      </c>
      <c r="E890" s="260" t="s">
        <v>279</v>
      </c>
      <c r="F890" s="260" t="s">
        <v>18</v>
      </c>
      <c r="G890" s="270">
        <v>459.0</v>
      </c>
      <c r="H890" s="262">
        <f t="shared" si="69"/>
        <v>459</v>
      </c>
      <c r="I890" s="185" t="s">
        <v>627</v>
      </c>
      <c r="J890" s="186" t="s">
        <v>1381</v>
      </c>
      <c r="K890" s="260" t="s">
        <v>2037</v>
      </c>
    </row>
    <row r="891">
      <c r="A891" s="258">
        <v>45490.0</v>
      </c>
      <c r="B891" s="258">
        <v>45492.0</v>
      </c>
      <c r="C891" s="295" t="s">
        <v>2036</v>
      </c>
      <c r="D891" s="260" t="s">
        <v>2036</v>
      </c>
      <c r="E891" s="260" t="s">
        <v>279</v>
      </c>
      <c r="F891" s="260" t="s">
        <v>18</v>
      </c>
      <c r="G891" s="270">
        <v>400.0</v>
      </c>
      <c r="H891" s="262">
        <f t="shared" si="69"/>
        <v>400</v>
      </c>
      <c r="I891" s="185" t="s">
        <v>627</v>
      </c>
      <c r="J891" s="186" t="s">
        <v>1381</v>
      </c>
      <c r="K891" s="260" t="s">
        <v>2037</v>
      </c>
    </row>
    <row r="892">
      <c r="A892" s="296">
        <v>45492.0</v>
      </c>
      <c r="B892" s="296">
        <v>45527.0</v>
      </c>
      <c r="C892" s="240" t="s">
        <v>2038</v>
      </c>
      <c r="D892" s="243" t="s">
        <v>2039</v>
      </c>
      <c r="E892" s="240" t="s">
        <v>110</v>
      </c>
      <c r="F892" s="240" t="s">
        <v>31</v>
      </c>
      <c r="G892" s="273">
        <v>1058.0</v>
      </c>
      <c r="H892" s="273">
        <f t="shared" si="69"/>
        <v>1058</v>
      </c>
      <c r="I892" s="185" t="s">
        <v>627</v>
      </c>
      <c r="J892" s="186" t="s">
        <v>730</v>
      </c>
      <c r="K892" s="240" t="s">
        <v>2040</v>
      </c>
    </row>
    <row r="893">
      <c r="A893" s="274">
        <v>45492.0</v>
      </c>
      <c r="B893" s="258">
        <v>45507.0</v>
      </c>
      <c r="C893" s="259" t="s">
        <v>2041</v>
      </c>
      <c r="D893" s="259" t="s">
        <v>2041</v>
      </c>
      <c r="E893" s="260" t="s">
        <v>224</v>
      </c>
      <c r="F893" s="260" t="s">
        <v>31</v>
      </c>
      <c r="G893" s="270">
        <v>2084.0</v>
      </c>
      <c r="H893" s="262">
        <f t="shared" si="69"/>
        <v>2084</v>
      </c>
      <c r="I893" s="185" t="s">
        <v>627</v>
      </c>
      <c r="J893" s="186" t="s">
        <v>1381</v>
      </c>
      <c r="K893" s="260" t="s">
        <v>2042</v>
      </c>
    </row>
    <row r="894">
      <c r="A894" s="258">
        <v>45468.0</v>
      </c>
      <c r="B894" s="258">
        <v>45473.0</v>
      </c>
      <c r="C894" s="297" t="s">
        <v>2043</v>
      </c>
      <c r="D894" s="259" t="s">
        <v>2002</v>
      </c>
      <c r="E894" s="260" t="s">
        <v>74</v>
      </c>
      <c r="F894" s="260" t="s">
        <v>18</v>
      </c>
      <c r="G894" s="262">
        <v>105.0</v>
      </c>
      <c r="H894" s="262">
        <v>105.0</v>
      </c>
      <c r="I894" s="185" t="s">
        <v>627</v>
      </c>
      <c r="J894" s="186" t="s">
        <v>1381</v>
      </c>
      <c r="K894" s="260" t="s">
        <v>2044</v>
      </c>
    </row>
    <row r="895">
      <c r="A895" s="258">
        <v>45493.0</v>
      </c>
      <c r="B895" s="258">
        <v>45493.0</v>
      </c>
      <c r="C895" s="260" t="s">
        <v>2045</v>
      </c>
      <c r="D895" s="260" t="s">
        <v>2045</v>
      </c>
      <c r="E895" s="260" t="s">
        <v>224</v>
      </c>
      <c r="F895" s="260" t="s">
        <v>18</v>
      </c>
      <c r="G895" s="262">
        <v>974.0</v>
      </c>
      <c r="H895" s="262">
        <f t="shared" ref="H895:H911" si="70">G895</f>
        <v>974</v>
      </c>
      <c r="I895" s="185" t="s">
        <v>627</v>
      </c>
      <c r="J895" s="186" t="s">
        <v>1381</v>
      </c>
      <c r="K895" s="260" t="s">
        <v>2046</v>
      </c>
    </row>
    <row r="896">
      <c r="A896" s="258">
        <v>45493.0</v>
      </c>
      <c r="B896" s="258">
        <v>45493.0</v>
      </c>
      <c r="C896" s="260" t="s">
        <v>2047</v>
      </c>
      <c r="D896" s="260" t="s">
        <v>2047</v>
      </c>
      <c r="E896" s="260" t="s">
        <v>306</v>
      </c>
      <c r="F896" s="261"/>
      <c r="G896" s="262">
        <v>120.0</v>
      </c>
      <c r="H896" s="262">
        <f t="shared" si="70"/>
        <v>120</v>
      </c>
      <c r="I896" s="185" t="s">
        <v>627</v>
      </c>
      <c r="J896" s="186" t="s">
        <v>1381</v>
      </c>
      <c r="K896" s="260" t="s">
        <v>2048</v>
      </c>
    </row>
    <row r="897">
      <c r="A897" s="258">
        <v>45493.0</v>
      </c>
      <c r="B897" s="258">
        <v>45494.0</v>
      </c>
      <c r="C897" s="259" t="s">
        <v>2049</v>
      </c>
      <c r="D897" s="259" t="s">
        <v>2049</v>
      </c>
      <c r="E897" s="260" t="s">
        <v>306</v>
      </c>
      <c r="F897" s="261"/>
      <c r="G897" s="262">
        <v>840.0</v>
      </c>
      <c r="H897" s="262">
        <f t="shared" si="70"/>
        <v>840</v>
      </c>
      <c r="I897" s="185" t="s">
        <v>627</v>
      </c>
      <c r="J897" s="186" t="s">
        <v>1381</v>
      </c>
      <c r="K897" s="260" t="s">
        <v>2050</v>
      </c>
    </row>
    <row r="898">
      <c r="A898" s="258">
        <v>45493.0</v>
      </c>
      <c r="B898" s="258">
        <v>45493.0</v>
      </c>
      <c r="C898" s="259" t="s">
        <v>2051</v>
      </c>
      <c r="D898" s="259" t="s">
        <v>2051</v>
      </c>
      <c r="E898" s="260" t="s">
        <v>92</v>
      </c>
      <c r="F898" s="260" t="s">
        <v>18</v>
      </c>
      <c r="G898" s="262">
        <v>999.0</v>
      </c>
      <c r="H898" s="262">
        <f t="shared" si="70"/>
        <v>999</v>
      </c>
      <c r="I898" s="185" t="s">
        <v>627</v>
      </c>
      <c r="J898" s="186" t="s">
        <v>1381</v>
      </c>
      <c r="K898" s="260" t="s">
        <v>2052</v>
      </c>
    </row>
    <row r="899">
      <c r="A899" s="258">
        <v>45493.0</v>
      </c>
      <c r="B899" s="258">
        <v>45493.0</v>
      </c>
      <c r="C899" s="259" t="s">
        <v>2053</v>
      </c>
      <c r="D899" s="259" t="s">
        <v>2053</v>
      </c>
      <c r="E899" s="260" t="s">
        <v>306</v>
      </c>
      <c r="F899" s="261"/>
      <c r="G899" s="262">
        <v>500.0</v>
      </c>
      <c r="H899" s="262">
        <f t="shared" si="70"/>
        <v>500</v>
      </c>
      <c r="I899" s="185" t="s">
        <v>627</v>
      </c>
      <c r="J899" s="186" t="s">
        <v>1381</v>
      </c>
      <c r="K899" s="260" t="s">
        <v>2054</v>
      </c>
    </row>
    <row r="900">
      <c r="A900" s="258">
        <v>45493.0</v>
      </c>
      <c r="B900" s="258">
        <v>45493.0</v>
      </c>
      <c r="C900" s="260" t="s">
        <v>2055</v>
      </c>
      <c r="D900" s="260" t="s">
        <v>2056</v>
      </c>
      <c r="E900" s="260" t="s">
        <v>224</v>
      </c>
      <c r="F900" s="260" t="s">
        <v>18</v>
      </c>
      <c r="G900" s="262">
        <v>974.0</v>
      </c>
      <c r="H900" s="262">
        <f t="shared" si="70"/>
        <v>974</v>
      </c>
      <c r="I900" s="185" t="s">
        <v>627</v>
      </c>
      <c r="J900" s="186" t="s">
        <v>1381</v>
      </c>
      <c r="K900" s="260" t="s">
        <v>2046</v>
      </c>
    </row>
    <row r="901">
      <c r="A901" s="258">
        <v>45493.0</v>
      </c>
      <c r="B901" s="258">
        <v>45493.0</v>
      </c>
      <c r="C901" s="260" t="s">
        <v>2057</v>
      </c>
      <c r="D901" s="260" t="s">
        <v>2057</v>
      </c>
      <c r="E901" s="260" t="s">
        <v>92</v>
      </c>
      <c r="F901" s="260" t="s">
        <v>18</v>
      </c>
      <c r="G901" s="262">
        <v>999.0</v>
      </c>
      <c r="H901" s="262">
        <f t="shared" si="70"/>
        <v>999</v>
      </c>
      <c r="I901" s="185" t="s">
        <v>627</v>
      </c>
      <c r="J901" s="186" t="s">
        <v>1381</v>
      </c>
      <c r="K901" s="260" t="s">
        <v>2058</v>
      </c>
    </row>
    <row r="902">
      <c r="A902" s="258">
        <v>45494.0</v>
      </c>
      <c r="B902" s="258">
        <v>45494.0</v>
      </c>
      <c r="C902" s="259" t="s">
        <v>2049</v>
      </c>
      <c r="D902" s="259" t="s">
        <v>2049</v>
      </c>
      <c r="E902" s="260" t="s">
        <v>306</v>
      </c>
      <c r="F902" s="261"/>
      <c r="G902" s="262">
        <v>190.0</v>
      </c>
      <c r="H902" s="262">
        <f t="shared" si="70"/>
        <v>190</v>
      </c>
      <c r="I902" s="185" t="s">
        <v>627</v>
      </c>
      <c r="J902" s="186" t="s">
        <v>1381</v>
      </c>
      <c r="K902" s="260" t="s">
        <v>2059</v>
      </c>
    </row>
    <row r="903">
      <c r="A903" s="239">
        <v>45494.0</v>
      </c>
      <c r="B903" s="239">
        <v>45494.0</v>
      </c>
      <c r="C903" s="291" t="s">
        <v>2060</v>
      </c>
      <c r="D903" s="291" t="s">
        <v>2061</v>
      </c>
      <c r="E903" s="240" t="s">
        <v>306</v>
      </c>
      <c r="F903" s="243"/>
      <c r="G903" s="241">
        <v>295.0</v>
      </c>
      <c r="H903" s="241">
        <f t="shared" si="70"/>
        <v>295</v>
      </c>
      <c r="I903" s="185" t="s">
        <v>627</v>
      </c>
      <c r="J903" s="186" t="s">
        <v>730</v>
      </c>
      <c r="K903" s="240" t="s">
        <v>2062</v>
      </c>
    </row>
    <row r="904">
      <c r="A904" s="258">
        <v>45496.0</v>
      </c>
      <c r="B904" s="258">
        <v>45497.0</v>
      </c>
      <c r="C904" s="260" t="s">
        <v>2063</v>
      </c>
      <c r="D904" s="259" t="s">
        <v>2064</v>
      </c>
      <c r="E904" s="260" t="s">
        <v>1663</v>
      </c>
      <c r="F904" s="261"/>
      <c r="G904" s="262">
        <v>130.0</v>
      </c>
      <c r="H904" s="262">
        <f t="shared" si="70"/>
        <v>130</v>
      </c>
      <c r="I904" s="185" t="s">
        <v>627</v>
      </c>
      <c r="J904" s="186" t="s">
        <v>1381</v>
      </c>
      <c r="K904" s="260" t="s">
        <v>2065</v>
      </c>
    </row>
    <row r="905">
      <c r="A905" s="258">
        <v>45496.0</v>
      </c>
      <c r="B905" s="258">
        <v>45499.0</v>
      </c>
      <c r="C905" s="298" t="s">
        <v>2066</v>
      </c>
      <c r="D905" s="298" t="s">
        <v>2066</v>
      </c>
      <c r="E905" s="260" t="s">
        <v>1062</v>
      </c>
      <c r="F905" s="260" t="s">
        <v>18</v>
      </c>
      <c r="G905" s="262">
        <v>930.0</v>
      </c>
      <c r="H905" s="262">
        <f t="shared" si="70"/>
        <v>930</v>
      </c>
      <c r="I905" s="185" t="s">
        <v>627</v>
      </c>
      <c r="J905" s="186" t="s">
        <v>1381</v>
      </c>
      <c r="K905" s="260" t="s">
        <v>2067</v>
      </c>
    </row>
    <row r="906">
      <c r="A906" s="258">
        <v>45497.0</v>
      </c>
      <c r="B906" s="258">
        <v>45500.0</v>
      </c>
      <c r="C906" s="260" t="s">
        <v>2068</v>
      </c>
      <c r="D906" s="260" t="s">
        <v>2068</v>
      </c>
      <c r="E906" s="260" t="s">
        <v>306</v>
      </c>
      <c r="F906" s="261"/>
      <c r="G906" s="262">
        <v>195.0</v>
      </c>
      <c r="H906" s="262">
        <f t="shared" si="70"/>
        <v>195</v>
      </c>
      <c r="I906" s="185" t="s">
        <v>627</v>
      </c>
      <c r="J906" s="186" t="s">
        <v>1381</v>
      </c>
      <c r="K906" s="260" t="s">
        <v>2069</v>
      </c>
    </row>
    <row r="907">
      <c r="A907" s="258">
        <v>45498.0</v>
      </c>
      <c r="B907" s="258">
        <v>45498.0</v>
      </c>
      <c r="C907" s="259" t="s">
        <v>2070</v>
      </c>
      <c r="D907" s="259" t="s">
        <v>2070</v>
      </c>
      <c r="E907" s="260" t="s">
        <v>1663</v>
      </c>
      <c r="F907" s="261"/>
      <c r="G907" s="262">
        <v>370.0</v>
      </c>
      <c r="H907" s="262">
        <f t="shared" si="70"/>
        <v>370</v>
      </c>
      <c r="I907" s="185" t="s">
        <v>627</v>
      </c>
      <c r="J907" s="186" t="s">
        <v>1381</v>
      </c>
      <c r="K907" s="260" t="s">
        <v>2028</v>
      </c>
    </row>
    <row r="908">
      <c r="A908" s="258">
        <v>45498.0</v>
      </c>
      <c r="B908" s="258">
        <v>45498.0</v>
      </c>
      <c r="C908" s="259" t="s">
        <v>2071</v>
      </c>
      <c r="D908" s="259" t="s">
        <v>2072</v>
      </c>
      <c r="E908" s="260" t="s">
        <v>1663</v>
      </c>
      <c r="F908" s="261"/>
      <c r="G908" s="262">
        <v>250.0</v>
      </c>
      <c r="H908" s="262">
        <f t="shared" si="70"/>
        <v>250</v>
      </c>
      <c r="I908" s="185" t="s">
        <v>627</v>
      </c>
      <c r="J908" s="186" t="s">
        <v>1381</v>
      </c>
      <c r="K908" s="260" t="s">
        <v>2073</v>
      </c>
    </row>
    <row r="909">
      <c r="A909" s="258">
        <v>45498.0</v>
      </c>
      <c r="B909" s="280">
        <v>45498.0</v>
      </c>
      <c r="C909" s="260" t="s">
        <v>2074</v>
      </c>
      <c r="D909" s="260" t="s">
        <v>2074</v>
      </c>
      <c r="E909" s="260" t="s">
        <v>1663</v>
      </c>
      <c r="F909" s="261"/>
      <c r="G909" s="262">
        <v>130.0</v>
      </c>
      <c r="H909" s="262">
        <f t="shared" si="70"/>
        <v>130</v>
      </c>
      <c r="I909" s="185" t="s">
        <v>627</v>
      </c>
      <c r="J909" s="186" t="s">
        <v>1381</v>
      </c>
      <c r="K909" s="260" t="s">
        <v>2075</v>
      </c>
    </row>
    <row r="910">
      <c r="A910" s="239">
        <v>45498.0</v>
      </c>
      <c r="B910" s="239">
        <v>45498.0</v>
      </c>
      <c r="C910" s="240" t="s">
        <v>2076</v>
      </c>
      <c r="D910" s="240" t="s">
        <v>2076</v>
      </c>
      <c r="E910" s="240" t="s">
        <v>509</v>
      </c>
      <c r="F910" s="243"/>
      <c r="G910" s="241">
        <v>220.0</v>
      </c>
      <c r="H910" s="241">
        <f t="shared" si="70"/>
        <v>220</v>
      </c>
      <c r="I910" s="185" t="s">
        <v>627</v>
      </c>
      <c r="J910" s="186" t="s">
        <v>730</v>
      </c>
      <c r="K910" s="240" t="s">
        <v>2077</v>
      </c>
    </row>
    <row r="911">
      <c r="A911" s="258">
        <v>45498.0</v>
      </c>
      <c r="B911" s="258">
        <v>45499.0</v>
      </c>
      <c r="C911" s="259" t="s">
        <v>2078</v>
      </c>
      <c r="D911" s="259" t="s">
        <v>2078</v>
      </c>
      <c r="E911" s="260" t="s">
        <v>1663</v>
      </c>
      <c r="F911" s="261"/>
      <c r="G911" s="262">
        <v>510.0</v>
      </c>
      <c r="H911" s="262">
        <f t="shared" si="70"/>
        <v>510</v>
      </c>
      <c r="I911" s="185" t="s">
        <v>627</v>
      </c>
      <c r="J911" s="186" t="s">
        <v>1381</v>
      </c>
      <c r="K911" s="260" t="s">
        <v>2079</v>
      </c>
    </row>
    <row r="912">
      <c r="A912" s="258">
        <v>45499.0</v>
      </c>
      <c r="B912" s="258">
        <v>45499.0</v>
      </c>
      <c r="C912" s="259" t="s">
        <v>2080</v>
      </c>
      <c r="D912" s="259" t="s">
        <v>2081</v>
      </c>
      <c r="E912" s="260" t="s">
        <v>545</v>
      </c>
      <c r="F912" s="261"/>
      <c r="G912" s="262">
        <v>2300.0</v>
      </c>
      <c r="H912" s="262">
        <v>2300.0</v>
      </c>
      <c r="I912" s="185" t="s">
        <v>627</v>
      </c>
      <c r="J912" s="186" t="s">
        <v>1381</v>
      </c>
      <c r="K912" s="260" t="s">
        <v>2082</v>
      </c>
    </row>
    <row r="913">
      <c r="A913" s="239">
        <v>45498.0</v>
      </c>
      <c r="B913" s="239">
        <v>45499.0</v>
      </c>
      <c r="C913" s="240" t="s">
        <v>2083</v>
      </c>
      <c r="D913" s="240" t="s">
        <v>2084</v>
      </c>
      <c r="E913" s="240" t="s">
        <v>1663</v>
      </c>
      <c r="F913" s="243"/>
      <c r="G913" s="241">
        <v>250.0</v>
      </c>
      <c r="H913" s="241">
        <f t="shared" ref="H913:H933" si="71">G913</f>
        <v>250</v>
      </c>
      <c r="I913" s="185" t="s">
        <v>627</v>
      </c>
      <c r="J913" s="186" t="s">
        <v>730</v>
      </c>
      <c r="K913" s="240" t="s">
        <v>2085</v>
      </c>
    </row>
    <row r="914">
      <c r="A914" s="239">
        <v>45498.0</v>
      </c>
      <c r="B914" s="239">
        <v>45502.0</v>
      </c>
      <c r="C914" s="240" t="s">
        <v>2086</v>
      </c>
      <c r="D914" s="240" t="s">
        <v>2087</v>
      </c>
      <c r="E914" s="240" t="s">
        <v>804</v>
      </c>
      <c r="F914" s="243"/>
      <c r="G914" s="241">
        <v>70.0</v>
      </c>
      <c r="H914" s="241">
        <f t="shared" si="71"/>
        <v>70</v>
      </c>
      <c r="I914" s="185" t="s">
        <v>627</v>
      </c>
      <c r="J914" s="186" t="s">
        <v>730</v>
      </c>
      <c r="K914" s="240" t="s">
        <v>2088</v>
      </c>
    </row>
    <row r="915">
      <c r="A915" s="258">
        <v>45499.0</v>
      </c>
      <c r="B915" s="258">
        <v>45499.0</v>
      </c>
      <c r="C915" s="259" t="s">
        <v>2089</v>
      </c>
      <c r="D915" s="259" t="s">
        <v>2090</v>
      </c>
      <c r="E915" s="260" t="s">
        <v>1663</v>
      </c>
      <c r="F915" s="261"/>
      <c r="G915" s="262">
        <v>1820.0</v>
      </c>
      <c r="H915" s="262">
        <f t="shared" si="71"/>
        <v>1820</v>
      </c>
      <c r="I915" s="185" t="s">
        <v>627</v>
      </c>
      <c r="J915" s="186" t="s">
        <v>1381</v>
      </c>
      <c r="K915" s="260" t="s">
        <v>2091</v>
      </c>
    </row>
    <row r="916">
      <c r="A916" s="258">
        <v>45499.0</v>
      </c>
      <c r="B916" s="258">
        <v>45499.0</v>
      </c>
      <c r="C916" s="260" t="s">
        <v>1840</v>
      </c>
      <c r="D916" s="260" t="s">
        <v>2092</v>
      </c>
      <c r="E916" s="260" t="s">
        <v>1663</v>
      </c>
      <c r="F916" s="261"/>
      <c r="G916" s="262">
        <v>315.0</v>
      </c>
      <c r="H916" s="262">
        <f t="shared" si="71"/>
        <v>315</v>
      </c>
      <c r="I916" s="185" t="s">
        <v>627</v>
      </c>
      <c r="J916" s="186" t="s">
        <v>1381</v>
      </c>
      <c r="K916" s="282" t="s">
        <v>2093</v>
      </c>
    </row>
    <row r="917">
      <c r="A917" s="258">
        <v>45499.0</v>
      </c>
      <c r="B917" s="258">
        <v>45501.0</v>
      </c>
      <c r="C917" s="260" t="s">
        <v>2094</v>
      </c>
      <c r="D917" s="260" t="s">
        <v>2094</v>
      </c>
      <c r="E917" s="260" t="s">
        <v>306</v>
      </c>
      <c r="F917" s="261"/>
      <c r="G917" s="262">
        <v>400.0</v>
      </c>
      <c r="H917" s="262">
        <f t="shared" si="71"/>
        <v>400</v>
      </c>
      <c r="I917" s="185" t="s">
        <v>627</v>
      </c>
      <c r="J917" s="186" t="s">
        <v>1381</v>
      </c>
      <c r="K917" s="260" t="s">
        <v>2095</v>
      </c>
    </row>
    <row r="918">
      <c r="A918" s="258">
        <v>45499.0</v>
      </c>
      <c r="B918" s="258">
        <v>45502.0</v>
      </c>
      <c r="C918" s="260" t="s">
        <v>2096</v>
      </c>
      <c r="D918" s="260" t="s">
        <v>2096</v>
      </c>
      <c r="E918" s="260" t="s">
        <v>1663</v>
      </c>
      <c r="F918" s="261"/>
      <c r="G918" s="262">
        <v>130.0</v>
      </c>
      <c r="H918" s="262">
        <f t="shared" si="71"/>
        <v>130</v>
      </c>
      <c r="I918" s="185" t="s">
        <v>627</v>
      </c>
      <c r="J918" s="186" t="s">
        <v>1381</v>
      </c>
      <c r="K918" s="260" t="s">
        <v>2097</v>
      </c>
    </row>
    <row r="919">
      <c r="A919" s="258">
        <v>45499.0</v>
      </c>
      <c r="B919" s="258">
        <v>45500.0</v>
      </c>
      <c r="C919" s="259" t="s">
        <v>2098</v>
      </c>
      <c r="D919" s="259" t="s">
        <v>2099</v>
      </c>
      <c r="E919" s="260" t="s">
        <v>1663</v>
      </c>
      <c r="F919" s="261"/>
      <c r="G919" s="262">
        <v>130.0</v>
      </c>
      <c r="H919" s="262">
        <f t="shared" si="71"/>
        <v>130</v>
      </c>
      <c r="I919" s="185" t="s">
        <v>627</v>
      </c>
      <c r="J919" s="186" t="s">
        <v>1381</v>
      </c>
      <c r="K919" s="260" t="s">
        <v>2097</v>
      </c>
    </row>
    <row r="920">
      <c r="A920" s="258">
        <v>45499.0</v>
      </c>
      <c r="B920" s="258">
        <v>45500.0</v>
      </c>
      <c r="C920" s="260" t="s">
        <v>2100</v>
      </c>
      <c r="D920" s="260" t="s">
        <v>2101</v>
      </c>
      <c r="E920" s="260" t="s">
        <v>509</v>
      </c>
      <c r="F920" s="261"/>
      <c r="G920" s="262">
        <v>140.0</v>
      </c>
      <c r="H920" s="262">
        <f t="shared" si="71"/>
        <v>140</v>
      </c>
      <c r="I920" s="185" t="s">
        <v>627</v>
      </c>
      <c r="J920" s="186" t="s">
        <v>1381</v>
      </c>
      <c r="K920" s="260" t="s">
        <v>2102</v>
      </c>
    </row>
    <row r="921">
      <c r="A921" s="258">
        <v>45499.0</v>
      </c>
      <c r="B921" s="258">
        <v>45500.0</v>
      </c>
      <c r="C921" s="260" t="s">
        <v>2103</v>
      </c>
      <c r="D921" s="260" t="s">
        <v>2104</v>
      </c>
      <c r="E921" s="260" t="s">
        <v>1663</v>
      </c>
      <c r="F921" s="261"/>
      <c r="G921" s="262">
        <v>130.0</v>
      </c>
      <c r="H921" s="262">
        <f t="shared" si="71"/>
        <v>130</v>
      </c>
      <c r="I921" s="185" t="s">
        <v>627</v>
      </c>
      <c r="J921" s="186" t="s">
        <v>1381</v>
      </c>
      <c r="K921" s="260" t="s">
        <v>2105</v>
      </c>
    </row>
    <row r="922">
      <c r="A922" s="258">
        <v>45499.0</v>
      </c>
      <c r="B922" s="258">
        <v>45500.0</v>
      </c>
      <c r="C922" s="260" t="s">
        <v>2106</v>
      </c>
      <c r="D922" s="260" t="s">
        <v>2107</v>
      </c>
      <c r="E922" s="261"/>
      <c r="F922" s="261"/>
      <c r="G922" s="262">
        <v>130.0</v>
      </c>
      <c r="H922" s="262">
        <f t="shared" si="71"/>
        <v>130</v>
      </c>
      <c r="I922" s="185" t="s">
        <v>627</v>
      </c>
      <c r="J922" s="186" t="s">
        <v>1381</v>
      </c>
      <c r="K922" s="260" t="s">
        <v>2108</v>
      </c>
    </row>
    <row r="923">
      <c r="A923" s="258">
        <v>45499.0</v>
      </c>
      <c r="B923" s="258">
        <v>45500.0</v>
      </c>
      <c r="C923" s="260" t="s">
        <v>2109</v>
      </c>
      <c r="D923" s="260" t="s">
        <v>2109</v>
      </c>
      <c r="E923" s="260" t="s">
        <v>509</v>
      </c>
      <c r="F923" s="261"/>
      <c r="G923" s="262">
        <v>105.0</v>
      </c>
      <c r="H923" s="262">
        <f t="shared" si="71"/>
        <v>105</v>
      </c>
      <c r="I923" s="185" t="s">
        <v>627</v>
      </c>
      <c r="J923" s="186" t="s">
        <v>1381</v>
      </c>
      <c r="K923" s="260" t="s">
        <v>2110</v>
      </c>
    </row>
    <row r="924">
      <c r="A924" s="258">
        <v>45500.0</v>
      </c>
      <c r="B924" s="258">
        <v>45500.0</v>
      </c>
      <c r="C924" s="260" t="s">
        <v>2111</v>
      </c>
      <c r="D924" s="260" t="s">
        <v>2111</v>
      </c>
      <c r="E924" s="260" t="s">
        <v>1663</v>
      </c>
      <c r="F924" s="261"/>
      <c r="G924" s="262">
        <v>380.0</v>
      </c>
      <c r="H924" s="262">
        <f t="shared" si="71"/>
        <v>380</v>
      </c>
      <c r="I924" s="185" t="s">
        <v>627</v>
      </c>
      <c r="J924" s="186" t="s">
        <v>1381</v>
      </c>
      <c r="K924" s="260" t="s">
        <v>2112</v>
      </c>
    </row>
    <row r="925">
      <c r="A925" s="258">
        <v>45500.0</v>
      </c>
      <c r="B925" s="258">
        <v>45500.0</v>
      </c>
      <c r="C925" s="260" t="s">
        <v>2113</v>
      </c>
      <c r="D925" s="260" t="s">
        <v>2113</v>
      </c>
      <c r="E925" s="260" t="s">
        <v>1663</v>
      </c>
      <c r="F925" s="261"/>
      <c r="G925" s="262">
        <v>370.0</v>
      </c>
      <c r="H925" s="262">
        <f t="shared" si="71"/>
        <v>370</v>
      </c>
      <c r="I925" s="185" t="s">
        <v>627</v>
      </c>
      <c r="J925" s="186" t="s">
        <v>1381</v>
      </c>
      <c r="K925" s="260" t="s">
        <v>2114</v>
      </c>
    </row>
    <row r="926">
      <c r="A926" s="239">
        <v>45500.0</v>
      </c>
      <c r="B926" s="239">
        <v>45501.0</v>
      </c>
      <c r="C926" s="240" t="s">
        <v>2115</v>
      </c>
      <c r="D926" s="240" t="s">
        <v>2115</v>
      </c>
      <c r="E926" s="240" t="s">
        <v>306</v>
      </c>
      <c r="F926" s="243"/>
      <c r="G926" s="241">
        <v>210.0</v>
      </c>
      <c r="H926" s="241">
        <f t="shared" si="71"/>
        <v>210</v>
      </c>
      <c r="I926" s="185" t="s">
        <v>627</v>
      </c>
      <c r="J926" s="186" t="s">
        <v>730</v>
      </c>
      <c r="K926" s="240" t="s">
        <v>2116</v>
      </c>
    </row>
    <row r="927">
      <c r="A927" s="258">
        <v>45500.0</v>
      </c>
      <c r="B927" s="258">
        <v>45501.0</v>
      </c>
      <c r="C927" s="260" t="s">
        <v>2117</v>
      </c>
      <c r="D927" s="260" t="s">
        <v>2117</v>
      </c>
      <c r="E927" s="260" t="s">
        <v>306</v>
      </c>
      <c r="F927" s="261"/>
      <c r="G927" s="262">
        <v>315.0</v>
      </c>
      <c r="H927" s="262">
        <f t="shared" si="71"/>
        <v>315</v>
      </c>
      <c r="I927" s="185" t="s">
        <v>627</v>
      </c>
      <c r="J927" s="186" t="s">
        <v>1381</v>
      </c>
      <c r="K927" s="260" t="s">
        <v>2118</v>
      </c>
    </row>
    <row r="928">
      <c r="A928" s="258">
        <v>45500.0</v>
      </c>
      <c r="B928" s="258">
        <v>45501.0</v>
      </c>
      <c r="C928" s="260" t="s">
        <v>2119</v>
      </c>
      <c r="D928" s="260" t="s">
        <v>2119</v>
      </c>
      <c r="E928" s="260" t="s">
        <v>306</v>
      </c>
      <c r="F928" s="261"/>
      <c r="G928" s="262">
        <v>315.0</v>
      </c>
      <c r="H928" s="262">
        <f t="shared" si="71"/>
        <v>315</v>
      </c>
      <c r="I928" s="185" t="s">
        <v>627</v>
      </c>
      <c r="J928" s="186" t="s">
        <v>1381</v>
      </c>
      <c r="K928" s="260" t="s">
        <v>2118</v>
      </c>
    </row>
    <row r="929">
      <c r="A929" s="258">
        <v>45500.0</v>
      </c>
      <c r="B929" s="258">
        <v>45501.0</v>
      </c>
      <c r="C929" s="260" t="s">
        <v>2120</v>
      </c>
      <c r="D929" s="260" t="s">
        <v>2120</v>
      </c>
      <c r="E929" s="260" t="s">
        <v>306</v>
      </c>
      <c r="F929" s="261"/>
      <c r="G929" s="262">
        <v>590.0</v>
      </c>
      <c r="H929" s="262">
        <f t="shared" si="71"/>
        <v>590</v>
      </c>
      <c r="I929" s="185" t="s">
        <v>627</v>
      </c>
      <c r="J929" s="186" t="s">
        <v>1381</v>
      </c>
      <c r="K929" s="260" t="s">
        <v>2121</v>
      </c>
    </row>
    <row r="930">
      <c r="A930" s="258">
        <v>45500.0</v>
      </c>
      <c r="B930" s="258">
        <v>45501.0</v>
      </c>
      <c r="C930" s="260" t="s">
        <v>2122</v>
      </c>
      <c r="D930" s="260" t="s">
        <v>2123</v>
      </c>
      <c r="E930" s="260" t="s">
        <v>306</v>
      </c>
      <c r="F930" s="261"/>
      <c r="G930" s="262">
        <v>925.0</v>
      </c>
      <c r="H930" s="262">
        <f t="shared" si="71"/>
        <v>925</v>
      </c>
      <c r="I930" s="185" t="s">
        <v>627</v>
      </c>
      <c r="J930" s="186" t="s">
        <v>1381</v>
      </c>
      <c r="K930" s="260" t="s">
        <v>2124</v>
      </c>
    </row>
    <row r="931">
      <c r="A931" s="258">
        <v>45500.0</v>
      </c>
      <c r="B931" s="258">
        <v>45501.0</v>
      </c>
      <c r="C931" s="260" t="s">
        <v>2125</v>
      </c>
      <c r="D931" s="260" t="s">
        <v>2125</v>
      </c>
      <c r="E931" s="260" t="s">
        <v>306</v>
      </c>
      <c r="F931" s="261"/>
      <c r="G931" s="262">
        <v>295.0</v>
      </c>
      <c r="H931" s="262">
        <f t="shared" si="71"/>
        <v>295</v>
      </c>
      <c r="I931" s="185" t="s">
        <v>627</v>
      </c>
      <c r="J931" s="186" t="s">
        <v>1381</v>
      </c>
      <c r="K931" s="260" t="s">
        <v>2126</v>
      </c>
    </row>
    <row r="932">
      <c r="A932" s="258">
        <v>45500.0</v>
      </c>
      <c r="B932" s="258">
        <v>45501.0</v>
      </c>
      <c r="C932" s="260" t="s">
        <v>2127</v>
      </c>
      <c r="D932" s="260" t="s">
        <v>2127</v>
      </c>
      <c r="E932" s="260" t="s">
        <v>509</v>
      </c>
      <c r="F932" s="261"/>
      <c r="G932" s="262">
        <v>120.0</v>
      </c>
      <c r="H932" s="262">
        <f t="shared" si="71"/>
        <v>120</v>
      </c>
      <c r="I932" s="185" t="s">
        <v>627</v>
      </c>
      <c r="J932" s="186" t="s">
        <v>1381</v>
      </c>
      <c r="K932" s="260" t="s">
        <v>2128</v>
      </c>
    </row>
    <row r="933">
      <c r="A933" s="258">
        <v>45500.0</v>
      </c>
      <c r="B933" s="258">
        <v>45501.0</v>
      </c>
      <c r="C933" s="260" t="s">
        <v>2129</v>
      </c>
      <c r="D933" s="260" t="s">
        <v>2130</v>
      </c>
      <c r="E933" s="260" t="s">
        <v>469</v>
      </c>
      <c r="F933" s="261"/>
      <c r="G933" s="262">
        <v>502.0</v>
      </c>
      <c r="H933" s="262">
        <f t="shared" si="71"/>
        <v>502</v>
      </c>
      <c r="I933" s="185" t="s">
        <v>627</v>
      </c>
      <c r="J933" s="186" t="s">
        <v>1381</v>
      </c>
      <c r="K933" s="260" t="s">
        <v>2131</v>
      </c>
    </row>
    <row r="934">
      <c r="A934" s="258">
        <v>45499.0</v>
      </c>
      <c r="B934" s="258">
        <v>45500.0</v>
      </c>
      <c r="C934" s="260" t="s">
        <v>2132</v>
      </c>
      <c r="D934" s="260" t="s">
        <v>2132</v>
      </c>
      <c r="E934" s="260" t="s">
        <v>74</v>
      </c>
      <c r="F934" s="261"/>
      <c r="G934" s="262">
        <v>559.0</v>
      </c>
      <c r="H934" s="262">
        <v>559.0</v>
      </c>
      <c r="I934" s="185" t="s">
        <v>627</v>
      </c>
      <c r="J934" s="186" t="s">
        <v>1381</v>
      </c>
      <c r="K934" s="260" t="s">
        <v>2133</v>
      </c>
    </row>
    <row r="935">
      <c r="A935" s="258">
        <v>45502.0</v>
      </c>
      <c r="B935" s="258">
        <v>45500.0</v>
      </c>
      <c r="C935" s="298" t="s">
        <v>2134</v>
      </c>
      <c r="D935" s="259" t="s">
        <v>2134</v>
      </c>
      <c r="E935" s="260" t="s">
        <v>846</v>
      </c>
      <c r="F935" s="261"/>
      <c r="G935" s="262">
        <v>1150.0</v>
      </c>
      <c r="H935" s="262">
        <v>1150.0</v>
      </c>
      <c r="I935" s="185" t="s">
        <v>627</v>
      </c>
      <c r="J935" s="186" t="s">
        <v>1381</v>
      </c>
      <c r="K935" s="260" t="s">
        <v>2135</v>
      </c>
    </row>
    <row r="936">
      <c r="A936" s="258">
        <v>45502.0</v>
      </c>
      <c r="B936" s="258">
        <v>45501.0</v>
      </c>
      <c r="C936" s="260" t="s">
        <v>2136</v>
      </c>
      <c r="D936" s="260" t="s">
        <v>2136</v>
      </c>
      <c r="E936" s="260" t="s">
        <v>469</v>
      </c>
      <c r="F936" s="261"/>
      <c r="G936" s="262">
        <v>502.0</v>
      </c>
      <c r="H936" s="262">
        <f t="shared" ref="H936:H944" si="72">G936</f>
        <v>502</v>
      </c>
      <c r="I936" s="185" t="s">
        <v>627</v>
      </c>
      <c r="J936" s="186" t="s">
        <v>1381</v>
      </c>
      <c r="K936" s="260" t="s">
        <v>2137</v>
      </c>
    </row>
    <row r="937">
      <c r="A937" s="258">
        <v>45502.0</v>
      </c>
      <c r="B937" s="258">
        <v>45501.0</v>
      </c>
      <c r="C937" s="260" t="s">
        <v>2138</v>
      </c>
      <c r="D937" s="260" t="s">
        <v>2138</v>
      </c>
      <c r="E937" s="260" t="s">
        <v>509</v>
      </c>
      <c r="F937" s="261"/>
      <c r="G937" s="262">
        <v>240.0</v>
      </c>
      <c r="H937" s="262">
        <f t="shared" si="72"/>
        <v>240</v>
      </c>
      <c r="I937" s="185" t="s">
        <v>627</v>
      </c>
      <c r="J937" s="186" t="s">
        <v>1381</v>
      </c>
      <c r="K937" s="260" t="s">
        <v>2139</v>
      </c>
    </row>
    <row r="938">
      <c r="A938" s="258">
        <v>45502.0</v>
      </c>
      <c r="B938" s="258">
        <v>45501.0</v>
      </c>
      <c r="C938" s="260" t="s">
        <v>2140</v>
      </c>
      <c r="D938" s="260" t="s">
        <v>2140</v>
      </c>
      <c r="E938" s="260" t="s">
        <v>306</v>
      </c>
      <c r="F938" s="261"/>
      <c r="G938" s="262">
        <v>400.0</v>
      </c>
      <c r="H938" s="262">
        <f t="shared" si="72"/>
        <v>400</v>
      </c>
      <c r="I938" s="185" t="s">
        <v>627</v>
      </c>
      <c r="J938" s="186" t="s">
        <v>1381</v>
      </c>
      <c r="K938" s="260" t="s">
        <v>2141</v>
      </c>
    </row>
    <row r="939">
      <c r="A939" s="258">
        <v>45502.0</v>
      </c>
      <c r="B939" s="258">
        <v>45501.0</v>
      </c>
      <c r="C939" s="259" t="s">
        <v>2142</v>
      </c>
      <c r="D939" s="260" t="s">
        <v>2142</v>
      </c>
      <c r="E939" s="260" t="s">
        <v>306</v>
      </c>
      <c r="F939" s="261"/>
      <c r="G939" s="262">
        <v>465.0</v>
      </c>
      <c r="H939" s="262">
        <f t="shared" si="72"/>
        <v>465</v>
      </c>
      <c r="I939" s="185" t="s">
        <v>627</v>
      </c>
      <c r="J939" s="186" t="s">
        <v>1381</v>
      </c>
      <c r="K939" s="260" t="s">
        <v>2143</v>
      </c>
    </row>
    <row r="940">
      <c r="A940" s="258">
        <v>45502.0</v>
      </c>
      <c r="B940" s="258">
        <v>45501.0</v>
      </c>
      <c r="C940" s="260" t="s">
        <v>2144</v>
      </c>
      <c r="D940" s="260" t="s">
        <v>2145</v>
      </c>
      <c r="E940" s="260" t="s">
        <v>306</v>
      </c>
      <c r="F940" s="261"/>
      <c r="G940" s="262">
        <v>380.0</v>
      </c>
      <c r="H940" s="262">
        <f t="shared" si="72"/>
        <v>380</v>
      </c>
      <c r="I940" s="185" t="s">
        <v>627</v>
      </c>
      <c r="J940" s="186" t="s">
        <v>1381</v>
      </c>
      <c r="K940" s="260" t="s">
        <v>2146</v>
      </c>
    </row>
    <row r="941">
      <c r="A941" s="258">
        <v>45502.0</v>
      </c>
      <c r="B941" s="258">
        <v>45501.0</v>
      </c>
      <c r="C941" s="260" t="s">
        <v>2147</v>
      </c>
      <c r="D941" s="260" t="s">
        <v>2147</v>
      </c>
      <c r="E941" s="260" t="s">
        <v>509</v>
      </c>
      <c r="F941" s="261"/>
      <c r="G941" s="262">
        <v>70.0</v>
      </c>
      <c r="H941" s="262">
        <f t="shared" si="72"/>
        <v>70</v>
      </c>
      <c r="I941" s="185" t="s">
        <v>627</v>
      </c>
      <c r="J941" s="186" t="s">
        <v>1381</v>
      </c>
      <c r="K941" s="260" t="s">
        <v>2148</v>
      </c>
    </row>
    <row r="942">
      <c r="A942" s="258">
        <v>45502.0</v>
      </c>
      <c r="B942" s="258">
        <v>45501.0</v>
      </c>
      <c r="C942" s="260" t="s">
        <v>2149</v>
      </c>
      <c r="D942" s="260" t="s">
        <v>2149</v>
      </c>
      <c r="E942" s="260" t="s">
        <v>509</v>
      </c>
      <c r="F942" s="261"/>
      <c r="G942" s="262">
        <v>70.0</v>
      </c>
      <c r="H942" s="262">
        <f t="shared" si="72"/>
        <v>70</v>
      </c>
      <c r="I942" s="185" t="s">
        <v>627</v>
      </c>
      <c r="J942" s="186" t="s">
        <v>1381</v>
      </c>
      <c r="K942" s="260" t="s">
        <v>2150</v>
      </c>
    </row>
    <row r="943">
      <c r="A943" s="258">
        <v>45502.0</v>
      </c>
      <c r="B943" s="258">
        <v>45501.0</v>
      </c>
      <c r="C943" s="260" t="s">
        <v>1702</v>
      </c>
      <c r="D943" s="260" t="s">
        <v>1702</v>
      </c>
      <c r="E943" s="260" t="s">
        <v>509</v>
      </c>
      <c r="F943" s="261"/>
      <c r="G943" s="262">
        <v>120.0</v>
      </c>
      <c r="H943" s="262">
        <f t="shared" si="72"/>
        <v>120</v>
      </c>
      <c r="I943" s="185" t="s">
        <v>627</v>
      </c>
      <c r="J943" s="186" t="s">
        <v>1381</v>
      </c>
      <c r="K943" s="260" t="s">
        <v>2151</v>
      </c>
    </row>
    <row r="944">
      <c r="A944" s="258">
        <v>45502.0</v>
      </c>
      <c r="B944" s="258">
        <v>45501.0</v>
      </c>
      <c r="C944" s="260" t="s">
        <v>2152</v>
      </c>
      <c r="D944" s="260" t="s">
        <v>2152</v>
      </c>
      <c r="E944" s="260" t="s">
        <v>509</v>
      </c>
      <c r="F944" s="261"/>
      <c r="G944" s="262">
        <v>70.0</v>
      </c>
      <c r="H944" s="262">
        <f t="shared" si="72"/>
        <v>70</v>
      </c>
      <c r="I944" s="185" t="s">
        <v>627</v>
      </c>
      <c r="J944" s="186" t="s">
        <v>1381</v>
      </c>
      <c r="K944" s="260" t="s">
        <v>2150</v>
      </c>
    </row>
    <row r="945">
      <c r="A945" s="258">
        <v>45503.0</v>
      </c>
      <c r="B945" s="258">
        <v>45501.0</v>
      </c>
      <c r="C945" s="260" t="s">
        <v>2119</v>
      </c>
      <c r="D945" s="260" t="s">
        <v>2119</v>
      </c>
      <c r="E945" s="260" t="s">
        <v>306</v>
      </c>
      <c r="F945" s="261"/>
      <c r="G945" s="262">
        <v>105.0</v>
      </c>
      <c r="H945" s="262">
        <v>105.0</v>
      </c>
      <c r="I945" s="185" t="s">
        <v>627</v>
      </c>
      <c r="J945" s="186" t="s">
        <v>1381</v>
      </c>
      <c r="K945" s="260" t="s">
        <v>2153</v>
      </c>
    </row>
    <row r="946">
      <c r="A946" s="258">
        <v>45507.0</v>
      </c>
      <c r="B946" s="258">
        <v>45510.0</v>
      </c>
      <c r="C946" s="259" t="s">
        <v>2154</v>
      </c>
      <c r="D946" s="259" t="s">
        <v>2155</v>
      </c>
      <c r="E946" s="260" t="s">
        <v>306</v>
      </c>
      <c r="F946" s="261"/>
      <c r="G946" s="262">
        <v>1440.0</v>
      </c>
      <c r="H946" s="262">
        <f>G946</f>
        <v>1440</v>
      </c>
      <c r="I946" s="185" t="s">
        <v>627</v>
      </c>
      <c r="J946" s="186" t="s">
        <v>1381</v>
      </c>
      <c r="K946" s="260" t="s">
        <v>2156</v>
      </c>
    </row>
    <row r="947">
      <c r="A947" s="258">
        <v>45507.0</v>
      </c>
      <c r="B947" s="258">
        <v>45508.0</v>
      </c>
      <c r="C947" s="259" t="s">
        <v>2157</v>
      </c>
      <c r="D947" s="259" t="s">
        <v>2158</v>
      </c>
      <c r="E947" s="260" t="s">
        <v>92</v>
      </c>
      <c r="F947" s="260" t="s">
        <v>18</v>
      </c>
      <c r="G947" s="262">
        <v>1649.0</v>
      </c>
      <c r="H947" s="262">
        <v>1649.0</v>
      </c>
      <c r="I947" s="185" t="s">
        <v>909</v>
      </c>
      <c r="J947" s="186" t="s">
        <v>1381</v>
      </c>
      <c r="K947" s="260" t="s">
        <v>2159</v>
      </c>
    </row>
    <row r="948">
      <c r="A948" s="239">
        <v>45508.0</v>
      </c>
      <c r="B948" s="239">
        <v>45508.0</v>
      </c>
      <c r="C948" s="242" t="s">
        <v>2160</v>
      </c>
      <c r="D948" s="242" t="s">
        <v>2161</v>
      </c>
      <c r="E948" s="240" t="s">
        <v>306</v>
      </c>
      <c r="F948" s="243"/>
      <c r="G948" s="241">
        <v>285.0</v>
      </c>
      <c r="H948" s="241">
        <f t="shared" ref="H948:H952" si="73">G948</f>
        <v>285</v>
      </c>
      <c r="I948" s="185" t="s">
        <v>627</v>
      </c>
      <c r="J948" s="186" t="s">
        <v>730</v>
      </c>
      <c r="K948" s="240" t="s">
        <v>2162</v>
      </c>
    </row>
    <row r="949">
      <c r="A949" s="239">
        <v>45509.0</v>
      </c>
      <c r="B949" s="239">
        <v>45510.0</v>
      </c>
      <c r="C949" s="242" t="s">
        <v>2163</v>
      </c>
      <c r="D949" s="242" t="s">
        <v>2163</v>
      </c>
      <c r="E949" s="240" t="s">
        <v>306</v>
      </c>
      <c r="F949" s="243"/>
      <c r="G949" s="241">
        <v>285.0</v>
      </c>
      <c r="H949" s="241">
        <f t="shared" si="73"/>
        <v>285</v>
      </c>
      <c r="I949" s="185" t="s">
        <v>627</v>
      </c>
      <c r="J949" s="186" t="s">
        <v>730</v>
      </c>
      <c r="K949" s="240" t="s">
        <v>2164</v>
      </c>
    </row>
    <row r="950">
      <c r="A950" s="258">
        <v>45509.0</v>
      </c>
      <c r="B950" s="258">
        <v>45510.0</v>
      </c>
      <c r="C950" s="260" t="s">
        <v>2165</v>
      </c>
      <c r="D950" s="260" t="s">
        <v>2166</v>
      </c>
      <c r="E950" s="260" t="s">
        <v>306</v>
      </c>
      <c r="F950" s="261"/>
      <c r="G950" s="270">
        <v>420.0</v>
      </c>
      <c r="H950" s="262">
        <f t="shared" si="73"/>
        <v>420</v>
      </c>
      <c r="I950" s="185" t="s">
        <v>627</v>
      </c>
      <c r="J950" s="186" t="s">
        <v>1381</v>
      </c>
      <c r="K950" s="260" t="s">
        <v>2167</v>
      </c>
    </row>
    <row r="951">
      <c r="A951" s="258">
        <v>45509.0</v>
      </c>
      <c r="B951" s="258">
        <v>45509.0</v>
      </c>
      <c r="C951" s="259" t="s">
        <v>2168</v>
      </c>
      <c r="D951" s="260" t="s">
        <v>2168</v>
      </c>
      <c r="E951" s="260" t="s">
        <v>1663</v>
      </c>
      <c r="F951" s="261"/>
      <c r="G951" s="262">
        <v>260.0</v>
      </c>
      <c r="H951" s="262">
        <f t="shared" si="73"/>
        <v>260</v>
      </c>
      <c r="I951" s="185" t="s">
        <v>627</v>
      </c>
      <c r="J951" s="186" t="s">
        <v>1381</v>
      </c>
      <c r="K951" s="260" t="s">
        <v>2169</v>
      </c>
    </row>
    <row r="952">
      <c r="A952" s="258">
        <v>45509.0</v>
      </c>
      <c r="B952" s="258">
        <v>45510.0</v>
      </c>
      <c r="C952" s="260" t="s">
        <v>2170</v>
      </c>
      <c r="D952" s="260" t="s">
        <v>2171</v>
      </c>
      <c r="E952" s="260" t="s">
        <v>306</v>
      </c>
      <c r="F952" s="261"/>
      <c r="G952" s="262">
        <v>735.0</v>
      </c>
      <c r="H952" s="262">
        <f t="shared" si="73"/>
        <v>735</v>
      </c>
      <c r="I952" s="185" t="s">
        <v>627</v>
      </c>
      <c r="J952" s="186" t="s">
        <v>1381</v>
      </c>
      <c r="K952" s="260" t="s">
        <v>2172</v>
      </c>
    </row>
    <row r="953">
      <c r="A953" s="258">
        <v>45509.0</v>
      </c>
      <c r="B953" s="258">
        <v>45510.0</v>
      </c>
      <c r="C953" s="260" t="s">
        <v>2173</v>
      </c>
      <c r="D953" s="260" t="s">
        <v>2174</v>
      </c>
      <c r="E953" s="260" t="s">
        <v>545</v>
      </c>
      <c r="F953" s="261"/>
      <c r="G953" s="262">
        <v>800.0</v>
      </c>
      <c r="H953" s="262">
        <v>800.0</v>
      </c>
      <c r="I953" s="185" t="s">
        <v>627</v>
      </c>
      <c r="J953" s="186" t="s">
        <v>1381</v>
      </c>
      <c r="K953" s="260" t="s">
        <v>2175</v>
      </c>
    </row>
    <row r="954">
      <c r="A954" s="258">
        <v>45510.0</v>
      </c>
      <c r="B954" s="258">
        <v>45510.0</v>
      </c>
      <c r="C954" s="271" t="s">
        <v>2176</v>
      </c>
      <c r="D954" s="260" t="s">
        <v>2174</v>
      </c>
      <c r="E954" s="260" t="s">
        <v>306</v>
      </c>
      <c r="F954" s="261"/>
      <c r="G954" s="262">
        <v>765.0</v>
      </c>
      <c r="H954" s="262">
        <f t="shared" ref="H954:H964" si="74">G954</f>
        <v>765</v>
      </c>
      <c r="I954" s="185" t="s">
        <v>627</v>
      </c>
      <c r="J954" s="186" t="s">
        <v>1381</v>
      </c>
      <c r="K954" s="260" t="s">
        <v>2177</v>
      </c>
    </row>
    <row r="955">
      <c r="A955" s="258">
        <v>45510.0</v>
      </c>
      <c r="B955" s="258">
        <v>45510.0</v>
      </c>
      <c r="C955" s="271" t="s">
        <v>2178</v>
      </c>
      <c r="D955" s="260" t="s">
        <v>2178</v>
      </c>
      <c r="E955" s="260" t="s">
        <v>306</v>
      </c>
      <c r="F955" s="261"/>
      <c r="G955" s="270">
        <f>435+105</f>
        <v>540</v>
      </c>
      <c r="H955" s="262">
        <f t="shared" si="74"/>
        <v>540</v>
      </c>
      <c r="I955" s="185" t="s">
        <v>627</v>
      </c>
      <c r="J955" s="186" t="s">
        <v>1381</v>
      </c>
      <c r="K955" s="260" t="s">
        <v>2179</v>
      </c>
    </row>
    <row r="956">
      <c r="A956" s="258">
        <v>45510.0</v>
      </c>
      <c r="B956" s="258">
        <v>45510.0</v>
      </c>
      <c r="C956" s="259" t="s">
        <v>2180</v>
      </c>
      <c r="D956" s="259" t="s">
        <v>2180</v>
      </c>
      <c r="E956" s="260" t="s">
        <v>306</v>
      </c>
      <c r="F956" s="261"/>
      <c r="G956" s="270">
        <v>105.0</v>
      </c>
      <c r="H956" s="262">
        <f t="shared" si="74"/>
        <v>105</v>
      </c>
      <c r="I956" s="185" t="s">
        <v>627</v>
      </c>
      <c r="J956" s="186" t="s">
        <v>1381</v>
      </c>
      <c r="K956" s="260" t="s">
        <v>2181</v>
      </c>
    </row>
    <row r="957">
      <c r="A957" s="258">
        <v>45510.0</v>
      </c>
      <c r="B957" s="258">
        <v>45510.0</v>
      </c>
      <c r="C957" s="259" t="s">
        <v>2182</v>
      </c>
      <c r="D957" s="259" t="s">
        <v>2182</v>
      </c>
      <c r="E957" s="260" t="s">
        <v>110</v>
      </c>
      <c r="F957" s="261"/>
      <c r="G957" s="262">
        <v>659.0</v>
      </c>
      <c r="H957" s="262">
        <f t="shared" si="74"/>
        <v>659</v>
      </c>
      <c r="I957" s="185" t="s">
        <v>627</v>
      </c>
      <c r="J957" s="186" t="s">
        <v>1381</v>
      </c>
      <c r="K957" s="260" t="s">
        <v>2183</v>
      </c>
    </row>
    <row r="958">
      <c r="A958" s="258">
        <v>45510.0</v>
      </c>
      <c r="B958" s="258">
        <v>45510.0</v>
      </c>
      <c r="C958" s="259" t="s">
        <v>2184</v>
      </c>
      <c r="D958" s="259" t="s">
        <v>2184</v>
      </c>
      <c r="E958" s="260" t="s">
        <v>306</v>
      </c>
      <c r="F958" s="261"/>
      <c r="G958" s="262">
        <v>210.0</v>
      </c>
      <c r="H958" s="262">
        <f t="shared" si="74"/>
        <v>210</v>
      </c>
      <c r="I958" s="185" t="s">
        <v>627</v>
      </c>
      <c r="J958" s="186" t="s">
        <v>1381</v>
      </c>
      <c r="K958" s="260" t="s">
        <v>2185</v>
      </c>
    </row>
    <row r="959">
      <c r="A959" s="258">
        <v>45510.0</v>
      </c>
      <c r="B959" s="258">
        <v>45510.0</v>
      </c>
      <c r="C959" s="260" t="s">
        <v>2186</v>
      </c>
      <c r="D959" s="260" t="s">
        <v>2187</v>
      </c>
      <c r="E959" s="260" t="s">
        <v>306</v>
      </c>
      <c r="F959" s="261"/>
      <c r="G959" s="262">
        <v>210.0</v>
      </c>
      <c r="H959" s="262">
        <f t="shared" si="74"/>
        <v>210</v>
      </c>
      <c r="I959" s="185" t="s">
        <v>627</v>
      </c>
      <c r="J959" s="186" t="s">
        <v>1381</v>
      </c>
      <c r="K959" s="260" t="s">
        <v>2185</v>
      </c>
    </row>
    <row r="960">
      <c r="A960" s="258">
        <v>45510.0</v>
      </c>
      <c r="B960" s="258">
        <v>45510.0</v>
      </c>
      <c r="C960" s="260" t="s">
        <v>2165</v>
      </c>
      <c r="D960" s="260" t="s">
        <v>2166</v>
      </c>
      <c r="E960" s="260" t="s">
        <v>306</v>
      </c>
      <c r="F960" s="261"/>
      <c r="G960" s="262">
        <v>220.0</v>
      </c>
      <c r="H960" s="262">
        <f t="shared" si="74"/>
        <v>220</v>
      </c>
      <c r="I960" s="185" t="s">
        <v>627</v>
      </c>
      <c r="J960" s="186" t="s">
        <v>1381</v>
      </c>
      <c r="K960" s="260" t="s">
        <v>2188</v>
      </c>
    </row>
    <row r="961">
      <c r="A961" s="258">
        <v>45510.0</v>
      </c>
      <c r="B961" s="258">
        <v>45510.0</v>
      </c>
      <c r="C961" s="259" t="s">
        <v>2189</v>
      </c>
      <c r="D961" s="259" t="s">
        <v>2189</v>
      </c>
      <c r="E961" s="260" t="s">
        <v>306</v>
      </c>
      <c r="F961" s="261"/>
      <c r="G961" s="262">
        <v>420.0</v>
      </c>
      <c r="H961" s="262">
        <f t="shared" si="74"/>
        <v>420</v>
      </c>
      <c r="I961" s="185" t="s">
        <v>627</v>
      </c>
      <c r="J961" s="186" t="s">
        <v>1381</v>
      </c>
      <c r="K961" s="260" t="s">
        <v>2185</v>
      </c>
    </row>
    <row r="962">
      <c r="A962" s="258">
        <v>45510.0</v>
      </c>
      <c r="B962" s="258">
        <v>45510.0</v>
      </c>
      <c r="C962" s="260" t="s">
        <v>2190</v>
      </c>
      <c r="D962" s="260" t="s">
        <v>2190</v>
      </c>
      <c r="E962" s="260" t="s">
        <v>306</v>
      </c>
      <c r="F962" s="261"/>
      <c r="G962" s="262">
        <v>495.0</v>
      </c>
      <c r="H962" s="262">
        <f t="shared" si="74"/>
        <v>495</v>
      </c>
      <c r="I962" s="185" t="s">
        <v>627</v>
      </c>
      <c r="J962" s="186" t="s">
        <v>1381</v>
      </c>
      <c r="K962" s="260" t="s">
        <v>1567</v>
      </c>
    </row>
    <row r="963">
      <c r="A963" s="258">
        <v>45507.0</v>
      </c>
      <c r="B963" s="258">
        <v>45510.0</v>
      </c>
      <c r="C963" s="261" t="s">
        <v>2191</v>
      </c>
      <c r="D963" s="260" t="s">
        <v>2191</v>
      </c>
      <c r="E963" s="260" t="s">
        <v>306</v>
      </c>
      <c r="F963" s="261"/>
      <c r="G963" s="262">
        <v>255.0</v>
      </c>
      <c r="H963" s="262">
        <f t="shared" si="74"/>
        <v>255</v>
      </c>
      <c r="I963" s="185" t="s">
        <v>627</v>
      </c>
      <c r="J963" s="186" t="s">
        <v>1381</v>
      </c>
      <c r="K963" s="260" t="s">
        <v>2192</v>
      </c>
    </row>
    <row r="964">
      <c r="A964" s="239">
        <v>45512.0</v>
      </c>
      <c r="B964" s="239">
        <v>45529.0</v>
      </c>
      <c r="C964" s="242" t="s">
        <v>2193</v>
      </c>
      <c r="D964" s="242" t="s">
        <v>2193</v>
      </c>
      <c r="E964" s="240" t="s">
        <v>1062</v>
      </c>
      <c r="F964" s="240" t="s">
        <v>18</v>
      </c>
      <c r="G964" s="241">
        <v>930.0</v>
      </c>
      <c r="H964" s="241">
        <f t="shared" si="74"/>
        <v>930</v>
      </c>
      <c r="I964" s="185" t="s">
        <v>627</v>
      </c>
      <c r="J964" s="186" t="s">
        <v>730</v>
      </c>
      <c r="K964" s="240" t="s">
        <v>2194</v>
      </c>
    </row>
    <row r="965">
      <c r="A965" s="258">
        <v>45511.0</v>
      </c>
      <c r="B965" s="258">
        <v>45512.0</v>
      </c>
      <c r="C965" s="260" t="s">
        <v>2195</v>
      </c>
      <c r="D965" s="260" t="s">
        <v>2195</v>
      </c>
      <c r="E965" s="260" t="s">
        <v>74</v>
      </c>
      <c r="F965" s="261"/>
      <c r="G965" s="262">
        <v>1569.0</v>
      </c>
      <c r="H965" s="262">
        <v>1569.0</v>
      </c>
      <c r="I965" s="185" t="s">
        <v>627</v>
      </c>
      <c r="J965" s="186" t="s">
        <v>1381</v>
      </c>
      <c r="K965" s="260" t="s">
        <v>2196</v>
      </c>
    </row>
    <row r="966">
      <c r="A966" s="258">
        <v>45512.0</v>
      </c>
      <c r="B966" s="258">
        <v>45521.0</v>
      </c>
      <c r="C966" s="259" t="s">
        <v>2197</v>
      </c>
      <c r="D966" s="260" t="s">
        <v>2197</v>
      </c>
      <c r="E966" s="260" t="s">
        <v>74</v>
      </c>
      <c r="F966" s="261"/>
      <c r="G966" s="262">
        <v>274.5</v>
      </c>
      <c r="H966" s="262">
        <f>G966</f>
        <v>274.5</v>
      </c>
      <c r="I966" s="185" t="s">
        <v>627</v>
      </c>
      <c r="J966" s="186" t="s">
        <v>1381</v>
      </c>
      <c r="K966" s="260" t="s">
        <v>2198</v>
      </c>
    </row>
    <row r="967">
      <c r="A967" s="258">
        <v>45510.0</v>
      </c>
      <c r="B967" s="258">
        <v>45513.0</v>
      </c>
      <c r="C967" s="259" t="s">
        <v>2199</v>
      </c>
      <c r="D967" s="259" t="s">
        <v>2200</v>
      </c>
      <c r="E967" s="260" t="s">
        <v>1062</v>
      </c>
      <c r="F967" s="261"/>
      <c r="G967" s="262">
        <v>930.0</v>
      </c>
      <c r="H967" s="262">
        <v>930.0</v>
      </c>
      <c r="I967" s="185" t="s">
        <v>627</v>
      </c>
      <c r="J967" s="186" t="s">
        <v>1381</v>
      </c>
      <c r="K967" s="260" t="s">
        <v>2201</v>
      </c>
    </row>
    <row r="968">
      <c r="A968" s="258">
        <v>45514.0</v>
      </c>
      <c r="B968" s="258">
        <v>45514.0</v>
      </c>
      <c r="C968" s="259" t="s">
        <v>2202</v>
      </c>
      <c r="D968" s="259" t="s">
        <v>2202</v>
      </c>
      <c r="E968" s="260" t="s">
        <v>469</v>
      </c>
      <c r="F968" s="261"/>
      <c r="G968" s="262">
        <v>502.0</v>
      </c>
      <c r="H968" s="262">
        <f t="shared" ref="H968:H978" si="75">G968</f>
        <v>502</v>
      </c>
      <c r="I968" s="185" t="s">
        <v>606</v>
      </c>
      <c r="J968" s="186" t="s">
        <v>1381</v>
      </c>
      <c r="K968" s="260" t="s">
        <v>2203</v>
      </c>
    </row>
    <row r="969">
      <c r="A969" s="258">
        <v>45518.0</v>
      </c>
      <c r="B969" s="258">
        <v>45522.0</v>
      </c>
      <c r="C969" s="260" t="s">
        <v>2204</v>
      </c>
      <c r="D969" s="260" t="s">
        <v>2204</v>
      </c>
      <c r="E969" s="260" t="s">
        <v>469</v>
      </c>
      <c r="F969" s="261"/>
      <c r="G969" s="262">
        <v>565.0</v>
      </c>
      <c r="H969" s="262">
        <f t="shared" si="75"/>
        <v>565</v>
      </c>
      <c r="I969" s="185" t="s">
        <v>627</v>
      </c>
      <c r="J969" s="186" t="s">
        <v>1381</v>
      </c>
      <c r="K969" s="260" t="s">
        <v>2205</v>
      </c>
    </row>
    <row r="970">
      <c r="A970" s="258">
        <v>45521.0</v>
      </c>
      <c r="B970" s="258">
        <v>45517.0</v>
      </c>
      <c r="C970" s="260" t="s">
        <v>2206</v>
      </c>
      <c r="D970" s="260" t="s">
        <v>2206</v>
      </c>
      <c r="E970" s="260" t="s">
        <v>1663</v>
      </c>
      <c r="F970" s="261"/>
      <c r="G970" s="262">
        <v>130.0</v>
      </c>
      <c r="H970" s="262">
        <f t="shared" si="75"/>
        <v>130</v>
      </c>
      <c r="I970" s="185" t="s">
        <v>627</v>
      </c>
      <c r="J970" s="186" t="s">
        <v>1381</v>
      </c>
      <c r="K970" s="260" t="s">
        <v>2207</v>
      </c>
    </row>
    <row r="971">
      <c r="A971" s="258">
        <v>45521.0</v>
      </c>
      <c r="B971" s="258">
        <v>45531.0</v>
      </c>
      <c r="C971" s="259" t="s">
        <v>2208</v>
      </c>
      <c r="D971" s="259" t="s">
        <v>2208</v>
      </c>
      <c r="E971" s="260" t="s">
        <v>1663</v>
      </c>
      <c r="F971" s="261"/>
      <c r="G971" s="262">
        <v>185.0</v>
      </c>
      <c r="H971" s="262">
        <f t="shared" si="75"/>
        <v>185</v>
      </c>
      <c r="I971" s="185" t="s">
        <v>627</v>
      </c>
      <c r="J971" s="186" t="s">
        <v>1381</v>
      </c>
      <c r="K971" s="260" t="s">
        <v>2209</v>
      </c>
    </row>
    <row r="972">
      <c r="A972" s="258">
        <v>45521.0</v>
      </c>
      <c r="B972" s="260" t="s">
        <v>2210</v>
      </c>
      <c r="C972" s="259" t="s">
        <v>2211</v>
      </c>
      <c r="D972" s="299" t="s">
        <v>2212</v>
      </c>
      <c r="E972" s="260" t="s">
        <v>1663</v>
      </c>
      <c r="F972" s="261"/>
      <c r="G972" s="262">
        <v>130.0</v>
      </c>
      <c r="H972" s="262">
        <f t="shared" si="75"/>
        <v>130</v>
      </c>
      <c r="I972" s="185" t="s">
        <v>627</v>
      </c>
      <c r="J972" s="186" t="s">
        <v>1381</v>
      </c>
      <c r="K972" s="260" t="s">
        <v>2213</v>
      </c>
    </row>
    <row r="973">
      <c r="A973" s="258">
        <v>45521.0</v>
      </c>
      <c r="B973" s="258">
        <v>45521.0</v>
      </c>
      <c r="C973" s="259" t="s">
        <v>2214</v>
      </c>
      <c r="D973" s="260" t="s">
        <v>2214</v>
      </c>
      <c r="E973" s="260" t="s">
        <v>509</v>
      </c>
      <c r="F973" s="261"/>
      <c r="G973" s="262">
        <v>360.0</v>
      </c>
      <c r="H973" s="262">
        <f t="shared" si="75"/>
        <v>360</v>
      </c>
      <c r="I973" s="185" t="s">
        <v>627</v>
      </c>
      <c r="J973" s="186" t="s">
        <v>1381</v>
      </c>
      <c r="K973" s="260" t="s">
        <v>2215</v>
      </c>
    </row>
    <row r="974">
      <c r="A974" s="258">
        <v>45521.0</v>
      </c>
      <c r="B974" s="258">
        <v>45521.0</v>
      </c>
      <c r="C974" s="260" t="s">
        <v>2216</v>
      </c>
      <c r="D974" s="260" t="s">
        <v>2216</v>
      </c>
      <c r="E974" s="260" t="s">
        <v>306</v>
      </c>
      <c r="F974" s="261"/>
      <c r="G974" s="262">
        <v>675.0</v>
      </c>
      <c r="H974" s="262">
        <f t="shared" si="75"/>
        <v>675</v>
      </c>
      <c r="I974" s="185" t="s">
        <v>627</v>
      </c>
      <c r="J974" s="186" t="s">
        <v>1381</v>
      </c>
      <c r="K974" s="260" t="s">
        <v>2217</v>
      </c>
    </row>
    <row r="975">
      <c r="A975" s="258">
        <v>45521.0</v>
      </c>
      <c r="B975" s="258">
        <v>45521.0</v>
      </c>
      <c r="C975" s="259" t="s">
        <v>2218</v>
      </c>
      <c r="D975" s="259" t="s">
        <v>2218</v>
      </c>
      <c r="E975" s="260" t="s">
        <v>306</v>
      </c>
      <c r="F975" s="261"/>
      <c r="G975" s="262">
        <v>360.0</v>
      </c>
      <c r="H975" s="262">
        <f t="shared" si="75"/>
        <v>360</v>
      </c>
      <c r="I975" s="185" t="s">
        <v>627</v>
      </c>
      <c r="J975" s="186" t="s">
        <v>1381</v>
      </c>
      <c r="K975" s="260" t="s">
        <v>2219</v>
      </c>
    </row>
    <row r="976">
      <c r="A976" s="258">
        <v>45521.0</v>
      </c>
      <c r="B976" s="258">
        <v>45521.0</v>
      </c>
      <c r="C976" s="260" t="s">
        <v>2220</v>
      </c>
      <c r="D976" s="260" t="s">
        <v>2220</v>
      </c>
      <c r="E976" s="260" t="s">
        <v>509</v>
      </c>
      <c r="F976" s="261"/>
      <c r="G976" s="262">
        <v>90.0</v>
      </c>
      <c r="H976" s="262">
        <f t="shared" si="75"/>
        <v>90</v>
      </c>
      <c r="I976" s="185" t="s">
        <v>627</v>
      </c>
      <c r="J976" s="186" t="s">
        <v>1381</v>
      </c>
      <c r="K976" s="260" t="s">
        <v>2221</v>
      </c>
    </row>
    <row r="977">
      <c r="A977" s="258">
        <v>45521.0</v>
      </c>
      <c r="B977" s="258">
        <v>45521.0</v>
      </c>
      <c r="C977" s="260" t="s">
        <v>2222</v>
      </c>
      <c r="D977" s="260" t="s">
        <v>2222</v>
      </c>
      <c r="E977" s="260" t="s">
        <v>306</v>
      </c>
      <c r="F977" s="261"/>
      <c r="G977" s="262">
        <v>210.0</v>
      </c>
      <c r="H977" s="262">
        <f t="shared" si="75"/>
        <v>210</v>
      </c>
      <c r="I977" s="185" t="s">
        <v>627</v>
      </c>
      <c r="J977" s="186" t="s">
        <v>1381</v>
      </c>
      <c r="K977" s="260" t="s">
        <v>1139</v>
      </c>
    </row>
    <row r="978">
      <c r="A978" s="258">
        <v>45521.0</v>
      </c>
      <c r="B978" s="258">
        <v>45522.0</v>
      </c>
      <c r="C978" s="259" t="s">
        <v>2223</v>
      </c>
      <c r="D978" s="259" t="s">
        <v>2223</v>
      </c>
      <c r="E978" s="260" t="s">
        <v>306</v>
      </c>
      <c r="F978" s="261"/>
      <c r="G978" s="262">
        <v>285.0</v>
      </c>
      <c r="H978" s="262">
        <f t="shared" si="75"/>
        <v>285</v>
      </c>
      <c r="I978" s="185" t="s">
        <v>627</v>
      </c>
      <c r="J978" s="186" t="s">
        <v>1381</v>
      </c>
      <c r="K978" s="260" t="s">
        <v>1804</v>
      </c>
    </row>
    <row r="979">
      <c r="A979" s="258">
        <v>45523.0</v>
      </c>
      <c r="B979" s="258">
        <v>45521.0</v>
      </c>
      <c r="C979" s="259" t="s">
        <v>2224</v>
      </c>
      <c r="D979" s="259" t="s">
        <v>2224</v>
      </c>
      <c r="E979" s="260" t="s">
        <v>846</v>
      </c>
      <c r="F979" s="260" t="s">
        <v>18</v>
      </c>
      <c r="G979" s="262">
        <v>1119.0</v>
      </c>
      <c r="H979" s="262">
        <v>1119.0</v>
      </c>
      <c r="I979" s="185" t="s">
        <v>627</v>
      </c>
      <c r="J979" s="186" t="s">
        <v>1381</v>
      </c>
      <c r="K979" s="260" t="s">
        <v>2225</v>
      </c>
    </row>
    <row r="980">
      <c r="A980" s="258">
        <v>45523.0</v>
      </c>
      <c r="B980" s="258">
        <v>45521.0</v>
      </c>
      <c r="C980" s="259" t="s">
        <v>2197</v>
      </c>
      <c r="D980" s="259" t="s">
        <v>2197</v>
      </c>
      <c r="E980" s="260" t="s">
        <v>74</v>
      </c>
      <c r="F980" s="260" t="s">
        <v>18</v>
      </c>
      <c r="G980" s="262">
        <v>274.5</v>
      </c>
      <c r="H980" s="262">
        <f t="shared" ref="H980:H990" si="76">G980</f>
        <v>274.5</v>
      </c>
      <c r="I980" s="185" t="s">
        <v>627</v>
      </c>
      <c r="J980" s="186" t="s">
        <v>1381</v>
      </c>
      <c r="K980" s="260" t="s">
        <v>2226</v>
      </c>
    </row>
    <row r="981">
      <c r="A981" s="258">
        <v>45523.0</v>
      </c>
      <c r="B981" s="258">
        <v>45522.0</v>
      </c>
      <c r="C981" s="260" t="s">
        <v>2227</v>
      </c>
      <c r="D981" s="260" t="s">
        <v>2228</v>
      </c>
      <c r="E981" s="260" t="s">
        <v>306</v>
      </c>
      <c r="F981" s="261"/>
      <c r="G981" s="262">
        <v>315.0</v>
      </c>
      <c r="H981" s="262">
        <f t="shared" si="76"/>
        <v>315</v>
      </c>
      <c r="I981" s="185" t="s">
        <v>627</v>
      </c>
      <c r="J981" s="186" t="s">
        <v>1381</v>
      </c>
      <c r="K981" s="282" t="s">
        <v>2229</v>
      </c>
    </row>
    <row r="982">
      <c r="A982" s="258">
        <v>45523.0</v>
      </c>
      <c r="B982" s="258">
        <v>45522.0</v>
      </c>
      <c r="C982" s="260" t="s">
        <v>2230</v>
      </c>
      <c r="D982" s="260" t="s">
        <v>2231</v>
      </c>
      <c r="E982" s="260" t="s">
        <v>306</v>
      </c>
      <c r="F982" s="261"/>
      <c r="G982" s="262">
        <v>210.0</v>
      </c>
      <c r="H982" s="262">
        <f t="shared" si="76"/>
        <v>210</v>
      </c>
      <c r="I982" s="185" t="s">
        <v>627</v>
      </c>
      <c r="J982" s="186" t="s">
        <v>1381</v>
      </c>
      <c r="K982" s="260" t="s">
        <v>2232</v>
      </c>
    </row>
    <row r="983">
      <c r="A983" s="258">
        <v>45523.0</v>
      </c>
      <c r="B983" s="258">
        <v>45522.0</v>
      </c>
      <c r="C983" s="260" t="s">
        <v>2233</v>
      </c>
      <c r="D983" s="260" t="s">
        <v>2234</v>
      </c>
      <c r="E983" s="260" t="s">
        <v>306</v>
      </c>
      <c r="F983" s="261"/>
      <c r="G983" s="262">
        <v>315.0</v>
      </c>
      <c r="H983" s="262">
        <f t="shared" si="76"/>
        <v>315</v>
      </c>
      <c r="I983" s="185" t="s">
        <v>627</v>
      </c>
      <c r="J983" s="186" t="s">
        <v>1381</v>
      </c>
      <c r="K983" s="260" t="s">
        <v>2235</v>
      </c>
    </row>
    <row r="984">
      <c r="A984" s="258">
        <v>45523.0</v>
      </c>
      <c r="B984" s="258">
        <v>45522.0</v>
      </c>
      <c r="C984" s="259" t="s">
        <v>2236</v>
      </c>
      <c r="D984" s="259" t="s">
        <v>2236</v>
      </c>
      <c r="E984" s="260" t="s">
        <v>306</v>
      </c>
      <c r="F984" s="261"/>
      <c r="G984" s="262">
        <v>1125.0</v>
      </c>
      <c r="H984" s="262">
        <f t="shared" si="76"/>
        <v>1125</v>
      </c>
      <c r="I984" s="185" t="s">
        <v>627</v>
      </c>
      <c r="J984" s="186" t="s">
        <v>1381</v>
      </c>
      <c r="K984" s="260" t="s">
        <v>2237</v>
      </c>
    </row>
    <row r="985">
      <c r="A985" s="258">
        <v>45523.0</v>
      </c>
      <c r="B985" s="258">
        <v>45523.0</v>
      </c>
      <c r="C985" s="260" t="s">
        <v>2238</v>
      </c>
      <c r="D985" s="260" t="s">
        <v>2238</v>
      </c>
      <c r="E985" s="260" t="s">
        <v>1663</v>
      </c>
      <c r="F985" s="261"/>
      <c r="G985" s="262">
        <v>130.0</v>
      </c>
      <c r="H985" s="262">
        <f t="shared" si="76"/>
        <v>130</v>
      </c>
      <c r="I985" s="185" t="s">
        <v>627</v>
      </c>
      <c r="J985" s="186" t="s">
        <v>1381</v>
      </c>
      <c r="K985" s="260" t="s">
        <v>2239</v>
      </c>
    </row>
    <row r="986">
      <c r="A986" s="258">
        <v>45523.0</v>
      </c>
      <c r="B986" s="258">
        <v>45522.0</v>
      </c>
      <c r="C986" s="260" t="s">
        <v>2240</v>
      </c>
      <c r="D986" s="260" t="s">
        <v>2241</v>
      </c>
      <c r="E986" s="260" t="s">
        <v>306</v>
      </c>
      <c r="F986" s="261"/>
      <c r="G986" s="262">
        <v>285.0</v>
      </c>
      <c r="H986" s="262">
        <f t="shared" si="76"/>
        <v>285</v>
      </c>
      <c r="I986" s="185" t="s">
        <v>627</v>
      </c>
      <c r="J986" s="186" t="s">
        <v>1381</v>
      </c>
      <c r="K986" s="260" t="s">
        <v>1804</v>
      </c>
    </row>
    <row r="987">
      <c r="A987" s="258">
        <v>45523.0</v>
      </c>
      <c r="B987" s="258">
        <v>45522.0</v>
      </c>
      <c r="C987" s="259" t="s">
        <v>2242</v>
      </c>
      <c r="D987" s="259" t="s">
        <v>2243</v>
      </c>
      <c r="E987" s="260" t="s">
        <v>306</v>
      </c>
      <c r="F987" s="261"/>
      <c r="G987" s="262">
        <v>210.0</v>
      </c>
      <c r="H987" s="262">
        <f t="shared" si="76"/>
        <v>210</v>
      </c>
      <c r="I987" s="185" t="s">
        <v>627</v>
      </c>
      <c r="J987" s="186" t="s">
        <v>1381</v>
      </c>
      <c r="K987" s="260" t="s">
        <v>2232</v>
      </c>
    </row>
    <row r="988">
      <c r="A988" s="258">
        <v>45523.0</v>
      </c>
      <c r="B988" s="258">
        <v>45522.0</v>
      </c>
      <c r="C988" s="260" t="s">
        <v>2244</v>
      </c>
      <c r="D988" s="260" t="s">
        <v>2244</v>
      </c>
      <c r="E988" s="260" t="s">
        <v>306</v>
      </c>
      <c r="F988" s="261"/>
      <c r="G988" s="262">
        <f>105*18</f>
        <v>1890</v>
      </c>
      <c r="H988" s="262">
        <f t="shared" si="76"/>
        <v>1890</v>
      </c>
      <c r="I988" s="185" t="s">
        <v>627</v>
      </c>
      <c r="J988" s="186" t="s">
        <v>1381</v>
      </c>
      <c r="K988" s="260" t="s">
        <v>2245</v>
      </c>
    </row>
    <row r="989">
      <c r="A989" s="258">
        <v>45523.0</v>
      </c>
      <c r="B989" s="258">
        <v>45522.0</v>
      </c>
      <c r="C989" s="260" t="s">
        <v>2246</v>
      </c>
      <c r="D989" s="260" t="s">
        <v>2246</v>
      </c>
      <c r="E989" s="260" t="s">
        <v>306</v>
      </c>
      <c r="F989" s="261"/>
      <c r="G989" s="262">
        <v>840.0</v>
      </c>
      <c r="H989" s="262">
        <f t="shared" si="76"/>
        <v>840</v>
      </c>
      <c r="I989" s="185" t="s">
        <v>627</v>
      </c>
      <c r="J989" s="186" t="s">
        <v>1381</v>
      </c>
      <c r="K989" s="260" t="s">
        <v>2247</v>
      </c>
    </row>
    <row r="990">
      <c r="A990" s="258">
        <v>45523.0</v>
      </c>
      <c r="B990" s="258">
        <v>45524.0</v>
      </c>
      <c r="C990" s="260" t="s">
        <v>2248</v>
      </c>
      <c r="D990" s="260" t="s">
        <v>2249</v>
      </c>
      <c r="E990" s="260" t="s">
        <v>224</v>
      </c>
      <c r="F990" s="261"/>
      <c r="G990" s="262">
        <v>579.0</v>
      </c>
      <c r="H990" s="262">
        <f t="shared" si="76"/>
        <v>579</v>
      </c>
      <c r="I990" s="185" t="s">
        <v>627</v>
      </c>
      <c r="J990" s="186" t="s">
        <v>1381</v>
      </c>
      <c r="K990" s="260" t="s">
        <v>2250</v>
      </c>
    </row>
    <row r="991">
      <c r="A991" s="258">
        <v>45523.0</v>
      </c>
      <c r="B991" s="258">
        <v>45524.0</v>
      </c>
      <c r="C991" s="260" t="s">
        <v>2251</v>
      </c>
      <c r="D991" s="260" t="s">
        <v>2252</v>
      </c>
      <c r="E991" s="260" t="s">
        <v>509</v>
      </c>
      <c r="F991" s="261"/>
      <c r="G991" s="262">
        <v>900.0</v>
      </c>
      <c r="H991" s="262">
        <v>900.0</v>
      </c>
      <c r="I991" s="185" t="s">
        <v>627</v>
      </c>
      <c r="J991" s="186" t="s">
        <v>1381</v>
      </c>
      <c r="K991" s="260" t="s">
        <v>2253</v>
      </c>
    </row>
    <row r="992">
      <c r="A992" s="239">
        <v>45526.0</v>
      </c>
      <c r="B992" s="239">
        <v>45534.0</v>
      </c>
      <c r="C992" s="240" t="s">
        <v>2254</v>
      </c>
      <c r="D992" s="240" t="s">
        <v>2255</v>
      </c>
      <c r="E992" s="240" t="s">
        <v>74</v>
      </c>
      <c r="F992" s="240" t="s">
        <v>31</v>
      </c>
      <c r="G992" s="241">
        <v>1069.0</v>
      </c>
      <c r="H992" s="241">
        <f t="shared" ref="H992:H997" si="77">G992</f>
        <v>1069</v>
      </c>
      <c r="I992" s="185" t="s">
        <v>627</v>
      </c>
      <c r="J992" s="186" t="s">
        <v>730</v>
      </c>
      <c r="K992" s="240" t="s">
        <v>2256</v>
      </c>
    </row>
    <row r="993">
      <c r="A993" s="258">
        <v>45526.0</v>
      </c>
      <c r="B993" s="258">
        <v>45529.0</v>
      </c>
      <c r="C993" s="260" t="s">
        <v>2257</v>
      </c>
      <c r="D993" s="260" t="s">
        <v>2257</v>
      </c>
      <c r="E993" s="260" t="s">
        <v>306</v>
      </c>
      <c r="F993" s="261"/>
      <c r="G993" s="262">
        <v>210.0</v>
      </c>
      <c r="H993" s="262">
        <f t="shared" si="77"/>
        <v>210</v>
      </c>
      <c r="I993" s="185" t="s">
        <v>627</v>
      </c>
      <c r="J993" s="186" t="s">
        <v>1381</v>
      </c>
      <c r="K993" s="260" t="s">
        <v>2232</v>
      </c>
    </row>
    <row r="994">
      <c r="A994" s="258">
        <v>45526.0</v>
      </c>
      <c r="B994" s="258">
        <v>45529.0</v>
      </c>
      <c r="C994" s="260" t="s">
        <v>2258</v>
      </c>
      <c r="D994" s="260" t="s">
        <v>2258</v>
      </c>
      <c r="E994" s="260" t="s">
        <v>306</v>
      </c>
      <c r="F994" s="261"/>
      <c r="G994" s="262">
        <v>210.0</v>
      </c>
      <c r="H994" s="262">
        <f t="shared" si="77"/>
        <v>210</v>
      </c>
      <c r="I994" s="185" t="s">
        <v>627</v>
      </c>
      <c r="J994" s="186" t="s">
        <v>1381</v>
      </c>
      <c r="K994" s="260" t="s">
        <v>2232</v>
      </c>
    </row>
    <row r="995">
      <c r="A995" s="258">
        <v>45526.0</v>
      </c>
      <c r="B995" s="258">
        <v>45529.0</v>
      </c>
      <c r="C995" s="260" t="s">
        <v>2259</v>
      </c>
      <c r="D995" s="260" t="s">
        <v>2259</v>
      </c>
      <c r="E995" s="260" t="s">
        <v>306</v>
      </c>
      <c r="F995" s="261"/>
      <c r="G995" s="262">
        <v>210.0</v>
      </c>
      <c r="H995" s="262">
        <f t="shared" si="77"/>
        <v>210</v>
      </c>
      <c r="I995" s="185" t="s">
        <v>627</v>
      </c>
      <c r="J995" s="186" t="s">
        <v>1381</v>
      </c>
      <c r="K995" s="260" t="s">
        <v>2232</v>
      </c>
    </row>
    <row r="996">
      <c r="A996" s="258">
        <v>45526.0</v>
      </c>
      <c r="B996" s="258">
        <v>45529.0</v>
      </c>
      <c r="C996" s="260" t="s">
        <v>2260</v>
      </c>
      <c r="D996" s="260" t="s">
        <v>2260</v>
      </c>
      <c r="E996" s="260" t="s">
        <v>509</v>
      </c>
      <c r="F996" s="261"/>
      <c r="G996" s="262">
        <v>90.0</v>
      </c>
      <c r="H996" s="262">
        <f t="shared" si="77"/>
        <v>90</v>
      </c>
      <c r="I996" s="185" t="s">
        <v>627</v>
      </c>
      <c r="J996" s="186" t="s">
        <v>1381</v>
      </c>
      <c r="K996" s="260" t="s">
        <v>2221</v>
      </c>
    </row>
    <row r="997">
      <c r="A997" s="258">
        <v>45527.0</v>
      </c>
      <c r="B997" s="258">
        <v>45529.0</v>
      </c>
      <c r="C997" s="260" t="s">
        <v>2261</v>
      </c>
      <c r="D997" s="260" t="s">
        <v>2262</v>
      </c>
      <c r="E997" s="260" t="s">
        <v>306</v>
      </c>
      <c r="F997" s="261"/>
      <c r="G997" s="262">
        <v>1935.0</v>
      </c>
      <c r="H997" s="262">
        <f t="shared" si="77"/>
        <v>1935</v>
      </c>
      <c r="I997" s="185" t="s">
        <v>627</v>
      </c>
      <c r="J997" s="186" t="s">
        <v>1381</v>
      </c>
      <c r="K997" s="260" t="s">
        <v>2263</v>
      </c>
    </row>
    <row r="998">
      <c r="A998" s="258">
        <v>45531.0</v>
      </c>
      <c r="B998" s="258">
        <v>45528.0</v>
      </c>
      <c r="C998" s="260" t="s">
        <v>2264</v>
      </c>
      <c r="D998" s="260" t="s">
        <v>2265</v>
      </c>
      <c r="E998" s="260" t="s">
        <v>74</v>
      </c>
      <c r="F998" s="260" t="s">
        <v>18</v>
      </c>
      <c r="G998" s="262">
        <v>879.0</v>
      </c>
      <c r="H998" s="262">
        <v>879.0</v>
      </c>
      <c r="I998" s="185" t="s">
        <v>627</v>
      </c>
      <c r="J998" s="186" t="s">
        <v>1381</v>
      </c>
      <c r="K998" s="261"/>
    </row>
    <row r="999">
      <c r="A999" s="258">
        <v>45531.0</v>
      </c>
      <c r="B999" s="258">
        <v>45534.0</v>
      </c>
      <c r="C999" s="260" t="s">
        <v>2266</v>
      </c>
      <c r="D999" s="260" t="s">
        <v>2266</v>
      </c>
      <c r="E999" s="260" t="s">
        <v>74</v>
      </c>
      <c r="F999" s="260" t="s">
        <v>18</v>
      </c>
      <c r="G999" s="262">
        <v>930.0</v>
      </c>
      <c r="H999" s="262">
        <f t="shared" ref="H999:H1005" si="78">G999</f>
        <v>930</v>
      </c>
      <c r="I999" s="185" t="s">
        <v>627</v>
      </c>
      <c r="J999" s="186" t="s">
        <v>1381</v>
      </c>
      <c r="K999" s="260" t="s">
        <v>2267</v>
      </c>
    </row>
    <row r="1000">
      <c r="A1000" s="239">
        <v>45531.0</v>
      </c>
      <c r="B1000" s="239">
        <v>45536.0</v>
      </c>
      <c r="C1000" s="240" t="s">
        <v>2268</v>
      </c>
      <c r="D1000" s="240" t="s">
        <v>2268</v>
      </c>
      <c r="E1000" s="240" t="s">
        <v>74</v>
      </c>
      <c r="F1000" s="240" t="s">
        <v>18</v>
      </c>
      <c r="G1000" s="241">
        <v>879.0</v>
      </c>
      <c r="H1000" s="241">
        <f t="shared" si="78"/>
        <v>879</v>
      </c>
      <c r="I1000" s="185" t="s">
        <v>627</v>
      </c>
      <c r="J1000" s="186" t="s">
        <v>730</v>
      </c>
      <c r="K1000" s="240" t="s">
        <v>2269</v>
      </c>
    </row>
    <row r="1001">
      <c r="A1001" s="258">
        <v>45531.0</v>
      </c>
      <c r="B1001" s="258">
        <v>45529.0</v>
      </c>
      <c r="C1001" s="260" t="s">
        <v>2270</v>
      </c>
      <c r="D1001" s="260" t="s">
        <v>2271</v>
      </c>
      <c r="E1001" s="260" t="s">
        <v>306</v>
      </c>
      <c r="F1001" s="261"/>
      <c r="G1001" s="262">
        <v>210.0</v>
      </c>
      <c r="H1001" s="262">
        <f t="shared" si="78"/>
        <v>210</v>
      </c>
      <c r="I1001" s="185" t="s">
        <v>627</v>
      </c>
      <c r="J1001" s="186" t="s">
        <v>1381</v>
      </c>
      <c r="K1001" s="260" t="s">
        <v>2272</v>
      </c>
    </row>
    <row r="1002">
      <c r="A1002" s="258">
        <v>45534.0</v>
      </c>
      <c r="B1002" s="258">
        <v>45535.0</v>
      </c>
      <c r="C1002" s="260" t="s">
        <v>2273</v>
      </c>
      <c r="D1002" s="260" t="s">
        <v>2273</v>
      </c>
      <c r="E1002" s="260" t="s">
        <v>306</v>
      </c>
      <c r="F1002" s="261"/>
      <c r="G1002" s="262">
        <v>315.0</v>
      </c>
      <c r="H1002" s="262">
        <f t="shared" si="78"/>
        <v>315</v>
      </c>
      <c r="I1002" s="185" t="s">
        <v>627</v>
      </c>
      <c r="J1002" s="186" t="s">
        <v>1381</v>
      </c>
      <c r="K1002" s="260" t="s">
        <v>2274</v>
      </c>
    </row>
    <row r="1003">
      <c r="A1003" s="258">
        <v>45534.0</v>
      </c>
      <c r="B1003" s="258">
        <v>45534.0</v>
      </c>
      <c r="C1003" s="260" t="s">
        <v>2275</v>
      </c>
      <c r="D1003" s="260" t="s">
        <v>2275</v>
      </c>
      <c r="E1003" s="260" t="s">
        <v>306</v>
      </c>
      <c r="F1003" s="261"/>
      <c r="G1003" s="262">
        <v>130.0</v>
      </c>
      <c r="H1003" s="262">
        <f t="shared" si="78"/>
        <v>130</v>
      </c>
      <c r="I1003" s="185" t="s">
        <v>627</v>
      </c>
      <c r="J1003" s="186" t="s">
        <v>1381</v>
      </c>
      <c r="K1003" s="260" t="s">
        <v>2276</v>
      </c>
    </row>
    <row r="1004">
      <c r="A1004" s="258">
        <v>45534.0</v>
      </c>
      <c r="B1004" s="258">
        <v>45543.0</v>
      </c>
      <c r="C1004" s="260" t="s">
        <v>2277</v>
      </c>
      <c r="D1004" s="260" t="s">
        <v>2277</v>
      </c>
      <c r="E1004" s="260" t="s">
        <v>469</v>
      </c>
      <c r="F1004" s="261"/>
      <c r="G1004" s="262">
        <v>502.0</v>
      </c>
      <c r="H1004" s="262">
        <f t="shared" si="78"/>
        <v>502</v>
      </c>
      <c r="I1004" s="185" t="s">
        <v>627</v>
      </c>
      <c r="J1004" s="186" t="s">
        <v>1381</v>
      </c>
      <c r="K1004" s="260" t="s">
        <v>2278</v>
      </c>
    </row>
    <row r="1005">
      <c r="A1005" s="258">
        <v>45534.0</v>
      </c>
      <c r="B1005" s="258">
        <v>45535.0</v>
      </c>
      <c r="C1005" s="260" t="s">
        <v>2279</v>
      </c>
      <c r="D1005" s="260" t="s">
        <v>2280</v>
      </c>
      <c r="E1005" s="260" t="s">
        <v>306</v>
      </c>
      <c r="F1005" s="261"/>
      <c r="G1005" s="262">
        <v>630.0</v>
      </c>
      <c r="H1005" s="262">
        <f t="shared" si="78"/>
        <v>630</v>
      </c>
      <c r="I1005" s="185" t="s">
        <v>627</v>
      </c>
      <c r="J1005" s="186" t="s">
        <v>1381</v>
      </c>
      <c r="K1005" s="260" t="s">
        <v>2281</v>
      </c>
    </row>
    <row r="1006">
      <c r="A1006" s="258">
        <v>45534.0</v>
      </c>
      <c r="B1006" s="258">
        <v>45536.0</v>
      </c>
      <c r="C1006" s="259" t="s">
        <v>2282</v>
      </c>
      <c r="D1006" s="260" t="s">
        <v>2283</v>
      </c>
      <c r="E1006" s="260" t="s">
        <v>306</v>
      </c>
      <c r="F1006" s="261"/>
      <c r="G1006" s="262">
        <v>600.0</v>
      </c>
      <c r="H1006" s="262">
        <v>600.0</v>
      </c>
      <c r="I1006" s="185" t="s">
        <v>627</v>
      </c>
      <c r="J1006" s="186" t="s">
        <v>1381</v>
      </c>
      <c r="K1006" s="260" t="s">
        <v>2284</v>
      </c>
    </row>
    <row r="1007">
      <c r="A1007" s="258">
        <v>45534.0</v>
      </c>
      <c r="B1007" s="258">
        <v>45536.0</v>
      </c>
      <c r="C1007" s="260" t="s">
        <v>2285</v>
      </c>
      <c r="D1007" s="260" t="s">
        <v>2285</v>
      </c>
      <c r="E1007" s="260" t="s">
        <v>306</v>
      </c>
      <c r="F1007" s="261"/>
      <c r="G1007" s="262">
        <v>210.0</v>
      </c>
      <c r="H1007" s="262">
        <f>G1007</f>
        <v>210</v>
      </c>
      <c r="I1007" s="185" t="s">
        <v>627</v>
      </c>
      <c r="J1007" s="186" t="s">
        <v>1381</v>
      </c>
      <c r="K1007" s="260" t="s">
        <v>2286</v>
      </c>
    </row>
    <row r="1008">
      <c r="A1008" s="258">
        <v>45534.0</v>
      </c>
      <c r="B1008" s="300">
        <v>45542.0</v>
      </c>
      <c r="C1008" s="282" t="s">
        <v>2287</v>
      </c>
      <c r="D1008" s="282" t="s">
        <v>2287</v>
      </c>
      <c r="E1008" s="260" t="s">
        <v>1270</v>
      </c>
      <c r="F1008" s="261"/>
      <c r="G1008" s="262">
        <v>2000.0</v>
      </c>
      <c r="H1008" s="262">
        <v>2000.0</v>
      </c>
      <c r="I1008" s="185" t="s">
        <v>627</v>
      </c>
      <c r="J1008" s="186" t="s">
        <v>1381</v>
      </c>
      <c r="K1008" s="260" t="s">
        <v>2288</v>
      </c>
    </row>
    <row r="1009">
      <c r="A1009" s="301">
        <v>45534.0</v>
      </c>
      <c r="B1009" s="301">
        <v>45534.0</v>
      </c>
      <c r="C1009" s="302" t="s">
        <v>2208</v>
      </c>
      <c r="D1009" s="302" t="s">
        <v>2208</v>
      </c>
      <c r="E1009" s="302" t="s">
        <v>2289</v>
      </c>
      <c r="F1009" s="303"/>
      <c r="G1009" s="304">
        <v>60.0</v>
      </c>
      <c r="H1009" s="304">
        <f t="shared" ref="H1009:H1010" si="79">G1009</f>
        <v>60</v>
      </c>
      <c r="I1009" s="185" t="s">
        <v>909</v>
      </c>
      <c r="J1009" s="186" t="s">
        <v>1381</v>
      </c>
      <c r="K1009" s="302" t="s">
        <v>2290</v>
      </c>
    </row>
    <row r="1010">
      <c r="A1010" s="301">
        <v>45534.0</v>
      </c>
      <c r="B1010" s="301">
        <v>45534.0</v>
      </c>
      <c r="C1010" s="302" t="s">
        <v>2260</v>
      </c>
      <c r="D1010" s="302" t="s">
        <v>2260</v>
      </c>
      <c r="E1010" s="302" t="s">
        <v>2289</v>
      </c>
      <c r="F1010" s="303"/>
      <c r="G1010" s="304">
        <v>40.0</v>
      </c>
      <c r="H1010" s="304">
        <f t="shared" si="79"/>
        <v>40</v>
      </c>
      <c r="I1010" s="185" t="s">
        <v>627</v>
      </c>
      <c r="J1010" s="186" t="s">
        <v>1381</v>
      </c>
      <c r="K1010" s="302" t="s">
        <v>2290</v>
      </c>
    </row>
    <row r="1011">
      <c r="A1011" s="258">
        <v>45534.0</v>
      </c>
      <c r="B1011" s="258">
        <v>45534.0</v>
      </c>
      <c r="C1011" s="260" t="s">
        <v>2291</v>
      </c>
      <c r="D1011" s="260" t="s">
        <v>2292</v>
      </c>
      <c r="E1011" s="260" t="s">
        <v>74</v>
      </c>
      <c r="F1011" s="260" t="s">
        <v>18</v>
      </c>
      <c r="G1011" s="262">
        <v>280.0</v>
      </c>
      <c r="H1011" s="262">
        <v>280.0</v>
      </c>
      <c r="I1011" s="185" t="s">
        <v>627</v>
      </c>
      <c r="J1011" s="186" t="s">
        <v>1381</v>
      </c>
      <c r="K1011" s="260" t="s">
        <v>2293</v>
      </c>
    </row>
    <row r="1012">
      <c r="A1012" s="258">
        <v>45534.0</v>
      </c>
      <c r="B1012" s="258">
        <v>45535.0</v>
      </c>
      <c r="C1012" s="260" t="s">
        <v>2294</v>
      </c>
      <c r="D1012" s="260" t="s">
        <v>2295</v>
      </c>
      <c r="E1012" s="260" t="s">
        <v>74</v>
      </c>
      <c r="F1012" s="260" t="s">
        <v>18</v>
      </c>
      <c r="G1012" s="262">
        <v>379.0</v>
      </c>
      <c r="H1012" s="262">
        <v>379.0</v>
      </c>
      <c r="I1012" s="185" t="s">
        <v>627</v>
      </c>
      <c r="J1012" s="186" t="s">
        <v>1381</v>
      </c>
      <c r="K1012" s="260" t="s">
        <v>2296</v>
      </c>
    </row>
    <row r="1013">
      <c r="A1013" s="258">
        <v>45534.0</v>
      </c>
      <c r="B1013" s="258">
        <v>45535.0</v>
      </c>
      <c r="C1013" s="260" t="s">
        <v>2297</v>
      </c>
      <c r="D1013" s="260" t="s">
        <v>2298</v>
      </c>
      <c r="E1013" s="260" t="s">
        <v>74</v>
      </c>
      <c r="F1013" s="260" t="s">
        <v>31</v>
      </c>
      <c r="G1013" s="262">
        <v>850.0</v>
      </c>
      <c r="H1013" s="262">
        <v>850.0</v>
      </c>
      <c r="I1013" s="185" t="s">
        <v>627</v>
      </c>
      <c r="J1013" s="186" t="s">
        <v>1381</v>
      </c>
      <c r="K1013" s="260" t="s">
        <v>2299</v>
      </c>
    </row>
    <row r="1014">
      <c r="A1014" s="258">
        <v>45534.0</v>
      </c>
      <c r="B1014" s="258">
        <v>45535.0</v>
      </c>
      <c r="C1014" s="260" t="s">
        <v>2300</v>
      </c>
      <c r="D1014" s="260" t="s">
        <v>2300</v>
      </c>
      <c r="E1014" s="260" t="s">
        <v>74</v>
      </c>
      <c r="F1014" s="260" t="s">
        <v>18</v>
      </c>
      <c r="G1014" s="262">
        <v>549.0</v>
      </c>
      <c r="H1014" s="262">
        <v>549.0</v>
      </c>
      <c r="I1014" s="185" t="s">
        <v>627</v>
      </c>
      <c r="J1014" s="186" t="s">
        <v>1381</v>
      </c>
      <c r="K1014" s="260" t="s">
        <v>2301</v>
      </c>
    </row>
    <row r="1015">
      <c r="A1015" s="300">
        <v>45535.0</v>
      </c>
      <c r="B1015" s="300">
        <v>45535.0</v>
      </c>
      <c r="C1015" s="260" t="s">
        <v>2302</v>
      </c>
      <c r="D1015" s="260" t="s">
        <v>2302</v>
      </c>
      <c r="E1015" s="260" t="s">
        <v>110</v>
      </c>
      <c r="F1015" s="261"/>
      <c r="G1015" s="262">
        <v>410.0</v>
      </c>
      <c r="H1015" s="262">
        <f t="shared" ref="H1015:H1016" si="80">G1015</f>
        <v>410</v>
      </c>
      <c r="I1015" s="185" t="s">
        <v>627</v>
      </c>
      <c r="J1015" s="186" t="s">
        <v>1381</v>
      </c>
      <c r="K1015" s="260" t="s">
        <v>2303</v>
      </c>
    </row>
    <row r="1016">
      <c r="A1016" s="258">
        <v>45535.0</v>
      </c>
      <c r="B1016" s="258">
        <v>45529.0</v>
      </c>
      <c r="C1016" s="260" t="s">
        <v>2261</v>
      </c>
      <c r="D1016" s="260" t="s">
        <v>2262</v>
      </c>
      <c r="E1016" s="260" t="s">
        <v>306</v>
      </c>
      <c r="F1016" s="261"/>
      <c r="G1016" s="262">
        <v>105.0</v>
      </c>
      <c r="H1016" s="262">
        <f t="shared" si="80"/>
        <v>105</v>
      </c>
      <c r="I1016" s="185" t="s">
        <v>627</v>
      </c>
      <c r="J1016" s="186" t="s">
        <v>1381</v>
      </c>
      <c r="K1016" s="260" t="s">
        <v>2304</v>
      </c>
    </row>
    <row r="1017">
      <c r="A1017" s="239">
        <v>45567.0</v>
      </c>
      <c r="B1017" s="239">
        <v>45627.0</v>
      </c>
      <c r="C1017" s="242" t="s">
        <v>2305</v>
      </c>
      <c r="D1017" s="242" t="s">
        <v>2306</v>
      </c>
      <c r="E1017" s="240" t="s">
        <v>1062</v>
      </c>
      <c r="F1017" s="240" t="s">
        <v>18</v>
      </c>
      <c r="G1017" s="241">
        <v>0.0</v>
      </c>
      <c r="H1017" s="241">
        <v>0.0</v>
      </c>
      <c r="I1017" s="185" t="s">
        <v>627</v>
      </c>
      <c r="J1017" s="186" t="s">
        <v>730</v>
      </c>
      <c r="K1017" s="240" t="s">
        <v>2307</v>
      </c>
    </row>
    <row r="1018">
      <c r="A1018" s="258">
        <v>45568.0</v>
      </c>
      <c r="B1018" s="258">
        <v>45634.0</v>
      </c>
      <c r="C1018" s="259" t="s">
        <v>2308</v>
      </c>
      <c r="D1018" s="260" t="s">
        <v>2308</v>
      </c>
      <c r="E1018" s="260" t="s">
        <v>110</v>
      </c>
      <c r="F1018" s="260" t="s">
        <v>18</v>
      </c>
      <c r="G1018" s="262">
        <v>799.0</v>
      </c>
      <c r="H1018" s="262">
        <f t="shared" ref="H1018:H1023" si="81">G1018</f>
        <v>799</v>
      </c>
      <c r="I1018" s="185" t="s">
        <v>627</v>
      </c>
      <c r="J1018" s="186" t="s">
        <v>1381</v>
      </c>
      <c r="K1018" s="260" t="s">
        <v>2309</v>
      </c>
    </row>
    <row r="1019">
      <c r="A1019" s="280">
        <v>45588.0</v>
      </c>
      <c r="B1019" s="280">
        <v>45659.0</v>
      </c>
      <c r="C1019" s="260" t="s">
        <v>2310</v>
      </c>
      <c r="D1019" s="260" t="s">
        <v>2311</v>
      </c>
      <c r="E1019" s="260" t="s">
        <v>92</v>
      </c>
      <c r="F1019" s="260" t="s">
        <v>31</v>
      </c>
      <c r="G1019" s="262">
        <v>1559.5</v>
      </c>
      <c r="H1019" s="262">
        <f t="shared" si="81"/>
        <v>1559.5</v>
      </c>
      <c r="I1019" s="185" t="s">
        <v>627</v>
      </c>
      <c r="J1019" s="185" t="s">
        <v>1381</v>
      </c>
      <c r="K1019" s="260" t="s">
        <v>2312</v>
      </c>
    </row>
    <row r="1020">
      <c r="A1020" s="280">
        <v>45596.0</v>
      </c>
      <c r="B1020" s="280">
        <v>45642.0</v>
      </c>
      <c r="C1020" s="260" t="s">
        <v>2313</v>
      </c>
      <c r="D1020" s="260" t="s">
        <v>2314</v>
      </c>
      <c r="E1020" s="260" t="s">
        <v>74</v>
      </c>
      <c r="F1020" s="260" t="s">
        <v>2315</v>
      </c>
      <c r="G1020" s="262">
        <v>2465.5</v>
      </c>
      <c r="H1020" s="262">
        <f t="shared" si="81"/>
        <v>2465.5</v>
      </c>
      <c r="I1020" s="185" t="s">
        <v>627</v>
      </c>
      <c r="J1020" s="185" t="s">
        <v>1381</v>
      </c>
      <c r="K1020" s="260" t="s">
        <v>2316</v>
      </c>
    </row>
    <row r="1021">
      <c r="A1021" s="258">
        <v>45599.0</v>
      </c>
      <c r="B1021" s="258">
        <v>45598.0</v>
      </c>
      <c r="C1021" s="260" t="s">
        <v>2317</v>
      </c>
      <c r="D1021" s="260" t="s">
        <v>2317</v>
      </c>
      <c r="E1021" s="260" t="s">
        <v>306</v>
      </c>
      <c r="F1021" s="261"/>
      <c r="G1021" s="262">
        <v>240.0</v>
      </c>
      <c r="H1021" s="262">
        <f t="shared" si="81"/>
        <v>240</v>
      </c>
      <c r="I1021" s="185" t="s">
        <v>627</v>
      </c>
      <c r="J1021" s="186" t="s">
        <v>1381</v>
      </c>
      <c r="K1021" s="260" t="s">
        <v>2318</v>
      </c>
    </row>
    <row r="1022">
      <c r="A1022" s="258">
        <v>45599.0</v>
      </c>
      <c r="B1022" s="258">
        <v>45600.0</v>
      </c>
      <c r="C1022" s="260" t="s">
        <v>2319</v>
      </c>
      <c r="D1022" s="260" t="s">
        <v>2319</v>
      </c>
      <c r="E1022" s="260" t="s">
        <v>1663</v>
      </c>
      <c r="F1022" s="261"/>
      <c r="G1022" s="262">
        <v>160.0</v>
      </c>
      <c r="H1022" s="262">
        <f t="shared" si="81"/>
        <v>160</v>
      </c>
      <c r="I1022" s="185" t="s">
        <v>627</v>
      </c>
      <c r="J1022" s="186" t="s">
        <v>1381</v>
      </c>
      <c r="K1022" s="260" t="s">
        <v>2320</v>
      </c>
    </row>
    <row r="1023">
      <c r="A1023" s="258">
        <v>45599.0</v>
      </c>
      <c r="B1023" s="258">
        <v>45599.0</v>
      </c>
      <c r="C1023" s="260" t="s">
        <v>2321</v>
      </c>
      <c r="D1023" s="260" t="s">
        <v>2321</v>
      </c>
      <c r="E1023" s="260" t="s">
        <v>306</v>
      </c>
      <c r="F1023" s="261"/>
      <c r="G1023" s="262">
        <v>320.0</v>
      </c>
      <c r="H1023" s="262">
        <f t="shared" si="81"/>
        <v>320</v>
      </c>
      <c r="I1023" s="185" t="s">
        <v>627</v>
      </c>
      <c r="J1023" s="186" t="s">
        <v>1381</v>
      </c>
      <c r="K1023" s="260" t="s">
        <v>2322</v>
      </c>
    </row>
    <row r="1024">
      <c r="A1024" s="258">
        <v>45599.0</v>
      </c>
      <c r="B1024" s="258">
        <v>45599.0</v>
      </c>
      <c r="C1024" s="259" t="s">
        <v>2323</v>
      </c>
      <c r="D1024" s="259" t="s">
        <v>2323</v>
      </c>
      <c r="E1024" s="260" t="s">
        <v>74</v>
      </c>
      <c r="F1024" s="261"/>
      <c r="G1024" s="262">
        <v>429.0</v>
      </c>
      <c r="H1024" s="262">
        <v>429.0</v>
      </c>
      <c r="I1024" s="185" t="s">
        <v>627</v>
      </c>
      <c r="J1024" s="186" t="s">
        <v>1381</v>
      </c>
      <c r="K1024" s="260" t="s">
        <v>1794</v>
      </c>
    </row>
    <row r="1025">
      <c r="A1025" s="258">
        <v>45599.0</v>
      </c>
      <c r="B1025" s="258">
        <v>45599.0</v>
      </c>
      <c r="C1025" s="259" t="s">
        <v>2324</v>
      </c>
      <c r="D1025" s="259" t="s">
        <v>2324</v>
      </c>
      <c r="E1025" s="260" t="s">
        <v>1062</v>
      </c>
      <c r="F1025" s="260" t="s">
        <v>18</v>
      </c>
      <c r="G1025" s="262">
        <v>465.0</v>
      </c>
      <c r="H1025" s="262">
        <v>465.0</v>
      </c>
      <c r="I1025" s="185" t="s">
        <v>627</v>
      </c>
      <c r="J1025" s="186" t="s">
        <v>1381</v>
      </c>
      <c r="K1025" s="260" t="s">
        <v>2325</v>
      </c>
    </row>
    <row r="1026">
      <c r="A1026" s="258">
        <v>45599.0</v>
      </c>
      <c r="B1026" s="258">
        <v>45599.0</v>
      </c>
      <c r="C1026" s="260" t="s">
        <v>2326</v>
      </c>
      <c r="D1026" s="260" t="s">
        <v>2327</v>
      </c>
      <c r="E1026" s="260" t="s">
        <v>509</v>
      </c>
      <c r="F1026" s="261"/>
      <c r="G1026" s="270">
        <f>(50*6)+35+35</f>
        <v>370</v>
      </c>
      <c r="H1026" s="262">
        <f t="shared" ref="H1026:H1027" si="82">G1026</f>
        <v>370</v>
      </c>
      <c r="I1026" s="185" t="s">
        <v>627</v>
      </c>
      <c r="J1026" s="186" t="s">
        <v>1381</v>
      </c>
      <c r="K1026" s="260" t="s">
        <v>2328</v>
      </c>
    </row>
    <row r="1027">
      <c r="A1027" s="258">
        <v>45599.0</v>
      </c>
      <c r="B1027" s="258">
        <v>45599.0</v>
      </c>
      <c r="C1027" s="259" t="s">
        <v>2329</v>
      </c>
      <c r="D1027" s="305" t="s">
        <v>2329</v>
      </c>
      <c r="E1027" s="260" t="s">
        <v>306</v>
      </c>
      <c r="F1027" s="261"/>
      <c r="G1027" s="262">
        <v>560.0</v>
      </c>
      <c r="H1027" s="262">
        <f t="shared" si="82"/>
        <v>560</v>
      </c>
      <c r="I1027" s="185" t="s">
        <v>627</v>
      </c>
      <c r="J1027" s="186" t="s">
        <v>1381</v>
      </c>
      <c r="K1027" s="260" t="s">
        <v>2330</v>
      </c>
    </row>
    <row r="1028">
      <c r="A1028" s="258">
        <v>45601.0</v>
      </c>
      <c r="B1028" s="258">
        <v>45598.0</v>
      </c>
      <c r="C1028" s="295" t="s">
        <v>2331</v>
      </c>
      <c r="D1028" s="260" t="s">
        <v>2331</v>
      </c>
      <c r="E1028" s="260" t="s">
        <v>224</v>
      </c>
      <c r="F1028" s="261"/>
      <c r="G1028" s="270">
        <v>429.0</v>
      </c>
      <c r="H1028" s="262">
        <v>429.0</v>
      </c>
      <c r="I1028" s="185" t="s">
        <v>909</v>
      </c>
      <c r="J1028" s="186" t="s">
        <v>1381</v>
      </c>
      <c r="K1028" s="260" t="s">
        <v>2332</v>
      </c>
    </row>
    <row r="1029">
      <c r="A1029" s="258">
        <v>45601.0</v>
      </c>
      <c r="B1029" s="258">
        <v>45611.0</v>
      </c>
      <c r="C1029" s="260" t="s">
        <v>645</v>
      </c>
      <c r="D1029" s="260" t="s">
        <v>2333</v>
      </c>
      <c r="E1029" s="260" t="s">
        <v>110</v>
      </c>
      <c r="F1029" s="260" t="s">
        <v>18</v>
      </c>
      <c r="G1029" s="262">
        <v>509.0</v>
      </c>
      <c r="H1029" s="262">
        <f t="shared" ref="H1029:H1035" si="83">G1029</f>
        <v>509</v>
      </c>
      <c r="I1029" s="185" t="s">
        <v>627</v>
      </c>
      <c r="J1029" s="186" t="s">
        <v>1381</v>
      </c>
      <c r="K1029" s="260" t="s">
        <v>2334</v>
      </c>
    </row>
    <row r="1030">
      <c r="A1030" s="258">
        <v>45601.0</v>
      </c>
      <c r="B1030" s="258">
        <v>45600.0</v>
      </c>
      <c r="C1030" s="260" t="s">
        <v>2335</v>
      </c>
      <c r="D1030" s="260" t="s">
        <v>2335</v>
      </c>
      <c r="E1030" s="260" t="s">
        <v>1663</v>
      </c>
      <c r="F1030" s="261"/>
      <c r="G1030" s="262">
        <v>160.0</v>
      </c>
      <c r="H1030" s="262">
        <f t="shared" si="83"/>
        <v>160</v>
      </c>
      <c r="I1030" s="185" t="s">
        <v>627</v>
      </c>
      <c r="J1030" s="186" t="s">
        <v>1381</v>
      </c>
      <c r="K1030" s="260" t="s">
        <v>2336</v>
      </c>
    </row>
    <row r="1031">
      <c r="A1031" s="274">
        <v>45601.0</v>
      </c>
      <c r="B1031" s="258">
        <v>45600.0</v>
      </c>
      <c r="C1031" s="260" t="s">
        <v>2319</v>
      </c>
      <c r="D1031" s="261" t="s">
        <v>2319</v>
      </c>
      <c r="E1031" s="260" t="s">
        <v>110</v>
      </c>
      <c r="F1031" s="261"/>
      <c r="G1031" s="270">
        <v>639.0</v>
      </c>
      <c r="H1031" s="262">
        <f t="shared" si="83"/>
        <v>639</v>
      </c>
      <c r="I1031" s="185" t="s">
        <v>627</v>
      </c>
      <c r="J1031" s="186" t="s">
        <v>1381</v>
      </c>
      <c r="K1031" s="260" t="s">
        <v>2337</v>
      </c>
    </row>
    <row r="1032">
      <c r="A1032" s="274">
        <v>45603.0</v>
      </c>
      <c r="B1032" s="258">
        <v>45603.0</v>
      </c>
      <c r="C1032" s="259" t="s">
        <v>2338</v>
      </c>
      <c r="D1032" s="259" t="s">
        <v>2339</v>
      </c>
      <c r="E1032" s="260" t="s">
        <v>1663</v>
      </c>
      <c r="F1032" s="261"/>
      <c r="G1032" s="270">
        <f>540+80</f>
        <v>620</v>
      </c>
      <c r="H1032" s="262">
        <f t="shared" si="83"/>
        <v>620</v>
      </c>
      <c r="I1032" s="185" t="s">
        <v>627</v>
      </c>
      <c r="J1032" s="186" t="s">
        <v>1381</v>
      </c>
      <c r="K1032" s="260" t="s">
        <v>2340</v>
      </c>
    </row>
    <row r="1033">
      <c r="A1033" s="274">
        <v>45603.0</v>
      </c>
      <c r="B1033" s="258">
        <v>45604.0</v>
      </c>
      <c r="C1033" s="259" t="s">
        <v>2341</v>
      </c>
      <c r="D1033" s="299" t="s">
        <v>2342</v>
      </c>
      <c r="E1033" s="260" t="s">
        <v>545</v>
      </c>
      <c r="F1033" s="261"/>
      <c r="G1033" s="262">
        <v>2500.0</v>
      </c>
      <c r="H1033" s="262">
        <f t="shared" si="83"/>
        <v>2500</v>
      </c>
      <c r="I1033" s="185" t="s">
        <v>627</v>
      </c>
      <c r="J1033" s="186" t="s">
        <v>1381</v>
      </c>
      <c r="K1033" s="260" t="s">
        <v>2343</v>
      </c>
    </row>
    <row r="1034">
      <c r="A1034" s="274">
        <v>45603.0</v>
      </c>
      <c r="B1034" s="258">
        <v>45606.0</v>
      </c>
      <c r="C1034" s="259" t="s">
        <v>2344</v>
      </c>
      <c r="D1034" s="259" t="s">
        <v>2345</v>
      </c>
      <c r="E1034" s="260" t="s">
        <v>306</v>
      </c>
      <c r="F1034" s="261"/>
      <c r="G1034" s="262">
        <v>210.0</v>
      </c>
      <c r="H1034" s="262">
        <f t="shared" si="83"/>
        <v>210</v>
      </c>
      <c r="I1034" s="185" t="s">
        <v>627</v>
      </c>
      <c r="J1034" s="186" t="s">
        <v>1381</v>
      </c>
      <c r="K1034" s="260" t="s">
        <v>2346</v>
      </c>
    </row>
    <row r="1035">
      <c r="A1035" s="258">
        <v>45603.0</v>
      </c>
      <c r="B1035" s="258">
        <v>45612.0</v>
      </c>
      <c r="C1035" s="260" t="s">
        <v>2347</v>
      </c>
      <c r="D1035" s="260" t="s">
        <v>2348</v>
      </c>
      <c r="E1035" s="260" t="s">
        <v>1062</v>
      </c>
      <c r="F1035" s="260" t="s">
        <v>18</v>
      </c>
      <c r="G1035" s="262">
        <v>465.0</v>
      </c>
      <c r="H1035" s="262">
        <f t="shared" si="83"/>
        <v>465</v>
      </c>
      <c r="I1035" s="185" t="s">
        <v>627</v>
      </c>
      <c r="J1035" s="186" t="s">
        <v>1381</v>
      </c>
      <c r="K1035" s="260" t="s">
        <v>2349</v>
      </c>
    </row>
    <row r="1036">
      <c r="A1036" s="258">
        <v>45604.0</v>
      </c>
      <c r="B1036" s="258">
        <v>45604.0</v>
      </c>
      <c r="C1036" s="260" t="s">
        <v>2341</v>
      </c>
      <c r="D1036" s="260" t="s">
        <v>2342</v>
      </c>
      <c r="E1036" s="260" t="s">
        <v>545</v>
      </c>
      <c r="F1036" s="261"/>
      <c r="G1036" s="262">
        <v>2760.0</v>
      </c>
      <c r="H1036" s="262">
        <v>2760.0</v>
      </c>
      <c r="I1036" s="185" t="s">
        <v>627</v>
      </c>
      <c r="J1036" s="186" t="s">
        <v>1381</v>
      </c>
      <c r="K1036" s="260" t="s">
        <v>2343</v>
      </c>
    </row>
    <row r="1037">
      <c r="A1037" s="258">
        <v>45604.0</v>
      </c>
      <c r="B1037" s="258">
        <v>45605.0</v>
      </c>
      <c r="C1037" s="259" t="s">
        <v>2350</v>
      </c>
      <c r="D1037" s="299" t="s">
        <v>2351</v>
      </c>
      <c r="E1037" s="260" t="s">
        <v>545</v>
      </c>
      <c r="F1037" s="261"/>
      <c r="G1037" s="262">
        <v>1430.0</v>
      </c>
      <c r="H1037" s="262">
        <f t="shared" ref="H1037:H1039" si="84">G1037</f>
        <v>1430</v>
      </c>
      <c r="I1037" s="185" t="s">
        <v>627</v>
      </c>
      <c r="J1037" s="186" t="s">
        <v>1381</v>
      </c>
      <c r="K1037" s="260" t="s">
        <v>2352</v>
      </c>
    </row>
    <row r="1038">
      <c r="A1038" s="306">
        <v>45604.0</v>
      </c>
      <c r="B1038" s="306">
        <v>45606.0</v>
      </c>
      <c r="C1038" s="307" t="s">
        <v>2353</v>
      </c>
      <c r="D1038" s="307" t="s">
        <v>2354</v>
      </c>
      <c r="E1038" s="308" t="s">
        <v>306</v>
      </c>
      <c r="F1038" s="309"/>
      <c r="G1038" s="310">
        <v>120.0</v>
      </c>
      <c r="H1038" s="310">
        <f t="shared" si="84"/>
        <v>120</v>
      </c>
      <c r="I1038" s="185" t="s">
        <v>627</v>
      </c>
      <c r="J1038" s="186" t="s">
        <v>2355</v>
      </c>
      <c r="K1038" s="308" t="s">
        <v>2356</v>
      </c>
    </row>
    <row r="1039">
      <c r="A1039" s="258">
        <v>45604.0</v>
      </c>
      <c r="B1039" s="258">
        <v>45605.0</v>
      </c>
      <c r="C1039" s="299" t="s">
        <v>2357</v>
      </c>
      <c r="D1039" s="299" t="s">
        <v>2358</v>
      </c>
      <c r="E1039" s="260" t="s">
        <v>545</v>
      </c>
      <c r="F1039" s="261"/>
      <c r="G1039" s="262">
        <v>1500.0</v>
      </c>
      <c r="H1039" s="262">
        <f t="shared" si="84"/>
        <v>1500</v>
      </c>
      <c r="I1039" s="185" t="s">
        <v>627</v>
      </c>
      <c r="J1039" s="186" t="s">
        <v>1381</v>
      </c>
      <c r="K1039" s="260" t="s">
        <v>2359</v>
      </c>
    </row>
    <row r="1040">
      <c r="A1040" s="258">
        <v>45604.0</v>
      </c>
      <c r="B1040" s="258">
        <v>45606.0</v>
      </c>
      <c r="C1040" s="260" t="s">
        <v>2360</v>
      </c>
      <c r="D1040" s="260" t="s">
        <v>2360</v>
      </c>
      <c r="E1040" s="260" t="s">
        <v>74</v>
      </c>
      <c r="F1040" s="260" t="s">
        <v>31</v>
      </c>
      <c r="G1040" s="262">
        <v>1148.0</v>
      </c>
      <c r="H1040" s="262">
        <v>1148.0</v>
      </c>
      <c r="I1040" s="185" t="s">
        <v>909</v>
      </c>
      <c r="J1040" s="186" t="s">
        <v>1381</v>
      </c>
      <c r="K1040" s="260" t="s">
        <v>2361</v>
      </c>
    </row>
    <row r="1041">
      <c r="A1041" s="258">
        <v>45605.0</v>
      </c>
      <c r="B1041" s="258">
        <v>45597.0</v>
      </c>
      <c r="C1041" s="260" t="s">
        <v>2362</v>
      </c>
      <c r="D1041" s="260" t="s">
        <v>2362</v>
      </c>
      <c r="E1041" s="260" t="s">
        <v>1663</v>
      </c>
      <c r="F1041" s="261"/>
      <c r="G1041" s="262">
        <v>80.0</v>
      </c>
      <c r="H1041" s="262">
        <f t="shared" ref="H1041:H1077" si="85">G1041</f>
        <v>80</v>
      </c>
      <c r="I1041" s="185" t="s">
        <v>627</v>
      </c>
      <c r="J1041" s="186" t="s">
        <v>1381</v>
      </c>
      <c r="K1041" s="260" t="s">
        <v>2363</v>
      </c>
    </row>
    <row r="1042">
      <c r="A1042" s="258">
        <v>45605.0</v>
      </c>
      <c r="B1042" s="258">
        <v>45622.0</v>
      </c>
      <c r="C1042" s="259" t="s">
        <v>2364</v>
      </c>
      <c r="D1042" s="259" t="s">
        <v>2364</v>
      </c>
      <c r="E1042" s="260" t="s">
        <v>306</v>
      </c>
      <c r="F1042" s="261"/>
      <c r="G1042" s="262">
        <v>220.0</v>
      </c>
      <c r="H1042" s="262">
        <f t="shared" si="85"/>
        <v>220</v>
      </c>
      <c r="I1042" s="185" t="s">
        <v>627</v>
      </c>
      <c r="J1042" s="186" t="s">
        <v>1381</v>
      </c>
      <c r="K1042" s="260" t="s">
        <v>2365</v>
      </c>
    </row>
    <row r="1043">
      <c r="A1043" s="258">
        <v>45605.0</v>
      </c>
      <c r="B1043" s="258">
        <v>45605.0</v>
      </c>
      <c r="C1043" s="259" t="s">
        <v>2366</v>
      </c>
      <c r="D1043" s="260" t="s">
        <v>2366</v>
      </c>
      <c r="E1043" s="260" t="s">
        <v>306</v>
      </c>
      <c r="F1043" s="261"/>
      <c r="G1043" s="262">
        <v>240.0</v>
      </c>
      <c r="H1043" s="262">
        <f t="shared" si="85"/>
        <v>240</v>
      </c>
      <c r="I1043" s="185" t="s">
        <v>627</v>
      </c>
      <c r="J1043" s="186" t="s">
        <v>1381</v>
      </c>
      <c r="K1043" s="260" t="s">
        <v>2367</v>
      </c>
    </row>
    <row r="1044">
      <c r="A1044" s="258">
        <v>45605.0</v>
      </c>
      <c r="B1044" s="258">
        <v>45605.0</v>
      </c>
      <c r="C1044" s="259" t="s">
        <v>2368</v>
      </c>
      <c r="D1044" s="259" t="s">
        <v>2369</v>
      </c>
      <c r="E1044" s="260" t="s">
        <v>306</v>
      </c>
      <c r="F1044" s="261"/>
      <c r="G1044" s="262">
        <v>85.0</v>
      </c>
      <c r="H1044" s="262">
        <f t="shared" si="85"/>
        <v>85</v>
      </c>
      <c r="I1044" s="185" t="s">
        <v>627</v>
      </c>
      <c r="J1044" s="186" t="s">
        <v>1381</v>
      </c>
      <c r="K1044" s="260" t="s">
        <v>2370</v>
      </c>
    </row>
    <row r="1045">
      <c r="A1045" s="306">
        <v>45605.0</v>
      </c>
      <c r="B1045" s="306">
        <v>45606.0</v>
      </c>
      <c r="C1045" s="308" t="s">
        <v>2371</v>
      </c>
      <c r="D1045" s="307" t="s">
        <v>2372</v>
      </c>
      <c r="E1045" s="308" t="s">
        <v>306</v>
      </c>
      <c r="F1045" s="309"/>
      <c r="G1045" s="310">
        <v>120.0</v>
      </c>
      <c r="H1045" s="310">
        <f t="shared" si="85"/>
        <v>120</v>
      </c>
      <c r="I1045" s="185" t="s">
        <v>627</v>
      </c>
      <c r="J1045" s="186" t="s">
        <v>2355</v>
      </c>
      <c r="K1045" s="308" t="s">
        <v>2373</v>
      </c>
    </row>
    <row r="1046">
      <c r="A1046" s="258">
        <v>45605.0</v>
      </c>
      <c r="B1046" s="258">
        <v>45606.0</v>
      </c>
      <c r="C1046" s="260" t="s">
        <v>2374</v>
      </c>
      <c r="D1046" s="260" t="s">
        <v>2375</v>
      </c>
      <c r="E1046" s="260" t="s">
        <v>306</v>
      </c>
      <c r="F1046" s="261"/>
      <c r="G1046" s="262">
        <v>480.0</v>
      </c>
      <c r="H1046" s="262">
        <f t="shared" si="85"/>
        <v>480</v>
      </c>
      <c r="I1046" s="185" t="s">
        <v>627</v>
      </c>
      <c r="J1046" s="186" t="s">
        <v>1381</v>
      </c>
      <c r="K1046" s="260" t="s">
        <v>2376</v>
      </c>
    </row>
    <row r="1047">
      <c r="A1047" s="258">
        <v>45605.0</v>
      </c>
      <c r="B1047" s="258">
        <v>45605.0</v>
      </c>
      <c r="C1047" s="259" t="s">
        <v>2377</v>
      </c>
      <c r="D1047" s="259" t="s">
        <v>2377</v>
      </c>
      <c r="E1047" s="260" t="s">
        <v>509</v>
      </c>
      <c r="F1047" s="261"/>
      <c r="G1047" s="262">
        <v>100.0</v>
      </c>
      <c r="H1047" s="262">
        <f t="shared" si="85"/>
        <v>100</v>
      </c>
      <c r="I1047" s="185" t="s">
        <v>627</v>
      </c>
      <c r="J1047" s="186" t="s">
        <v>1381</v>
      </c>
      <c r="K1047" s="260" t="s">
        <v>2378</v>
      </c>
    </row>
    <row r="1048">
      <c r="A1048" s="258">
        <v>45605.0</v>
      </c>
      <c r="B1048" s="258">
        <v>45606.0</v>
      </c>
      <c r="C1048" s="259" t="s">
        <v>2379</v>
      </c>
      <c r="D1048" s="259" t="s">
        <v>2380</v>
      </c>
      <c r="E1048" s="260" t="s">
        <v>306</v>
      </c>
      <c r="F1048" s="261"/>
      <c r="G1048" s="262">
        <v>240.0</v>
      </c>
      <c r="H1048" s="262">
        <f t="shared" si="85"/>
        <v>240</v>
      </c>
      <c r="I1048" s="185" t="s">
        <v>627</v>
      </c>
      <c r="J1048" s="186" t="s">
        <v>1381</v>
      </c>
      <c r="K1048" s="260" t="s">
        <v>2381</v>
      </c>
    </row>
    <row r="1049">
      <c r="A1049" s="258">
        <v>45605.0</v>
      </c>
      <c r="B1049" s="280">
        <v>45606.0</v>
      </c>
      <c r="C1049" s="260" t="s">
        <v>2382</v>
      </c>
      <c r="D1049" s="260" t="s">
        <v>2382</v>
      </c>
      <c r="E1049" s="260" t="s">
        <v>74</v>
      </c>
      <c r="F1049" s="260" t="s">
        <v>18</v>
      </c>
      <c r="G1049" s="262">
        <v>455.0</v>
      </c>
      <c r="H1049" s="262">
        <f t="shared" si="85"/>
        <v>455</v>
      </c>
      <c r="I1049" s="185" t="s">
        <v>627</v>
      </c>
      <c r="J1049" s="186" t="s">
        <v>1381</v>
      </c>
      <c r="K1049" s="260" t="s">
        <v>2383</v>
      </c>
    </row>
    <row r="1050">
      <c r="A1050" s="258">
        <v>45605.0</v>
      </c>
      <c r="B1050" s="258">
        <v>45606.0</v>
      </c>
      <c r="C1050" s="260" t="s">
        <v>2384</v>
      </c>
      <c r="D1050" s="260" t="s">
        <v>2384</v>
      </c>
      <c r="E1050" s="260" t="s">
        <v>306</v>
      </c>
      <c r="F1050" s="261"/>
      <c r="G1050" s="262">
        <v>445.0</v>
      </c>
      <c r="H1050" s="262">
        <f t="shared" si="85"/>
        <v>445</v>
      </c>
      <c r="I1050" s="185" t="s">
        <v>627</v>
      </c>
      <c r="J1050" s="186" t="s">
        <v>1381</v>
      </c>
      <c r="K1050" s="260" t="s">
        <v>2385</v>
      </c>
    </row>
    <row r="1051">
      <c r="A1051" s="258">
        <v>45605.0</v>
      </c>
      <c r="B1051" s="258">
        <v>45606.0</v>
      </c>
      <c r="C1051" s="259" t="s">
        <v>2344</v>
      </c>
      <c r="D1051" s="259" t="s">
        <v>2345</v>
      </c>
      <c r="E1051" s="260" t="s">
        <v>469</v>
      </c>
      <c r="F1051" s="261"/>
      <c r="G1051" s="262">
        <v>459.0</v>
      </c>
      <c r="H1051" s="262">
        <f t="shared" si="85"/>
        <v>459</v>
      </c>
      <c r="I1051" s="185" t="s">
        <v>627</v>
      </c>
      <c r="J1051" s="186" t="s">
        <v>1381</v>
      </c>
      <c r="K1051" s="260" t="s">
        <v>2386</v>
      </c>
    </row>
    <row r="1052">
      <c r="A1052" s="258">
        <v>45605.0</v>
      </c>
      <c r="B1052" s="258">
        <v>45606.0</v>
      </c>
      <c r="C1052" s="259" t="s">
        <v>2387</v>
      </c>
      <c r="D1052" s="259" t="s">
        <v>2387</v>
      </c>
      <c r="E1052" s="260" t="s">
        <v>306</v>
      </c>
      <c r="F1052" s="261"/>
      <c r="G1052" s="262">
        <v>1815.0</v>
      </c>
      <c r="H1052" s="262">
        <f t="shared" si="85"/>
        <v>1815</v>
      </c>
      <c r="I1052" s="185" t="s">
        <v>627</v>
      </c>
      <c r="J1052" s="186" t="s">
        <v>1381</v>
      </c>
      <c r="K1052" s="260" t="s">
        <v>2388</v>
      </c>
    </row>
    <row r="1053">
      <c r="A1053" s="258">
        <v>45605.0</v>
      </c>
      <c r="B1053" s="258">
        <v>45606.0</v>
      </c>
      <c r="C1053" s="260" t="s">
        <v>2389</v>
      </c>
      <c r="D1053" s="260" t="s">
        <v>2389</v>
      </c>
      <c r="E1053" s="260" t="s">
        <v>306</v>
      </c>
      <c r="F1053" s="261"/>
      <c r="G1053" s="262">
        <v>445.0</v>
      </c>
      <c r="H1053" s="262">
        <f t="shared" si="85"/>
        <v>445</v>
      </c>
      <c r="I1053" s="185" t="s">
        <v>627</v>
      </c>
      <c r="J1053" s="186" t="s">
        <v>1381</v>
      </c>
      <c r="K1053" s="260" t="s">
        <v>2385</v>
      </c>
    </row>
    <row r="1054">
      <c r="A1054" s="258">
        <v>45605.0</v>
      </c>
      <c r="B1054" s="258">
        <v>45606.0</v>
      </c>
      <c r="C1054" s="260" t="s">
        <v>2390</v>
      </c>
      <c r="D1054" s="260" t="s">
        <v>2390</v>
      </c>
      <c r="E1054" s="260" t="s">
        <v>306</v>
      </c>
      <c r="F1054" s="261"/>
      <c r="G1054" s="262">
        <v>240.0</v>
      </c>
      <c r="H1054" s="262">
        <f t="shared" si="85"/>
        <v>240</v>
      </c>
      <c r="I1054" s="185" t="s">
        <v>627</v>
      </c>
      <c r="J1054" s="186" t="s">
        <v>1381</v>
      </c>
      <c r="K1054" s="260" t="s">
        <v>1139</v>
      </c>
    </row>
    <row r="1055">
      <c r="A1055" s="258">
        <v>45605.0</v>
      </c>
      <c r="B1055" s="258">
        <v>45606.0</v>
      </c>
      <c r="C1055" s="259" t="s">
        <v>2391</v>
      </c>
      <c r="D1055" s="259" t="s">
        <v>2391</v>
      </c>
      <c r="E1055" s="260" t="s">
        <v>306</v>
      </c>
      <c r="F1055" s="261"/>
      <c r="G1055" s="262">
        <v>465.0</v>
      </c>
      <c r="H1055" s="262">
        <f t="shared" si="85"/>
        <v>465</v>
      </c>
      <c r="I1055" s="185" t="s">
        <v>627</v>
      </c>
      <c r="J1055" s="186" t="s">
        <v>1381</v>
      </c>
      <c r="K1055" s="260" t="s">
        <v>2392</v>
      </c>
    </row>
    <row r="1056">
      <c r="A1056" s="258">
        <v>45605.0</v>
      </c>
      <c r="B1056" s="258">
        <v>45624.0</v>
      </c>
      <c r="C1056" s="259" t="s">
        <v>2393</v>
      </c>
      <c r="D1056" s="259" t="s">
        <v>2393</v>
      </c>
      <c r="E1056" s="260" t="s">
        <v>1663</v>
      </c>
      <c r="F1056" s="261"/>
      <c r="G1056" s="262">
        <v>160.0</v>
      </c>
      <c r="H1056" s="262">
        <f t="shared" si="85"/>
        <v>160</v>
      </c>
      <c r="I1056" s="185" t="s">
        <v>627</v>
      </c>
      <c r="J1056" s="186" t="s">
        <v>1381</v>
      </c>
      <c r="K1056" s="260" t="s">
        <v>2394</v>
      </c>
    </row>
    <row r="1057">
      <c r="A1057" s="258">
        <v>45607.0</v>
      </c>
      <c r="B1057" s="258">
        <v>45606.0</v>
      </c>
      <c r="C1057" s="260" t="s">
        <v>2395</v>
      </c>
      <c r="D1057" s="260" t="s">
        <v>2395</v>
      </c>
      <c r="E1057" s="260" t="s">
        <v>306</v>
      </c>
      <c r="F1057" s="261"/>
      <c r="G1057" s="262">
        <v>120.0</v>
      </c>
      <c r="H1057" s="262">
        <f t="shared" si="85"/>
        <v>120</v>
      </c>
      <c r="I1057" s="185" t="s">
        <v>627</v>
      </c>
      <c r="J1057" s="186" t="s">
        <v>1381</v>
      </c>
      <c r="K1057" s="282" t="s">
        <v>1311</v>
      </c>
    </row>
    <row r="1058">
      <c r="A1058" s="258">
        <v>45607.0</v>
      </c>
      <c r="B1058" s="258">
        <v>45606.0</v>
      </c>
      <c r="C1058" s="260" t="s">
        <v>2396</v>
      </c>
      <c r="D1058" s="260" t="s">
        <v>2396</v>
      </c>
      <c r="E1058" s="260" t="s">
        <v>306</v>
      </c>
      <c r="F1058" s="261"/>
      <c r="G1058" s="262">
        <v>480.0</v>
      </c>
      <c r="H1058" s="262">
        <f t="shared" si="85"/>
        <v>480</v>
      </c>
      <c r="I1058" s="185" t="s">
        <v>627</v>
      </c>
      <c r="J1058" s="186" t="s">
        <v>1381</v>
      </c>
      <c r="K1058" s="260" t="s">
        <v>2397</v>
      </c>
    </row>
    <row r="1059">
      <c r="A1059" s="258">
        <v>45607.0</v>
      </c>
      <c r="B1059" s="258">
        <v>45606.0</v>
      </c>
      <c r="C1059" s="260" t="s">
        <v>2398</v>
      </c>
      <c r="D1059" s="260" t="s">
        <v>2398</v>
      </c>
      <c r="E1059" s="260" t="s">
        <v>306</v>
      </c>
      <c r="F1059" s="261"/>
      <c r="G1059" s="262">
        <v>325.0</v>
      </c>
      <c r="H1059" s="262">
        <f t="shared" si="85"/>
        <v>325</v>
      </c>
      <c r="I1059" s="185" t="s">
        <v>627</v>
      </c>
      <c r="J1059" s="186" t="s">
        <v>1381</v>
      </c>
      <c r="K1059" s="260" t="s">
        <v>2399</v>
      </c>
    </row>
    <row r="1060">
      <c r="A1060" s="258">
        <v>45607.0</v>
      </c>
      <c r="B1060" s="258">
        <v>45606.0</v>
      </c>
      <c r="C1060" s="259" t="s">
        <v>2400</v>
      </c>
      <c r="D1060" s="259" t="s">
        <v>2400</v>
      </c>
      <c r="E1060" s="260" t="s">
        <v>306</v>
      </c>
      <c r="F1060" s="261"/>
      <c r="G1060" s="262">
        <v>240.0</v>
      </c>
      <c r="H1060" s="262">
        <f t="shared" si="85"/>
        <v>240</v>
      </c>
      <c r="I1060" s="185" t="s">
        <v>627</v>
      </c>
      <c r="J1060" s="186" t="s">
        <v>1381</v>
      </c>
      <c r="K1060" s="260" t="s">
        <v>2401</v>
      </c>
    </row>
    <row r="1061">
      <c r="A1061" s="258">
        <v>45607.0</v>
      </c>
      <c r="B1061" s="258">
        <v>45606.0</v>
      </c>
      <c r="C1061" s="260" t="s">
        <v>2402</v>
      </c>
      <c r="D1061" s="260" t="s">
        <v>2402</v>
      </c>
      <c r="E1061" s="260" t="s">
        <v>306</v>
      </c>
      <c r="F1061" s="261"/>
      <c r="G1061" s="262">
        <v>325.0</v>
      </c>
      <c r="H1061" s="262">
        <f t="shared" si="85"/>
        <v>325</v>
      </c>
      <c r="I1061" s="185" t="s">
        <v>627</v>
      </c>
      <c r="J1061" s="186" t="s">
        <v>1381</v>
      </c>
      <c r="K1061" s="260" t="s">
        <v>2322</v>
      </c>
    </row>
    <row r="1062">
      <c r="A1062" s="258">
        <v>45607.0</v>
      </c>
      <c r="B1062" s="258">
        <v>45606.0</v>
      </c>
      <c r="C1062" s="260" t="s">
        <v>2403</v>
      </c>
      <c r="D1062" s="260" t="s">
        <v>2403</v>
      </c>
      <c r="E1062" s="260" t="s">
        <v>306</v>
      </c>
      <c r="F1062" s="261"/>
      <c r="G1062" s="262">
        <v>530.0</v>
      </c>
      <c r="H1062" s="262">
        <f t="shared" si="85"/>
        <v>530</v>
      </c>
      <c r="I1062" s="185" t="s">
        <v>627</v>
      </c>
      <c r="J1062" s="186" t="s">
        <v>1381</v>
      </c>
      <c r="K1062" s="260" t="s">
        <v>2404</v>
      </c>
    </row>
    <row r="1063">
      <c r="A1063" s="258">
        <v>45607.0</v>
      </c>
      <c r="B1063" s="258">
        <v>45606.0</v>
      </c>
      <c r="C1063" s="259" t="s">
        <v>2405</v>
      </c>
      <c r="D1063" s="259" t="s">
        <v>2406</v>
      </c>
      <c r="E1063" s="260" t="s">
        <v>306</v>
      </c>
      <c r="F1063" s="261"/>
      <c r="G1063" s="262">
        <v>360.0</v>
      </c>
      <c r="H1063" s="262">
        <f t="shared" si="85"/>
        <v>360</v>
      </c>
      <c r="I1063" s="185" t="s">
        <v>627</v>
      </c>
      <c r="J1063" s="186" t="s">
        <v>1381</v>
      </c>
      <c r="K1063" s="260" t="s">
        <v>1145</v>
      </c>
    </row>
    <row r="1064">
      <c r="A1064" s="258">
        <v>45607.0</v>
      </c>
      <c r="B1064" s="258">
        <v>45606.0</v>
      </c>
      <c r="C1064" s="260" t="s">
        <v>2407</v>
      </c>
      <c r="D1064" s="260" t="s">
        <v>2407</v>
      </c>
      <c r="E1064" s="260" t="s">
        <v>306</v>
      </c>
      <c r="F1064" s="261"/>
      <c r="G1064" s="262">
        <v>770.0</v>
      </c>
      <c r="H1064" s="262">
        <f t="shared" si="85"/>
        <v>770</v>
      </c>
      <c r="I1064" s="185" t="s">
        <v>606</v>
      </c>
      <c r="J1064" s="186" t="s">
        <v>1381</v>
      </c>
      <c r="K1064" s="260" t="s">
        <v>2408</v>
      </c>
    </row>
    <row r="1065">
      <c r="A1065" s="258">
        <v>45607.0</v>
      </c>
      <c r="B1065" s="258">
        <v>45606.0</v>
      </c>
      <c r="C1065" s="260" t="s">
        <v>2409</v>
      </c>
      <c r="D1065" s="260" t="s">
        <v>2409</v>
      </c>
      <c r="E1065" s="260" t="s">
        <v>306</v>
      </c>
      <c r="F1065" s="261"/>
      <c r="G1065" s="262">
        <v>480.0</v>
      </c>
      <c r="H1065" s="262">
        <f t="shared" si="85"/>
        <v>480</v>
      </c>
      <c r="I1065" s="185" t="s">
        <v>627</v>
      </c>
      <c r="J1065" s="186" t="s">
        <v>1381</v>
      </c>
      <c r="K1065" s="260" t="s">
        <v>1181</v>
      </c>
    </row>
    <row r="1066">
      <c r="A1066" s="258">
        <v>45607.0</v>
      </c>
      <c r="B1066" s="258">
        <v>45606.0</v>
      </c>
      <c r="C1066" s="260" t="s">
        <v>2410</v>
      </c>
      <c r="D1066" s="260" t="s">
        <v>2411</v>
      </c>
      <c r="E1066" s="260" t="s">
        <v>306</v>
      </c>
      <c r="F1066" s="261"/>
      <c r="G1066" s="262">
        <v>240.0</v>
      </c>
      <c r="H1066" s="262">
        <f t="shared" si="85"/>
        <v>240</v>
      </c>
      <c r="I1066" s="185" t="s">
        <v>627</v>
      </c>
      <c r="J1066" s="186" t="s">
        <v>1381</v>
      </c>
      <c r="K1066" s="260" t="s">
        <v>1139</v>
      </c>
    </row>
    <row r="1067">
      <c r="A1067" s="258">
        <v>45607.0</v>
      </c>
      <c r="B1067" s="258">
        <v>45606.0</v>
      </c>
      <c r="C1067" s="260" t="s">
        <v>2412</v>
      </c>
      <c r="D1067" s="260" t="s">
        <v>2412</v>
      </c>
      <c r="E1067" s="260" t="s">
        <v>306</v>
      </c>
      <c r="F1067" s="261"/>
      <c r="G1067" s="262">
        <v>530.0</v>
      </c>
      <c r="H1067" s="262">
        <f t="shared" si="85"/>
        <v>530</v>
      </c>
      <c r="I1067" s="185" t="s">
        <v>627</v>
      </c>
      <c r="J1067" s="186" t="s">
        <v>1381</v>
      </c>
      <c r="K1067" s="260" t="s">
        <v>2413</v>
      </c>
    </row>
    <row r="1068">
      <c r="A1068" s="258">
        <v>45607.0</v>
      </c>
      <c r="B1068" s="258">
        <v>45606.0</v>
      </c>
      <c r="C1068" s="260" t="s">
        <v>2414</v>
      </c>
      <c r="D1068" s="260" t="s">
        <v>2414</v>
      </c>
      <c r="E1068" s="260" t="s">
        <v>306</v>
      </c>
      <c r="F1068" s="261"/>
      <c r="G1068" s="262">
        <v>600.0</v>
      </c>
      <c r="H1068" s="262">
        <f t="shared" si="85"/>
        <v>600</v>
      </c>
      <c r="I1068" s="185" t="s">
        <v>627</v>
      </c>
      <c r="J1068" s="186" t="s">
        <v>1381</v>
      </c>
      <c r="K1068" s="260" t="s">
        <v>1179</v>
      </c>
    </row>
    <row r="1069">
      <c r="A1069" s="258">
        <v>45607.0</v>
      </c>
      <c r="B1069" s="258">
        <v>45606.0</v>
      </c>
      <c r="C1069" s="260" t="s">
        <v>2415</v>
      </c>
      <c r="D1069" s="260" t="s">
        <v>2415</v>
      </c>
      <c r="E1069" s="260" t="s">
        <v>306</v>
      </c>
      <c r="F1069" s="261"/>
      <c r="G1069" s="262">
        <v>565.0</v>
      </c>
      <c r="H1069" s="262">
        <f t="shared" si="85"/>
        <v>565</v>
      </c>
      <c r="I1069" s="185" t="s">
        <v>627</v>
      </c>
      <c r="J1069" s="186" t="s">
        <v>1381</v>
      </c>
      <c r="K1069" s="260" t="s">
        <v>2330</v>
      </c>
    </row>
    <row r="1070">
      <c r="A1070" s="258">
        <v>45607.0</v>
      </c>
      <c r="B1070" s="258">
        <v>45606.0</v>
      </c>
      <c r="C1070" s="260" t="s">
        <v>2416</v>
      </c>
      <c r="D1070" s="260" t="s">
        <v>2416</v>
      </c>
      <c r="E1070" s="260" t="s">
        <v>306</v>
      </c>
      <c r="F1070" s="261"/>
      <c r="G1070" s="262">
        <v>320.0</v>
      </c>
      <c r="H1070" s="262">
        <f t="shared" si="85"/>
        <v>320</v>
      </c>
      <c r="I1070" s="185" t="s">
        <v>627</v>
      </c>
      <c r="J1070" s="186" t="s">
        <v>1381</v>
      </c>
      <c r="K1070" s="260" t="s">
        <v>1804</v>
      </c>
    </row>
    <row r="1071">
      <c r="A1071" s="258">
        <v>45607.0</v>
      </c>
      <c r="B1071" s="258">
        <v>45609.0</v>
      </c>
      <c r="C1071" s="260" t="s">
        <v>2417</v>
      </c>
      <c r="D1071" s="260" t="s">
        <v>2417</v>
      </c>
      <c r="E1071" s="260" t="s">
        <v>1663</v>
      </c>
      <c r="F1071" s="261"/>
      <c r="G1071" s="262">
        <v>220.0</v>
      </c>
      <c r="H1071" s="262">
        <f t="shared" si="85"/>
        <v>220</v>
      </c>
      <c r="I1071" s="185" t="s">
        <v>627</v>
      </c>
      <c r="J1071" s="186" t="s">
        <v>1381</v>
      </c>
      <c r="K1071" s="260" t="s">
        <v>2418</v>
      </c>
    </row>
    <row r="1072">
      <c r="A1072" s="258">
        <v>45607.0</v>
      </c>
      <c r="B1072" s="258">
        <v>45601.0</v>
      </c>
      <c r="C1072" s="260" t="s">
        <v>2419</v>
      </c>
      <c r="D1072" s="260" t="s">
        <v>2419</v>
      </c>
      <c r="E1072" s="260" t="s">
        <v>306</v>
      </c>
      <c r="F1072" s="261"/>
      <c r="G1072" s="262">
        <v>160.0</v>
      </c>
      <c r="H1072" s="262">
        <f t="shared" si="85"/>
        <v>160</v>
      </c>
      <c r="I1072" s="185" t="s">
        <v>627</v>
      </c>
      <c r="J1072" s="186" t="s">
        <v>1381</v>
      </c>
      <c r="K1072" s="260" t="s">
        <v>2420</v>
      </c>
    </row>
    <row r="1073">
      <c r="A1073" s="258">
        <v>45607.0</v>
      </c>
      <c r="B1073" s="258">
        <v>45620.0</v>
      </c>
      <c r="C1073" s="260" t="s">
        <v>2421</v>
      </c>
      <c r="D1073" s="260" t="s">
        <v>2422</v>
      </c>
      <c r="E1073" s="260" t="s">
        <v>306</v>
      </c>
      <c r="F1073" s="261"/>
      <c r="G1073" s="262">
        <v>240.0</v>
      </c>
      <c r="H1073" s="262">
        <f t="shared" si="85"/>
        <v>240</v>
      </c>
      <c r="I1073" s="185" t="s">
        <v>627</v>
      </c>
      <c r="J1073" s="186" t="s">
        <v>1381</v>
      </c>
      <c r="K1073" s="260" t="s">
        <v>2423</v>
      </c>
    </row>
    <row r="1074">
      <c r="A1074" s="258">
        <v>45607.0</v>
      </c>
      <c r="B1074" s="258">
        <v>45608.0</v>
      </c>
      <c r="C1074" s="260" t="s">
        <v>2424</v>
      </c>
      <c r="D1074" s="260" t="s">
        <v>2425</v>
      </c>
      <c r="E1074" s="260" t="s">
        <v>1663</v>
      </c>
      <c r="F1074" s="261"/>
      <c r="G1074" s="262">
        <v>560.0</v>
      </c>
      <c r="H1074" s="262">
        <f t="shared" si="85"/>
        <v>560</v>
      </c>
      <c r="I1074" s="185" t="s">
        <v>627</v>
      </c>
      <c r="J1074" s="186" t="s">
        <v>1381</v>
      </c>
      <c r="K1074" s="260" t="s">
        <v>2426</v>
      </c>
    </row>
    <row r="1075">
      <c r="A1075" s="258">
        <v>45607.0</v>
      </c>
      <c r="B1075" s="258">
        <v>45613.0</v>
      </c>
      <c r="C1075" s="260" t="s">
        <v>2427</v>
      </c>
      <c r="D1075" s="260" t="s">
        <v>2428</v>
      </c>
      <c r="E1075" s="260" t="s">
        <v>545</v>
      </c>
      <c r="F1075" s="261"/>
      <c r="G1075" s="262">
        <v>3612.5</v>
      </c>
      <c r="H1075" s="262">
        <f t="shared" si="85"/>
        <v>3612.5</v>
      </c>
      <c r="I1075" s="185" t="s">
        <v>627</v>
      </c>
      <c r="J1075" s="186" t="s">
        <v>1381</v>
      </c>
      <c r="K1075" s="260" t="s">
        <v>2429</v>
      </c>
    </row>
    <row r="1076">
      <c r="A1076" s="239">
        <v>45609.0</v>
      </c>
      <c r="B1076" s="239">
        <v>45617.0</v>
      </c>
      <c r="C1076" s="240" t="s">
        <v>2430</v>
      </c>
      <c r="D1076" s="240" t="s">
        <v>2430</v>
      </c>
      <c r="E1076" s="240" t="s">
        <v>92</v>
      </c>
      <c r="F1076" s="243"/>
      <c r="G1076" s="241">
        <v>150.0</v>
      </c>
      <c r="H1076" s="241">
        <f t="shared" si="85"/>
        <v>150</v>
      </c>
      <c r="I1076" s="185" t="s">
        <v>627</v>
      </c>
      <c r="J1076" s="186" t="s">
        <v>730</v>
      </c>
      <c r="K1076" s="240" t="s">
        <v>2431</v>
      </c>
    </row>
    <row r="1077">
      <c r="A1077" s="258">
        <v>45607.0</v>
      </c>
      <c r="B1077" s="258">
        <v>45608.0</v>
      </c>
      <c r="C1077" s="260" t="s">
        <v>2432</v>
      </c>
      <c r="D1077" s="260" t="s">
        <v>2432</v>
      </c>
      <c r="E1077" s="260" t="s">
        <v>469</v>
      </c>
      <c r="F1077" s="261"/>
      <c r="G1077" s="262">
        <v>579.0</v>
      </c>
      <c r="H1077" s="262">
        <f t="shared" si="85"/>
        <v>579</v>
      </c>
      <c r="I1077" s="185" t="s">
        <v>627</v>
      </c>
      <c r="J1077" s="186" t="s">
        <v>1381</v>
      </c>
      <c r="K1077" s="260" t="s">
        <v>2433</v>
      </c>
    </row>
    <row r="1078">
      <c r="A1078" s="239">
        <v>45609.0</v>
      </c>
      <c r="B1078" s="239">
        <v>45612.0</v>
      </c>
      <c r="C1078" s="240" t="s">
        <v>2434</v>
      </c>
      <c r="D1078" s="240" t="s">
        <v>2435</v>
      </c>
      <c r="E1078" s="240" t="s">
        <v>545</v>
      </c>
      <c r="F1078" s="243"/>
      <c r="G1078" s="241">
        <v>8000.0</v>
      </c>
      <c r="H1078" s="241">
        <v>8000.0</v>
      </c>
      <c r="I1078" s="185" t="s">
        <v>627</v>
      </c>
      <c r="J1078" s="186" t="s">
        <v>730</v>
      </c>
      <c r="K1078" s="240" t="s">
        <v>2436</v>
      </c>
    </row>
    <row r="1079">
      <c r="A1079" s="306">
        <v>45609.0</v>
      </c>
      <c r="B1079" s="306">
        <v>45610.0</v>
      </c>
      <c r="C1079" s="307" t="s">
        <v>2437</v>
      </c>
      <c r="D1079" s="308" t="s">
        <v>2437</v>
      </c>
      <c r="E1079" s="308" t="s">
        <v>1663</v>
      </c>
      <c r="F1079" s="309"/>
      <c r="G1079" s="310">
        <v>80.0</v>
      </c>
      <c r="H1079" s="310">
        <f t="shared" ref="H1079:H1084" si="86">G1079</f>
        <v>80</v>
      </c>
      <c r="I1079" s="185" t="s">
        <v>627</v>
      </c>
      <c r="J1079" s="186" t="s">
        <v>2355</v>
      </c>
      <c r="K1079" s="308" t="s">
        <v>2438</v>
      </c>
    </row>
    <row r="1080">
      <c r="A1080" s="258">
        <v>45609.0</v>
      </c>
      <c r="B1080" s="258">
        <v>45610.0</v>
      </c>
      <c r="C1080" s="260" t="s">
        <v>2439</v>
      </c>
      <c r="D1080" s="260" t="s">
        <v>2439</v>
      </c>
      <c r="E1080" s="260" t="s">
        <v>1663</v>
      </c>
      <c r="F1080" s="261"/>
      <c r="G1080" s="262">
        <v>160.0</v>
      </c>
      <c r="H1080" s="262">
        <f t="shared" si="86"/>
        <v>160</v>
      </c>
      <c r="I1080" s="185" t="s">
        <v>627</v>
      </c>
      <c r="J1080" s="186" t="s">
        <v>1381</v>
      </c>
      <c r="K1080" s="260" t="s">
        <v>2440</v>
      </c>
    </row>
    <row r="1081">
      <c r="A1081" s="258">
        <v>45609.0</v>
      </c>
      <c r="B1081" s="258">
        <v>45611.0</v>
      </c>
      <c r="C1081" s="260" t="s">
        <v>2441</v>
      </c>
      <c r="D1081" s="260" t="s">
        <v>2441</v>
      </c>
      <c r="E1081" s="260" t="s">
        <v>1663</v>
      </c>
      <c r="F1081" s="261"/>
      <c r="G1081" s="262">
        <v>360.0</v>
      </c>
      <c r="H1081" s="262">
        <f t="shared" si="86"/>
        <v>360</v>
      </c>
      <c r="I1081" s="185" t="s">
        <v>627</v>
      </c>
      <c r="J1081" s="186" t="s">
        <v>1381</v>
      </c>
      <c r="K1081" s="260" t="s">
        <v>2442</v>
      </c>
    </row>
    <row r="1082">
      <c r="A1082" s="258">
        <v>45609.0</v>
      </c>
      <c r="B1082" s="258">
        <v>45613.0</v>
      </c>
      <c r="C1082" s="260" t="s">
        <v>2443</v>
      </c>
      <c r="D1082" s="260" t="s">
        <v>2443</v>
      </c>
      <c r="E1082" s="260" t="s">
        <v>306</v>
      </c>
      <c r="F1082" s="261"/>
      <c r="G1082" s="262">
        <v>240.0</v>
      </c>
      <c r="H1082" s="262">
        <f t="shared" si="86"/>
        <v>240</v>
      </c>
      <c r="I1082" s="185" t="s">
        <v>627</v>
      </c>
      <c r="J1082" s="186" t="s">
        <v>1381</v>
      </c>
      <c r="K1082" s="260" t="s">
        <v>1553</v>
      </c>
    </row>
    <row r="1083">
      <c r="A1083" s="258">
        <v>45610.0</v>
      </c>
      <c r="B1083" s="258">
        <v>45613.0</v>
      </c>
      <c r="C1083" s="260" t="s">
        <v>2444</v>
      </c>
      <c r="D1083" s="260" t="s">
        <v>2444</v>
      </c>
      <c r="E1083" s="260" t="s">
        <v>306</v>
      </c>
      <c r="F1083" s="261"/>
      <c r="G1083" s="262">
        <v>565.0</v>
      </c>
      <c r="H1083" s="262">
        <f t="shared" si="86"/>
        <v>565</v>
      </c>
      <c r="I1083" s="185" t="s">
        <v>627</v>
      </c>
      <c r="J1083" s="186" t="s">
        <v>1381</v>
      </c>
      <c r="K1083" s="260" t="s">
        <v>2445</v>
      </c>
    </row>
    <row r="1084">
      <c r="A1084" s="258">
        <v>45610.0</v>
      </c>
      <c r="B1084" s="258">
        <v>45612.0</v>
      </c>
      <c r="C1084" s="260" t="s">
        <v>2446</v>
      </c>
      <c r="D1084" s="260" t="s">
        <v>2447</v>
      </c>
      <c r="E1084" s="260" t="s">
        <v>846</v>
      </c>
      <c r="F1084" s="260" t="s">
        <v>18</v>
      </c>
      <c r="G1084" s="262">
        <v>1428.5</v>
      </c>
      <c r="H1084" s="262">
        <f t="shared" si="86"/>
        <v>1428.5</v>
      </c>
      <c r="I1084" s="185" t="s">
        <v>627</v>
      </c>
      <c r="J1084" s="186" t="s">
        <v>1381</v>
      </c>
      <c r="K1084" s="260" t="s">
        <v>2448</v>
      </c>
    </row>
    <row r="1085">
      <c r="A1085" s="249">
        <v>45610.0</v>
      </c>
      <c r="B1085" s="249">
        <v>45610.0</v>
      </c>
      <c r="C1085" s="250" t="s">
        <v>2449</v>
      </c>
      <c r="D1085" s="250" t="s">
        <v>2450</v>
      </c>
      <c r="E1085" s="250" t="s">
        <v>545</v>
      </c>
      <c r="F1085" s="251"/>
      <c r="G1085" s="252">
        <v>2270.0</v>
      </c>
      <c r="H1085" s="252">
        <v>2270.0</v>
      </c>
      <c r="I1085" s="185" t="s">
        <v>606</v>
      </c>
      <c r="J1085" s="186" t="s">
        <v>2451</v>
      </c>
      <c r="K1085" s="250" t="s">
        <v>2452</v>
      </c>
    </row>
    <row r="1086">
      <c r="A1086" s="258">
        <v>45610.0</v>
      </c>
      <c r="B1086" s="258">
        <v>45605.0</v>
      </c>
      <c r="C1086" s="260" t="s">
        <v>2357</v>
      </c>
      <c r="D1086" s="260" t="s">
        <v>2358</v>
      </c>
      <c r="E1086" s="260" t="s">
        <v>545</v>
      </c>
      <c r="F1086" s="261"/>
      <c r="G1086" s="262">
        <v>1550.0</v>
      </c>
      <c r="H1086" s="262">
        <v>1550.0</v>
      </c>
      <c r="I1086" s="185" t="s">
        <v>606</v>
      </c>
      <c r="J1086" s="186" t="s">
        <v>1381</v>
      </c>
      <c r="K1086" s="260" t="s">
        <v>2453</v>
      </c>
    </row>
    <row r="1087">
      <c r="A1087" s="239">
        <v>45613.0</v>
      </c>
      <c r="B1087" s="239">
        <v>45612.0</v>
      </c>
      <c r="C1087" s="240" t="s">
        <v>2434</v>
      </c>
      <c r="D1087" s="240" t="s">
        <v>2454</v>
      </c>
      <c r="E1087" s="240" t="s">
        <v>545</v>
      </c>
      <c r="F1087" s="243"/>
      <c r="G1087" s="241">
        <v>970.0</v>
      </c>
      <c r="H1087" s="241">
        <f t="shared" ref="H1087:H1108" si="87">G1087</f>
        <v>970</v>
      </c>
      <c r="I1087" s="185" t="s">
        <v>606</v>
      </c>
      <c r="J1087" s="186" t="s">
        <v>730</v>
      </c>
      <c r="K1087" s="240" t="s">
        <v>2455</v>
      </c>
    </row>
    <row r="1088">
      <c r="A1088" s="258">
        <v>45613.0</v>
      </c>
      <c r="B1088" s="258">
        <v>45612.0</v>
      </c>
      <c r="C1088" s="260" t="s">
        <v>2456</v>
      </c>
      <c r="D1088" s="260" t="s">
        <v>2456</v>
      </c>
      <c r="E1088" s="260" t="s">
        <v>1062</v>
      </c>
      <c r="F1088" s="260" t="s">
        <v>18</v>
      </c>
      <c r="G1088" s="262">
        <v>850.0</v>
      </c>
      <c r="H1088" s="262">
        <f t="shared" si="87"/>
        <v>850</v>
      </c>
      <c r="I1088" s="185" t="s">
        <v>627</v>
      </c>
      <c r="J1088" s="186" t="s">
        <v>1381</v>
      </c>
      <c r="K1088" s="260" t="s">
        <v>2457</v>
      </c>
    </row>
    <row r="1089">
      <c r="A1089" s="258">
        <v>45613.0</v>
      </c>
      <c r="B1089" s="258">
        <v>45612.0</v>
      </c>
      <c r="C1089" s="260" t="s">
        <v>2458</v>
      </c>
      <c r="D1089" s="260" t="s">
        <v>2458</v>
      </c>
      <c r="E1089" s="260" t="s">
        <v>306</v>
      </c>
      <c r="F1089" s="261"/>
      <c r="G1089" s="262">
        <v>240.0</v>
      </c>
      <c r="H1089" s="262">
        <f t="shared" si="87"/>
        <v>240</v>
      </c>
      <c r="I1089" s="185" t="s">
        <v>627</v>
      </c>
      <c r="J1089" s="186" t="s">
        <v>1381</v>
      </c>
      <c r="K1089" s="261" t="s">
        <v>2459</v>
      </c>
    </row>
    <row r="1090">
      <c r="A1090" s="258">
        <v>45613.0</v>
      </c>
      <c r="B1090" s="258">
        <v>45613.0</v>
      </c>
      <c r="C1090" s="260" t="s">
        <v>2460</v>
      </c>
      <c r="D1090" s="260" t="s">
        <v>2460</v>
      </c>
      <c r="E1090" s="260" t="s">
        <v>306</v>
      </c>
      <c r="F1090" s="261"/>
      <c r="G1090" s="262">
        <v>240.0</v>
      </c>
      <c r="H1090" s="262">
        <f t="shared" si="87"/>
        <v>240</v>
      </c>
      <c r="I1090" s="185" t="s">
        <v>627</v>
      </c>
      <c r="J1090" s="186" t="s">
        <v>1381</v>
      </c>
      <c r="K1090" s="260" t="s">
        <v>2461</v>
      </c>
    </row>
    <row r="1091">
      <c r="A1091" s="258">
        <v>45613.0</v>
      </c>
      <c r="B1091" s="258">
        <v>45612.0</v>
      </c>
      <c r="C1091" s="260" t="s">
        <v>2462</v>
      </c>
      <c r="D1091" s="260" t="s">
        <v>2462</v>
      </c>
      <c r="E1091" s="260" t="s">
        <v>306</v>
      </c>
      <c r="F1091" s="261"/>
      <c r="G1091" s="262">
        <v>240.0</v>
      </c>
      <c r="H1091" s="262">
        <f t="shared" si="87"/>
        <v>240</v>
      </c>
      <c r="I1091" s="185" t="s">
        <v>627</v>
      </c>
      <c r="J1091" s="186" t="s">
        <v>1381</v>
      </c>
      <c r="K1091" s="260" t="s">
        <v>2461</v>
      </c>
    </row>
    <row r="1092">
      <c r="A1092" s="258">
        <v>45613.0</v>
      </c>
      <c r="B1092" s="258">
        <v>45612.0</v>
      </c>
      <c r="C1092" s="260" t="s">
        <v>2463</v>
      </c>
      <c r="D1092" s="260" t="s">
        <v>2463</v>
      </c>
      <c r="E1092" s="260" t="s">
        <v>509</v>
      </c>
      <c r="F1092" s="261"/>
      <c r="G1092" s="262">
        <v>50.0</v>
      </c>
      <c r="H1092" s="262">
        <f t="shared" si="87"/>
        <v>50</v>
      </c>
      <c r="I1092" s="185" t="s">
        <v>627</v>
      </c>
      <c r="J1092" s="186" t="s">
        <v>1381</v>
      </c>
      <c r="K1092" s="260" t="s">
        <v>2464</v>
      </c>
    </row>
    <row r="1093">
      <c r="A1093" s="258">
        <v>45613.0</v>
      </c>
      <c r="B1093" s="258">
        <v>45613.0</v>
      </c>
      <c r="C1093" s="260" t="s">
        <v>2465</v>
      </c>
      <c r="D1093" s="260" t="s">
        <v>2465</v>
      </c>
      <c r="E1093" s="260" t="s">
        <v>306</v>
      </c>
      <c r="F1093" s="261"/>
      <c r="G1093" s="262">
        <v>1215.0</v>
      </c>
      <c r="H1093" s="262">
        <f t="shared" si="87"/>
        <v>1215</v>
      </c>
      <c r="I1093" s="185" t="s">
        <v>627</v>
      </c>
      <c r="J1093" s="186" t="s">
        <v>1381</v>
      </c>
      <c r="K1093" s="260" t="s">
        <v>2466</v>
      </c>
    </row>
    <row r="1094">
      <c r="A1094" s="258">
        <v>45613.0</v>
      </c>
      <c r="B1094" s="258">
        <v>45613.0</v>
      </c>
      <c r="C1094" s="260" t="s">
        <v>2467</v>
      </c>
      <c r="D1094" s="260" t="s">
        <v>2467</v>
      </c>
      <c r="E1094" s="260" t="s">
        <v>224</v>
      </c>
      <c r="F1094" s="260" t="s">
        <v>31</v>
      </c>
      <c r="G1094" s="262">
        <v>1600.0</v>
      </c>
      <c r="H1094" s="262">
        <f t="shared" si="87"/>
        <v>1600</v>
      </c>
      <c r="I1094" s="185" t="s">
        <v>627</v>
      </c>
      <c r="J1094" s="186" t="s">
        <v>1381</v>
      </c>
      <c r="K1094" s="260" t="s">
        <v>2468</v>
      </c>
    </row>
    <row r="1095">
      <c r="A1095" s="258">
        <v>45613.0</v>
      </c>
      <c r="B1095" s="258">
        <v>45613.0</v>
      </c>
      <c r="C1095" s="260" t="s">
        <v>2469</v>
      </c>
      <c r="D1095" s="260" t="s">
        <v>2469</v>
      </c>
      <c r="E1095" s="260" t="s">
        <v>306</v>
      </c>
      <c r="F1095" s="261"/>
      <c r="G1095" s="262">
        <v>600.0</v>
      </c>
      <c r="H1095" s="262">
        <f t="shared" si="87"/>
        <v>600</v>
      </c>
      <c r="I1095" s="185" t="s">
        <v>627</v>
      </c>
      <c r="J1095" s="186" t="s">
        <v>1381</v>
      </c>
      <c r="K1095" s="260" t="s">
        <v>2470</v>
      </c>
    </row>
    <row r="1096">
      <c r="A1096" s="258">
        <v>45613.0</v>
      </c>
      <c r="B1096" s="258">
        <v>45613.0</v>
      </c>
      <c r="C1096" s="260" t="s">
        <v>2471</v>
      </c>
      <c r="D1096" s="260" t="s">
        <v>2471</v>
      </c>
      <c r="E1096" s="260" t="s">
        <v>306</v>
      </c>
      <c r="F1096" s="261"/>
      <c r="G1096" s="262">
        <v>360.0</v>
      </c>
      <c r="H1096" s="262">
        <f t="shared" si="87"/>
        <v>360</v>
      </c>
      <c r="I1096" s="185" t="s">
        <v>627</v>
      </c>
      <c r="J1096" s="186" t="s">
        <v>1381</v>
      </c>
      <c r="K1096" s="260" t="s">
        <v>2472</v>
      </c>
    </row>
    <row r="1097">
      <c r="A1097" s="258">
        <v>45613.0</v>
      </c>
      <c r="B1097" s="258">
        <v>45613.0</v>
      </c>
      <c r="C1097" s="260" t="s">
        <v>2473</v>
      </c>
      <c r="D1097" s="260" t="s">
        <v>2474</v>
      </c>
      <c r="E1097" s="260" t="s">
        <v>306</v>
      </c>
      <c r="F1097" s="261"/>
      <c r="G1097" s="262">
        <f>500+680</f>
        <v>1180</v>
      </c>
      <c r="H1097" s="262">
        <f t="shared" si="87"/>
        <v>1180</v>
      </c>
      <c r="I1097" s="185" t="s">
        <v>627</v>
      </c>
      <c r="J1097" s="186" t="s">
        <v>1381</v>
      </c>
      <c r="K1097" s="260" t="s">
        <v>2475</v>
      </c>
    </row>
    <row r="1098">
      <c r="A1098" s="258">
        <v>45613.0</v>
      </c>
      <c r="B1098" s="258">
        <v>45613.0</v>
      </c>
      <c r="C1098" s="260" t="s">
        <v>2476</v>
      </c>
      <c r="D1098" s="260" t="s">
        <v>2476</v>
      </c>
      <c r="E1098" s="260" t="s">
        <v>306</v>
      </c>
      <c r="F1098" s="261"/>
      <c r="G1098" s="262">
        <v>240.0</v>
      </c>
      <c r="H1098" s="262">
        <f t="shared" si="87"/>
        <v>240</v>
      </c>
      <c r="I1098" s="185" t="s">
        <v>627</v>
      </c>
      <c r="J1098" s="186" t="s">
        <v>1381</v>
      </c>
      <c r="K1098" s="260" t="s">
        <v>2423</v>
      </c>
    </row>
    <row r="1099">
      <c r="A1099" s="258">
        <v>45613.0</v>
      </c>
      <c r="B1099" s="258">
        <v>45613.0</v>
      </c>
      <c r="C1099" s="260" t="s">
        <v>2477</v>
      </c>
      <c r="D1099" s="260" t="s">
        <v>2478</v>
      </c>
      <c r="E1099" s="260" t="s">
        <v>306</v>
      </c>
      <c r="F1099" s="261"/>
      <c r="G1099" s="262">
        <v>240.0</v>
      </c>
      <c r="H1099" s="262">
        <f t="shared" si="87"/>
        <v>240</v>
      </c>
      <c r="I1099" s="185" t="s">
        <v>627</v>
      </c>
      <c r="J1099" s="186" t="s">
        <v>1381</v>
      </c>
      <c r="K1099" s="260" t="s">
        <v>2423</v>
      </c>
    </row>
    <row r="1100">
      <c r="A1100" s="258">
        <v>45613.0</v>
      </c>
      <c r="B1100" s="258">
        <v>45613.0</v>
      </c>
      <c r="C1100" s="260" t="s">
        <v>2479</v>
      </c>
      <c r="D1100" s="260" t="s">
        <v>2479</v>
      </c>
      <c r="E1100" s="260" t="s">
        <v>306</v>
      </c>
      <c r="F1100" s="261"/>
      <c r="G1100" s="262">
        <f>840+205+240</f>
        <v>1285</v>
      </c>
      <c r="H1100" s="262">
        <f t="shared" si="87"/>
        <v>1285</v>
      </c>
      <c r="I1100" s="185" t="s">
        <v>627</v>
      </c>
      <c r="J1100" s="186" t="s">
        <v>1381</v>
      </c>
      <c r="K1100" s="260" t="s">
        <v>2480</v>
      </c>
    </row>
    <row r="1101">
      <c r="A1101" s="258">
        <v>45613.0</v>
      </c>
      <c r="B1101" s="258">
        <v>45613.0</v>
      </c>
      <c r="C1101" s="260" t="s">
        <v>2481</v>
      </c>
      <c r="D1101" s="260" t="s">
        <v>2481</v>
      </c>
      <c r="E1101" s="260" t="s">
        <v>306</v>
      </c>
      <c r="F1101" s="261"/>
      <c r="G1101" s="262">
        <v>445.0</v>
      </c>
      <c r="H1101" s="262">
        <f t="shared" si="87"/>
        <v>445</v>
      </c>
      <c r="I1101" s="185" t="s">
        <v>627</v>
      </c>
      <c r="J1101" s="186" t="s">
        <v>1381</v>
      </c>
      <c r="K1101" s="260" t="s">
        <v>2482</v>
      </c>
    </row>
    <row r="1102">
      <c r="A1102" s="258">
        <v>45613.0</v>
      </c>
      <c r="B1102" s="258">
        <v>45613.0</v>
      </c>
      <c r="C1102" s="260" t="s">
        <v>2483</v>
      </c>
      <c r="D1102" s="260" t="s">
        <v>2484</v>
      </c>
      <c r="E1102" s="260" t="s">
        <v>306</v>
      </c>
      <c r="F1102" s="261"/>
      <c r="G1102" s="262">
        <v>1320.0</v>
      </c>
      <c r="H1102" s="262">
        <f t="shared" si="87"/>
        <v>1320</v>
      </c>
      <c r="I1102" s="185" t="s">
        <v>627</v>
      </c>
      <c r="J1102" s="186" t="s">
        <v>1381</v>
      </c>
      <c r="K1102" s="260" t="s">
        <v>2485</v>
      </c>
    </row>
    <row r="1103">
      <c r="A1103" s="258">
        <v>45613.0</v>
      </c>
      <c r="B1103" s="258">
        <v>45613.0</v>
      </c>
      <c r="C1103" s="260" t="s">
        <v>2486</v>
      </c>
      <c r="D1103" s="260" t="s">
        <v>2487</v>
      </c>
      <c r="E1103" s="260" t="s">
        <v>306</v>
      </c>
      <c r="F1103" s="261"/>
      <c r="G1103" s="262">
        <v>735.0</v>
      </c>
      <c r="H1103" s="262">
        <f t="shared" si="87"/>
        <v>735</v>
      </c>
      <c r="I1103" s="185" t="s">
        <v>627</v>
      </c>
      <c r="J1103" s="186" t="s">
        <v>1381</v>
      </c>
      <c r="K1103" s="260" t="s">
        <v>2488</v>
      </c>
    </row>
    <row r="1104">
      <c r="A1104" s="258">
        <v>45613.0</v>
      </c>
      <c r="B1104" s="258">
        <v>45613.0</v>
      </c>
      <c r="C1104" s="260" t="s">
        <v>2489</v>
      </c>
      <c r="D1104" s="260" t="s">
        <v>2489</v>
      </c>
      <c r="E1104" s="260" t="s">
        <v>306</v>
      </c>
      <c r="F1104" s="261"/>
      <c r="G1104" s="262">
        <v>325.0</v>
      </c>
      <c r="H1104" s="262">
        <f t="shared" si="87"/>
        <v>325</v>
      </c>
      <c r="I1104" s="185" t="s">
        <v>627</v>
      </c>
      <c r="J1104" s="186" t="s">
        <v>1381</v>
      </c>
      <c r="K1104" s="260" t="s">
        <v>2490</v>
      </c>
    </row>
    <row r="1105">
      <c r="A1105" s="258">
        <v>45613.0</v>
      </c>
      <c r="B1105" s="258">
        <v>45613.0</v>
      </c>
      <c r="C1105" s="260" t="s">
        <v>2491</v>
      </c>
      <c r="D1105" s="260" t="s">
        <v>2491</v>
      </c>
      <c r="E1105" s="260" t="s">
        <v>306</v>
      </c>
      <c r="F1105" s="261"/>
      <c r="G1105" s="262">
        <v>240.0</v>
      </c>
      <c r="H1105" s="262">
        <f t="shared" si="87"/>
        <v>240</v>
      </c>
      <c r="I1105" s="185" t="s">
        <v>627</v>
      </c>
      <c r="J1105" s="186" t="s">
        <v>1381</v>
      </c>
      <c r="K1105" s="260" t="s">
        <v>1139</v>
      </c>
    </row>
    <row r="1106">
      <c r="A1106" s="258">
        <v>45613.0</v>
      </c>
      <c r="B1106" s="258">
        <v>45613.0</v>
      </c>
      <c r="C1106" s="260" t="s">
        <v>2492</v>
      </c>
      <c r="D1106" s="260" t="s">
        <v>2493</v>
      </c>
      <c r="E1106" s="260" t="s">
        <v>306</v>
      </c>
      <c r="F1106" s="261"/>
      <c r="G1106" s="262">
        <v>120.0</v>
      </c>
      <c r="H1106" s="262">
        <f t="shared" si="87"/>
        <v>120</v>
      </c>
      <c r="I1106" s="185" t="s">
        <v>627</v>
      </c>
      <c r="J1106" s="186" t="s">
        <v>1381</v>
      </c>
      <c r="K1106" s="260" t="s">
        <v>2494</v>
      </c>
    </row>
    <row r="1107">
      <c r="A1107" s="258">
        <v>45614.0</v>
      </c>
      <c r="B1107" s="258">
        <v>45612.0</v>
      </c>
      <c r="C1107" s="260" t="s">
        <v>2347</v>
      </c>
      <c r="D1107" s="260" t="s">
        <v>2348</v>
      </c>
      <c r="E1107" s="260" t="s">
        <v>1062</v>
      </c>
      <c r="F1107" s="261"/>
      <c r="G1107" s="262">
        <v>465.0</v>
      </c>
      <c r="H1107" s="262">
        <f t="shared" si="87"/>
        <v>465</v>
      </c>
      <c r="I1107" s="185" t="s">
        <v>909</v>
      </c>
      <c r="J1107" s="186" t="s">
        <v>1381</v>
      </c>
      <c r="K1107" s="260" t="s">
        <v>2495</v>
      </c>
    </row>
    <row r="1108">
      <c r="A1108" s="258">
        <v>45614.0</v>
      </c>
      <c r="B1108" s="258">
        <v>45613.0</v>
      </c>
      <c r="C1108" s="260" t="s">
        <v>2427</v>
      </c>
      <c r="D1108" s="260" t="s">
        <v>2428</v>
      </c>
      <c r="E1108" s="260" t="s">
        <v>545</v>
      </c>
      <c r="F1108" s="261"/>
      <c r="G1108" s="262">
        <v>5602.5</v>
      </c>
      <c r="H1108" s="262">
        <f t="shared" si="87"/>
        <v>5602.5</v>
      </c>
      <c r="I1108" s="185" t="s">
        <v>606</v>
      </c>
      <c r="J1108" s="186" t="s">
        <v>1381</v>
      </c>
      <c r="K1108" s="260" t="s">
        <v>2496</v>
      </c>
    </row>
    <row r="1109">
      <c r="A1109" s="258">
        <v>45614.0</v>
      </c>
      <c r="B1109" s="258">
        <v>45613.0</v>
      </c>
      <c r="C1109" s="260" t="s">
        <v>2467</v>
      </c>
      <c r="D1109" s="260" t="s">
        <v>2467</v>
      </c>
      <c r="E1109" s="260" t="s">
        <v>224</v>
      </c>
      <c r="F1109" s="260" t="s">
        <v>31</v>
      </c>
      <c r="G1109" s="262">
        <v>319.0</v>
      </c>
      <c r="H1109" s="262">
        <v>319.0</v>
      </c>
      <c r="I1109" s="185" t="s">
        <v>627</v>
      </c>
      <c r="J1109" s="186" t="s">
        <v>1381</v>
      </c>
      <c r="K1109" s="260" t="s">
        <v>1794</v>
      </c>
    </row>
    <row r="1110">
      <c r="A1110" s="239">
        <v>45614.0</v>
      </c>
      <c r="B1110" s="239">
        <v>45614.0</v>
      </c>
      <c r="C1110" s="240" t="s">
        <v>2497</v>
      </c>
      <c r="D1110" s="240" t="s">
        <v>2498</v>
      </c>
      <c r="E1110" s="240" t="s">
        <v>74</v>
      </c>
      <c r="F1110" s="243"/>
      <c r="G1110" s="241">
        <v>599.0</v>
      </c>
      <c r="H1110" s="241">
        <f t="shared" ref="H1110:H1112" si="88">G1110</f>
        <v>599</v>
      </c>
      <c r="I1110" s="185" t="s">
        <v>909</v>
      </c>
      <c r="J1110" s="186" t="s">
        <v>730</v>
      </c>
      <c r="K1110" s="240" t="s">
        <v>2499</v>
      </c>
    </row>
    <row r="1111">
      <c r="A1111" s="258">
        <v>45616.0</v>
      </c>
      <c r="B1111" s="258">
        <v>45615.0</v>
      </c>
      <c r="C1111" s="260" t="s">
        <v>2500</v>
      </c>
      <c r="D1111" s="260" t="s">
        <v>2500</v>
      </c>
      <c r="E1111" s="260" t="s">
        <v>1663</v>
      </c>
      <c r="F1111" s="261"/>
      <c r="G1111" s="262">
        <v>80.0</v>
      </c>
      <c r="H1111" s="262">
        <f t="shared" si="88"/>
        <v>80</v>
      </c>
      <c r="I1111" s="185" t="s">
        <v>627</v>
      </c>
      <c r="J1111" s="186" t="s">
        <v>1381</v>
      </c>
      <c r="K1111" s="260" t="s">
        <v>2501</v>
      </c>
    </row>
    <row r="1112">
      <c r="A1112" s="306">
        <v>45616.0</v>
      </c>
      <c r="B1112" s="306">
        <v>45616.0</v>
      </c>
      <c r="C1112" s="308" t="s">
        <v>2502</v>
      </c>
      <c r="D1112" s="308" t="s">
        <v>2502</v>
      </c>
      <c r="E1112" s="308" t="s">
        <v>74</v>
      </c>
      <c r="F1112" s="308" t="s">
        <v>18</v>
      </c>
      <c r="G1112" s="310">
        <v>529.0</v>
      </c>
      <c r="H1112" s="310">
        <f t="shared" si="88"/>
        <v>529</v>
      </c>
      <c r="I1112" s="185" t="s">
        <v>627</v>
      </c>
      <c r="J1112" s="186" t="s">
        <v>2355</v>
      </c>
      <c r="K1112" s="308" t="s">
        <v>2503</v>
      </c>
    </row>
    <row r="1113">
      <c r="A1113" s="239">
        <v>45616.0</v>
      </c>
      <c r="B1113" s="239">
        <v>45616.0</v>
      </c>
      <c r="C1113" s="240" t="s">
        <v>2434</v>
      </c>
      <c r="D1113" s="240" t="s">
        <v>2454</v>
      </c>
      <c r="E1113" s="240" t="s">
        <v>545</v>
      </c>
      <c r="F1113" s="243"/>
      <c r="G1113" s="241">
        <v>0.0</v>
      </c>
      <c r="H1113" s="241">
        <v>0.0</v>
      </c>
      <c r="I1113" s="185" t="s">
        <v>627</v>
      </c>
      <c r="J1113" s="186" t="s">
        <v>730</v>
      </c>
      <c r="K1113" s="240" t="s">
        <v>2504</v>
      </c>
    </row>
    <row r="1114">
      <c r="A1114" s="239">
        <v>45616.0</v>
      </c>
      <c r="B1114" s="239">
        <v>45616.0</v>
      </c>
      <c r="C1114" s="240" t="s">
        <v>2434</v>
      </c>
      <c r="D1114" s="240" t="s">
        <v>2454</v>
      </c>
      <c r="E1114" s="243"/>
      <c r="F1114" s="243"/>
      <c r="G1114" s="241">
        <v>0.0</v>
      </c>
      <c r="H1114" s="241">
        <v>0.0</v>
      </c>
      <c r="I1114" s="185" t="s">
        <v>606</v>
      </c>
      <c r="J1114" s="186" t="s">
        <v>730</v>
      </c>
      <c r="K1114" s="240" t="s">
        <v>2505</v>
      </c>
    </row>
    <row r="1115">
      <c r="A1115" s="258">
        <v>45616.0</v>
      </c>
      <c r="B1115" s="258">
        <v>45620.0</v>
      </c>
      <c r="C1115" s="260" t="s">
        <v>2506</v>
      </c>
      <c r="D1115" s="260" t="s">
        <v>2506</v>
      </c>
      <c r="E1115" s="260" t="s">
        <v>306</v>
      </c>
      <c r="F1115" s="261"/>
      <c r="G1115" s="262">
        <v>240.0</v>
      </c>
      <c r="H1115" s="262">
        <f t="shared" ref="H1115:H1118" si="89">G1115</f>
        <v>240</v>
      </c>
      <c r="I1115" s="185" t="s">
        <v>627</v>
      </c>
      <c r="J1115" s="186" t="s">
        <v>1381</v>
      </c>
      <c r="K1115" s="260" t="s">
        <v>2401</v>
      </c>
    </row>
    <row r="1116">
      <c r="A1116" s="306">
        <v>45617.0</v>
      </c>
      <c r="B1116" s="306">
        <v>45617.0</v>
      </c>
      <c r="C1116" s="308" t="s">
        <v>2507</v>
      </c>
      <c r="D1116" s="308" t="s">
        <v>2507</v>
      </c>
      <c r="E1116" s="308" t="s">
        <v>1663</v>
      </c>
      <c r="F1116" s="309"/>
      <c r="G1116" s="310">
        <v>460.0</v>
      </c>
      <c r="H1116" s="310">
        <f t="shared" si="89"/>
        <v>460</v>
      </c>
      <c r="I1116" s="185" t="s">
        <v>627</v>
      </c>
      <c r="J1116" s="186" t="s">
        <v>2355</v>
      </c>
      <c r="K1116" s="308" t="s">
        <v>2508</v>
      </c>
    </row>
    <row r="1117">
      <c r="A1117" s="258">
        <v>45617.0</v>
      </c>
      <c r="B1117" s="258">
        <v>45631.0</v>
      </c>
      <c r="C1117" s="260" t="s">
        <v>2509</v>
      </c>
      <c r="D1117" s="260" t="s">
        <v>2510</v>
      </c>
      <c r="E1117" s="260" t="s">
        <v>1270</v>
      </c>
      <c r="F1117" s="261"/>
      <c r="G1117" s="262">
        <v>1913.0</v>
      </c>
      <c r="H1117" s="262">
        <f t="shared" si="89"/>
        <v>1913</v>
      </c>
      <c r="I1117" s="185" t="s">
        <v>627</v>
      </c>
      <c r="J1117" s="186" t="s">
        <v>1381</v>
      </c>
      <c r="K1117" s="260" t="s">
        <v>2511</v>
      </c>
    </row>
    <row r="1118">
      <c r="A1118" s="239">
        <v>45617.0</v>
      </c>
      <c r="B1118" s="239">
        <v>45619.0</v>
      </c>
      <c r="C1118" s="240" t="s">
        <v>2512</v>
      </c>
      <c r="D1118" s="240" t="s">
        <v>2513</v>
      </c>
      <c r="E1118" s="240" t="s">
        <v>1270</v>
      </c>
      <c r="F1118" s="243"/>
      <c r="G1118" s="241">
        <v>1000.0</v>
      </c>
      <c r="H1118" s="241">
        <f t="shared" si="89"/>
        <v>1000</v>
      </c>
      <c r="I1118" s="185" t="s">
        <v>627</v>
      </c>
      <c r="J1118" s="186" t="s">
        <v>730</v>
      </c>
      <c r="K1118" s="240" t="s">
        <v>2514</v>
      </c>
    </row>
    <row r="1119">
      <c r="A1119" s="239">
        <v>45619.0</v>
      </c>
      <c r="B1119" s="239">
        <v>45619.0</v>
      </c>
      <c r="C1119" s="240" t="s">
        <v>2512</v>
      </c>
      <c r="D1119" s="240" t="s">
        <v>2513</v>
      </c>
      <c r="E1119" s="240" t="s">
        <v>1270</v>
      </c>
      <c r="F1119" s="243"/>
      <c r="G1119" s="241">
        <v>1290.0</v>
      </c>
      <c r="H1119" s="241">
        <v>1290.0</v>
      </c>
      <c r="I1119" s="185" t="s">
        <v>627</v>
      </c>
      <c r="J1119" s="186" t="s">
        <v>730</v>
      </c>
      <c r="K1119" s="240" t="s">
        <v>2515</v>
      </c>
    </row>
    <row r="1120">
      <c r="A1120" s="258">
        <v>45619.0</v>
      </c>
      <c r="B1120" s="258">
        <v>45620.0</v>
      </c>
      <c r="C1120" s="260" t="s">
        <v>2516</v>
      </c>
      <c r="D1120" s="260" t="s">
        <v>2516</v>
      </c>
      <c r="E1120" s="260" t="s">
        <v>306</v>
      </c>
      <c r="F1120" s="261"/>
      <c r="G1120" s="262">
        <v>445.0</v>
      </c>
      <c r="H1120" s="262">
        <f t="shared" ref="H1120:H1142" si="90">G1120</f>
        <v>445</v>
      </c>
      <c r="I1120" s="185" t="s">
        <v>627</v>
      </c>
      <c r="J1120" s="186" t="s">
        <v>1381</v>
      </c>
      <c r="K1120" s="260" t="s">
        <v>2517</v>
      </c>
    </row>
    <row r="1121">
      <c r="A1121" s="258">
        <v>45619.0</v>
      </c>
      <c r="B1121" s="258">
        <v>45620.0</v>
      </c>
      <c r="C1121" s="260" t="s">
        <v>2518</v>
      </c>
      <c r="D1121" s="260" t="s">
        <v>2518</v>
      </c>
      <c r="E1121" s="260" t="s">
        <v>306</v>
      </c>
      <c r="F1121" s="261"/>
      <c r="G1121" s="262">
        <v>325.0</v>
      </c>
      <c r="H1121" s="262">
        <f t="shared" si="90"/>
        <v>325</v>
      </c>
      <c r="I1121" s="185" t="s">
        <v>627</v>
      </c>
      <c r="J1121" s="186" t="s">
        <v>1381</v>
      </c>
      <c r="K1121" s="260" t="s">
        <v>1804</v>
      </c>
    </row>
    <row r="1122">
      <c r="A1122" s="258">
        <v>45619.0</v>
      </c>
      <c r="B1122" s="258">
        <v>45619.0</v>
      </c>
      <c r="C1122" s="260" t="s">
        <v>2519</v>
      </c>
      <c r="D1122" s="305" t="s">
        <v>2519</v>
      </c>
      <c r="E1122" s="260" t="s">
        <v>306</v>
      </c>
      <c r="F1122" s="261"/>
      <c r="G1122" s="262">
        <v>160.0</v>
      </c>
      <c r="H1122" s="262">
        <f t="shared" si="90"/>
        <v>160</v>
      </c>
      <c r="I1122" s="185" t="s">
        <v>627</v>
      </c>
      <c r="J1122" s="186" t="s">
        <v>1381</v>
      </c>
      <c r="K1122" s="260" t="s">
        <v>2520</v>
      </c>
    </row>
    <row r="1123">
      <c r="A1123" s="258">
        <v>45619.0</v>
      </c>
      <c r="B1123" s="258">
        <v>45620.0</v>
      </c>
      <c r="C1123" s="260" t="s">
        <v>2521</v>
      </c>
      <c r="D1123" s="260" t="s">
        <v>2522</v>
      </c>
      <c r="E1123" s="260" t="s">
        <v>306</v>
      </c>
      <c r="F1123" s="261"/>
      <c r="G1123" s="262">
        <v>325.0</v>
      </c>
      <c r="H1123" s="262">
        <f t="shared" si="90"/>
        <v>325</v>
      </c>
      <c r="I1123" s="185" t="s">
        <v>627</v>
      </c>
      <c r="J1123" s="186" t="s">
        <v>1381</v>
      </c>
      <c r="K1123" s="260" t="s">
        <v>2523</v>
      </c>
    </row>
    <row r="1124">
      <c r="A1124" s="258">
        <v>45620.0</v>
      </c>
      <c r="B1124" s="258">
        <v>45619.0</v>
      </c>
      <c r="C1124" s="260" t="s">
        <v>2524</v>
      </c>
      <c r="D1124" s="260" t="s">
        <v>2524</v>
      </c>
      <c r="E1124" s="260" t="s">
        <v>224</v>
      </c>
      <c r="F1124" s="260" t="s">
        <v>18</v>
      </c>
      <c r="G1124" s="262">
        <v>979.0</v>
      </c>
      <c r="H1124" s="262">
        <f t="shared" si="90"/>
        <v>979</v>
      </c>
      <c r="I1124" s="185" t="s">
        <v>627</v>
      </c>
      <c r="J1124" s="186" t="s">
        <v>1381</v>
      </c>
      <c r="K1124" s="260" t="s">
        <v>2525</v>
      </c>
    </row>
    <row r="1125">
      <c r="A1125" s="258">
        <v>45620.0</v>
      </c>
      <c r="B1125" s="258">
        <v>45620.0</v>
      </c>
      <c r="C1125" s="260" t="s">
        <v>2526</v>
      </c>
      <c r="D1125" s="260" t="s">
        <v>2527</v>
      </c>
      <c r="E1125" s="260" t="s">
        <v>306</v>
      </c>
      <c r="F1125" s="261"/>
      <c r="G1125" s="262">
        <v>360.0</v>
      </c>
      <c r="H1125" s="262">
        <f t="shared" si="90"/>
        <v>360</v>
      </c>
      <c r="I1125" s="185" t="s">
        <v>627</v>
      </c>
      <c r="J1125" s="186" t="s">
        <v>1381</v>
      </c>
      <c r="K1125" s="260" t="s">
        <v>1323</v>
      </c>
    </row>
    <row r="1126">
      <c r="A1126" s="258">
        <v>45620.0</v>
      </c>
      <c r="B1126" s="258">
        <v>45620.0</v>
      </c>
      <c r="C1126" s="260" t="s">
        <v>2528</v>
      </c>
      <c r="D1126" s="260" t="s">
        <v>2528</v>
      </c>
      <c r="E1126" s="260" t="s">
        <v>306</v>
      </c>
      <c r="F1126" s="261"/>
      <c r="G1126" s="262">
        <v>600.0</v>
      </c>
      <c r="H1126" s="262">
        <f t="shared" si="90"/>
        <v>600</v>
      </c>
      <c r="I1126" s="185" t="s">
        <v>627</v>
      </c>
      <c r="J1126" s="186" t="s">
        <v>1381</v>
      </c>
      <c r="K1126" s="260" t="s">
        <v>2529</v>
      </c>
    </row>
    <row r="1127">
      <c r="A1127" s="258">
        <v>45620.0</v>
      </c>
      <c r="B1127" s="258">
        <v>45620.0</v>
      </c>
      <c r="C1127" s="260" t="s">
        <v>2530</v>
      </c>
      <c r="D1127" s="260" t="s">
        <v>2530</v>
      </c>
      <c r="E1127" s="260" t="s">
        <v>509</v>
      </c>
      <c r="F1127" s="261"/>
      <c r="G1127" s="262">
        <v>50.0</v>
      </c>
      <c r="H1127" s="262">
        <f t="shared" si="90"/>
        <v>50</v>
      </c>
      <c r="I1127" s="185" t="s">
        <v>627</v>
      </c>
      <c r="J1127" s="186" t="s">
        <v>1381</v>
      </c>
      <c r="K1127" s="260" t="s">
        <v>2531</v>
      </c>
    </row>
    <row r="1128">
      <c r="A1128" s="258">
        <v>45620.0</v>
      </c>
      <c r="B1128" s="258">
        <v>45620.0</v>
      </c>
      <c r="C1128" s="260" t="s">
        <v>2532</v>
      </c>
      <c r="D1128" s="260" t="s">
        <v>2533</v>
      </c>
      <c r="E1128" s="260" t="s">
        <v>306</v>
      </c>
      <c r="F1128" s="261"/>
      <c r="G1128" s="262">
        <v>240.0</v>
      </c>
      <c r="H1128" s="262">
        <f t="shared" si="90"/>
        <v>240</v>
      </c>
      <c r="I1128" s="180" t="s">
        <v>627</v>
      </c>
      <c r="J1128" s="186" t="s">
        <v>1381</v>
      </c>
      <c r="K1128" s="260" t="s">
        <v>1139</v>
      </c>
    </row>
    <row r="1129">
      <c r="A1129" s="258">
        <v>45620.0</v>
      </c>
      <c r="B1129" s="258">
        <v>45620.0</v>
      </c>
      <c r="C1129" s="260" t="s">
        <v>2534</v>
      </c>
      <c r="D1129" s="260" t="s">
        <v>2534</v>
      </c>
      <c r="E1129" s="260" t="s">
        <v>306</v>
      </c>
      <c r="F1129" s="261"/>
      <c r="G1129" s="262">
        <v>240.0</v>
      </c>
      <c r="H1129" s="262">
        <f t="shared" si="90"/>
        <v>240</v>
      </c>
      <c r="I1129" s="185" t="s">
        <v>627</v>
      </c>
      <c r="J1129" s="186" t="s">
        <v>1381</v>
      </c>
      <c r="K1129" s="260" t="s">
        <v>1139</v>
      </c>
    </row>
    <row r="1130">
      <c r="A1130" s="258">
        <v>45620.0</v>
      </c>
      <c r="B1130" s="258">
        <v>45620.0</v>
      </c>
      <c r="C1130" s="260" t="s">
        <v>2535</v>
      </c>
      <c r="D1130" s="260" t="s">
        <v>2535</v>
      </c>
      <c r="E1130" s="260" t="s">
        <v>306</v>
      </c>
      <c r="F1130" s="261"/>
      <c r="G1130" s="262">
        <v>240.0</v>
      </c>
      <c r="H1130" s="262">
        <f t="shared" si="90"/>
        <v>240</v>
      </c>
      <c r="I1130" s="185" t="s">
        <v>627</v>
      </c>
      <c r="J1130" s="186" t="s">
        <v>1381</v>
      </c>
      <c r="K1130" s="260" t="s">
        <v>1139</v>
      </c>
    </row>
    <row r="1131">
      <c r="A1131" s="258">
        <v>45620.0</v>
      </c>
      <c r="B1131" s="258">
        <v>45620.0</v>
      </c>
      <c r="C1131" s="260" t="s">
        <v>2536</v>
      </c>
      <c r="D1131" s="260" t="s">
        <v>2536</v>
      </c>
      <c r="E1131" s="260" t="s">
        <v>306</v>
      </c>
      <c r="F1131" s="261"/>
      <c r="G1131" s="262">
        <v>240.0</v>
      </c>
      <c r="H1131" s="262">
        <f t="shared" si="90"/>
        <v>240</v>
      </c>
      <c r="I1131" s="185" t="s">
        <v>627</v>
      </c>
      <c r="J1131" s="186" t="s">
        <v>1381</v>
      </c>
      <c r="K1131" s="260" t="s">
        <v>1139</v>
      </c>
    </row>
    <row r="1132">
      <c r="A1132" s="258">
        <v>45620.0</v>
      </c>
      <c r="B1132" s="258">
        <v>45620.0</v>
      </c>
      <c r="C1132" s="260" t="s">
        <v>2537</v>
      </c>
      <c r="D1132" s="260" t="s">
        <v>2537</v>
      </c>
      <c r="E1132" s="260" t="s">
        <v>306</v>
      </c>
      <c r="F1132" s="261"/>
      <c r="G1132" s="262">
        <v>240.0</v>
      </c>
      <c r="H1132" s="262">
        <f t="shared" si="90"/>
        <v>240</v>
      </c>
      <c r="I1132" s="185" t="s">
        <v>627</v>
      </c>
      <c r="J1132" s="186" t="s">
        <v>1381</v>
      </c>
      <c r="K1132" s="260" t="s">
        <v>1139</v>
      </c>
    </row>
    <row r="1133">
      <c r="A1133" s="258">
        <v>45620.0</v>
      </c>
      <c r="B1133" s="258">
        <v>45620.0</v>
      </c>
      <c r="C1133" s="260" t="s">
        <v>2538</v>
      </c>
      <c r="D1133" s="260" t="s">
        <v>2538</v>
      </c>
      <c r="E1133" s="260" t="s">
        <v>306</v>
      </c>
      <c r="F1133" s="261"/>
      <c r="G1133" s="262">
        <v>235.0</v>
      </c>
      <c r="H1133" s="262">
        <f t="shared" si="90"/>
        <v>235</v>
      </c>
      <c r="I1133" s="185" t="s">
        <v>627</v>
      </c>
      <c r="J1133" s="186" t="s">
        <v>1381</v>
      </c>
      <c r="K1133" s="260" t="s">
        <v>2539</v>
      </c>
    </row>
    <row r="1134">
      <c r="A1134" s="258">
        <v>45620.0</v>
      </c>
      <c r="B1134" s="258">
        <v>45620.0</v>
      </c>
      <c r="C1134" s="260" t="s">
        <v>2540</v>
      </c>
      <c r="D1134" s="260" t="s">
        <v>2540</v>
      </c>
      <c r="E1134" s="260" t="s">
        <v>509</v>
      </c>
      <c r="F1134" s="261"/>
      <c r="G1134" s="262">
        <v>150.0</v>
      </c>
      <c r="H1134" s="262">
        <f t="shared" si="90"/>
        <v>150</v>
      </c>
      <c r="I1134" s="185" t="s">
        <v>627</v>
      </c>
      <c r="J1134" s="186" t="s">
        <v>1381</v>
      </c>
      <c r="K1134" s="260" t="s">
        <v>2541</v>
      </c>
    </row>
    <row r="1135">
      <c r="A1135" s="258">
        <v>45620.0</v>
      </c>
      <c r="B1135" s="258">
        <v>45621.0</v>
      </c>
      <c r="C1135" s="259" t="s">
        <v>2542</v>
      </c>
      <c r="D1135" s="259" t="s">
        <v>2542</v>
      </c>
      <c r="E1135" s="260" t="s">
        <v>1663</v>
      </c>
      <c r="F1135" s="261"/>
      <c r="G1135" s="262">
        <f>80*3</f>
        <v>240</v>
      </c>
      <c r="H1135" s="262">
        <f t="shared" si="90"/>
        <v>240</v>
      </c>
      <c r="I1135" s="185" t="s">
        <v>627</v>
      </c>
      <c r="J1135" s="186" t="s">
        <v>1381</v>
      </c>
      <c r="K1135" s="260" t="s">
        <v>2543</v>
      </c>
    </row>
    <row r="1136">
      <c r="A1136" s="306">
        <v>45621.0</v>
      </c>
      <c r="B1136" s="306">
        <v>45621.0</v>
      </c>
      <c r="C1136" s="308" t="s">
        <v>2544</v>
      </c>
      <c r="D1136" s="308" t="s">
        <v>2544</v>
      </c>
      <c r="E1136" s="308" t="s">
        <v>509</v>
      </c>
      <c r="F1136" s="309"/>
      <c r="G1136" s="310">
        <v>50.0</v>
      </c>
      <c r="H1136" s="310">
        <f t="shared" si="90"/>
        <v>50</v>
      </c>
      <c r="I1136" s="185" t="s">
        <v>627</v>
      </c>
      <c r="J1136" s="186" t="s">
        <v>2355</v>
      </c>
      <c r="K1136" s="308" t="s">
        <v>2464</v>
      </c>
    </row>
    <row r="1137">
      <c r="A1137" s="306">
        <v>45621.0</v>
      </c>
      <c r="B1137" s="306">
        <v>45621.0</v>
      </c>
      <c r="C1137" s="308" t="s">
        <v>2545</v>
      </c>
      <c r="D1137" s="308" t="s">
        <v>2545</v>
      </c>
      <c r="E1137" s="308" t="s">
        <v>1663</v>
      </c>
      <c r="F1137" s="309"/>
      <c r="G1137" s="310">
        <v>130.0</v>
      </c>
      <c r="H1137" s="310">
        <f t="shared" si="90"/>
        <v>130</v>
      </c>
      <c r="I1137" s="185" t="s">
        <v>627</v>
      </c>
      <c r="J1137" s="186" t="s">
        <v>2355</v>
      </c>
      <c r="K1137" s="308" t="s">
        <v>2546</v>
      </c>
    </row>
    <row r="1138">
      <c r="A1138" s="258">
        <v>45621.0</v>
      </c>
      <c r="B1138" s="258">
        <v>45621.0</v>
      </c>
      <c r="C1138" s="260" t="s">
        <v>2542</v>
      </c>
      <c r="D1138" s="260" t="s">
        <v>2542</v>
      </c>
      <c r="E1138" s="260" t="s">
        <v>306</v>
      </c>
      <c r="F1138" s="261"/>
      <c r="G1138" s="262">
        <v>80.0</v>
      </c>
      <c r="H1138" s="262">
        <f t="shared" si="90"/>
        <v>80</v>
      </c>
      <c r="I1138" s="185" t="s">
        <v>627</v>
      </c>
      <c r="J1138" s="186" t="s">
        <v>1381</v>
      </c>
      <c r="K1138" s="260" t="s">
        <v>2547</v>
      </c>
    </row>
    <row r="1139">
      <c r="A1139" s="239">
        <v>45621.0</v>
      </c>
      <c r="B1139" s="239">
        <v>45622.0</v>
      </c>
      <c r="C1139" s="240" t="s">
        <v>2548</v>
      </c>
      <c r="D1139" s="240" t="s">
        <v>2549</v>
      </c>
      <c r="E1139" s="240" t="s">
        <v>509</v>
      </c>
      <c r="F1139" s="243"/>
      <c r="G1139" s="241">
        <v>50.0</v>
      </c>
      <c r="H1139" s="241">
        <f t="shared" si="90"/>
        <v>50</v>
      </c>
      <c r="I1139" s="185" t="s">
        <v>627</v>
      </c>
      <c r="J1139" s="186" t="s">
        <v>730</v>
      </c>
      <c r="K1139" s="240" t="s">
        <v>2464</v>
      </c>
    </row>
    <row r="1140">
      <c r="A1140" s="239">
        <v>45621.0</v>
      </c>
      <c r="B1140" s="239">
        <v>45624.0</v>
      </c>
      <c r="C1140" s="240" t="s">
        <v>2550</v>
      </c>
      <c r="D1140" s="240" t="s">
        <v>2550</v>
      </c>
      <c r="E1140" s="240" t="s">
        <v>1663</v>
      </c>
      <c r="F1140" s="243"/>
      <c r="G1140" s="241">
        <v>295.0</v>
      </c>
      <c r="H1140" s="241">
        <f t="shared" si="90"/>
        <v>295</v>
      </c>
      <c r="I1140" s="185" t="s">
        <v>627</v>
      </c>
      <c r="J1140" s="186" t="s">
        <v>730</v>
      </c>
      <c r="K1140" s="240" t="s">
        <v>2551</v>
      </c>
    </row>
    <row r="1141">
      <c r="A1141" s="249">
        <v>45622.0</v>
      </c>
      <c r="B1141" s="249">
        <v>45627.0</v>
      </c>
      <c r="C1141" s="250" t="s">
        <v>2552</v>
      </c>
      <c r="D1141" s="250" t="s">
        <v>2552</v>
      </c>
      <c r="E1141" s="250" t="s">
        <v>306</v>
      </c>
      <c r="F1141" s="251"/>
      <c r="G1141" s="252">
        <v>390.0</v>
      </c>
      <c r="H1141" s="252">
        <f t="shared" si="90"/>
        <v>390</v>
      </c>
      <c r="I1141" s="185" t="s">
        <v>627</v>
      </c>
      <c r="J1141" s="186" t="s">
        <v>2451</v>
      </c>
      <c r="K1141" s="250" t="s">
        <v>2553</v>
      </c>
    </row>
    <row r="1142">
      <c r="A1142" s="249">
        <v>45622.0</v>
      </c>
      <c r="B1142" s="249">
        <v>45632.0</v>
      </c>
      <c r="C1142" s="250" t="s">
        <v>2554</v>
      </c>
      <c r="D1142" s="250" t="s">
        <v>2554</v>
      </c>
      <c r="E1142" s="250" t="s">
        <v>224</v>
      </c>
      <c r="F1142" s="251"/>
      <c r="G1142" s="252">
        <v>599.0</v>
      </c>
      <c r="H1142" s="252">
        <f t="shared" si="90"/>
        <v>599</v>
      </c>
      <c r="I1142" s="185" t="s">
        <v>627</v>
      </c>
      <c r="J1142" s="186" t="s">
        <v>2451</v>
      </c>
      <c r="K1142" s="250" t="s">
        <v>2555</v>
      </c>
    </row>
    <row r="1143">
      <c r="A1143" s="306">
        <v>45622.0</v>
      </c>
      <c r="B1143" s="306">
        <v>45626.0</v>
      </c>
      <c r="C1143" s="308" t="s">
        <v>2556</v>
      </c>
      <c r="D1143" s="308" t="s">
        <v>2556</v>
      </c>
      <c r="E1143" s="308" t="s">
        <v>306</v>
      </c>
      <c r="F1143" s="309"/>
      <c r="G1143" s="310">
        <v>210.0</v>
      </c>
      <c r="H1143" s="310">
        <v>210.0</v>
      </c>
      <c r="I1143" s="185" t="s">
        <v>627</v>
      </c>
      <c r="J1143" s="186" t="s">
        <v>2355</v>
      </c>
      <c r="K1143" s="308" t="s">
        <v>2557</v>
      </c>
    </row>
    <row r="1144">
      <c r="A1144" s="258">
        <v>45622.0</v>
      </c>
      <c r="B1144" s="258">
        <v>45630.0</v>
      </c>
      <c r="C1144" s="260" t="s">
        <v>2558</v>
      </c>
      <c r="D1144" s="260" t="s">
        <v>2559</v>
      </c>
      <c r="E1144" s="260" t="s">
        <v>306</v>
      </c>
      <c r="F1144" s="261"/>
      <c r="G1144" s="262">
        <v>160.0</v>
      </c>
      <c r="H1144" s="262">
        <f t="shared" ref="H1144:H1158" si="91">G1144</f>
        <v>160</v>
      </c>
      <c r="I1144" s="185" t="s">
        <v>627</v>
      </c>
      <c r="J1144" s="186" t="s">
        <v>1381</v>
      </c>
      <c r="K1144" s="260" t="s">
        <v>2560</v>
      </c>
    </row>
    <row r="1145">
      <c r="A1145" s="258">
        <v>45622.0</v>
      </c>
      <c r="B1145" s="258">
        <v>45627.0</v>
      </c>
      <c r="C1145" s="260" t="s">
        <v>2561</v>
      </c>
      <c r="D1145" s="260" t="s">
        <v>2562</v>
      </c>
      <c r="E1145" s="260" t="s">
        <v>306</v>
      </c>
      <c r="F1145" s="261"/>
      <c r="G1145" s="262">
        <v>495.0</v>
      </c>
      <c r="H1145" s="262">
        <f t="shared" si="91"/>
        <v>495</v>
      </c>
      <c r="I1145" s="185" t="s">
        <v>627</v>
      </c>
      <c r="J1145" s="186" t="s">
        <v>1381</v>
      </c>
      <c r="K1145" s="260" t="s">
        <v>2563</v>
      </c>
    </row>
    <row r="1146">
      <c r="A1146" s="258">
        <v>45624.0</v>
      </c>
      <c r="B1146" s="258">
        <v>45625.0</v>
      </c>
      <c r="C1146" s="260" t="s">
        <v>2564</v>
      </c>
      <c r="D1146" s="260" t="s">
        <v>2564</v>
      </c>
      <c r="E1146" s="260" t="s">
        <v>1062</v>
      </c>
      <c r="F1146" s="260" t="s">
        <v>18</v>
      </c>
      <c r="G1146" s="262">
        <v>465.0</v>
      </c>
      <c r="H1146" s="262">
        <f t="shared" si="91"/>
        <v>465</v>
      </c>
      <c r="I1146" s="185" t="s">
        <v>627</v>
      </c>
      <c r="J1146" s="186" t="s">
        <v>1381</v>
      </c>
      <c r="K1146" s="260" t="s">
        <v>2565</v>
      </c>
    </row>
    <row r="1147">
      <c r="A1147" s="249">
        <v>45624.0</v>
      </c>
      <c r="B1147" s="249">
        <v>45626.0</v>
      </c>
      <c r="C1147" s="250" t="s">
        <v>2566</v>
      </c>
      <c r="D1147" s="250" t="s">
        <v>2566</v>
      </c>
      <c r="E1147" s="250" t="s">
        <v>306</v>
      </c>
      <c r="F1147" s="251"/>
      <c r="G1147" s="252">
        <v>600.0</v>
      </c>
      <c r="H1147" s="252">
        <f t="shared" si="91"/>
        <v>600</v>
      </c>
      <c r="I1147" s="185" t="s">
        <v>627</v>
      </c>
      <c r="J1147" s="186" t="s">
        <v>2451</v>
      </c>
      <c r="K1147" s="250" t="s">
        <v>2567</v>
      </c>
    </row>
    <row r="1148">
      <c r="A1148" s="258">
        <v>45624.0</v>
      </c>
      <c r="B1148" s="258">
        <v>45621.0</v>
      </c>
      <c r="C1148" s="260" t="s">
        <v>2568</v>
      </c>
      <c r="D1148" s="260" t="s">
        <v>2568</v>
      </c>
      <c r="E1148" s="260" t="s">
        <v>1001</v>
      </c>
      <c r="F1148" s="261"/>
      <c r="G1148" s="262">
        <v>1890.0</v>
      </c>
      <c r="H1148" s="262">
        <f t="shared" si="91"/>
        <v>1890</v>
      </c>
      <c r="I1148" s="185" t="s">
        <v>627</v>
      </c>
      <c r="J1148" s="186" t="s">
        <v>1381</v>
      </c>
      <c r="K1148" s="260" t="s">
        <v>2569</v>
      </c>
    </row>
    <row r="1149">
      <c r="A1149" s="258">
        <v>45624.0</v>
      </c>
      <c r="B1149" s="258">
        <v>45627.0</v>
      </c>
      <c r="C1149" s="260" t="s">
        <v>2570</v>
      </c>
      <c r="D1149" s="260" t="s">
        <v>2571</v>
      </c>
      <c r="E1149" s="260" t="s">
        <v>306</v>
      </c>
      <c r="F1149" s="261"/>
      <c r="G1149" s="262">
        <v>315.0</v>
      </c>
      <c r="H1149" s="262">
        <f t="shared" si="91"/>
        <v>315</v>
      </c>
      <c r="I1149" s="185" t="s">
        <v>627</v>
      </c>
      <c r="J1149" s="186" t="s">
        <v>1381</v>
      </c>
      <c r="K1149" s="260" t="s">
        <v>2572</v>
      </c>
    </row>
    <row r="1150">
      <c r="A1150" s="249">
        <v>45624.0</v>
      </c>
      <c r="B1150" s="249">
        <v>45668.0</v>
      </c>
      <c r="C1150" s="250" t="s">
        <v>2573</v>
      </c>
      <c r="D1150" s="250" t="s">
        <v>2574</v>
      </c>
      <c r="E1150" s="250" t="s">
        <v>92</v>
      </c>
      <c r="F1150" s="250" t="s">
        <v>31</v>
      </c>
      <c r="G1150" s="252">
        <v>3119.0</v>
      </c>
      <c r="H1150" s="252">
        <f t="shared" si="91"/>
        <v>3119</v>
      </c>
      <c r="I1150" s="185" t="s">
        <v>627</v>
      </c>
      <c r="J1150" s="186" t="s">
        <v>2451</v>
      </c>
      <c r="K1150" s="250" t="s">
        <v>2575</v>
      </c>
    </row>
    <row r="1151">
      <c r="A1151" s="249">
        <v>45624.0</v>
      </c>
      <c r="B1151" s="249">
        <v>45668.0</v>
      </c>
      <c r="C1151" s="250" t="s">
        <v>2573</v>
      </c>
      <c r="D1151" s="250" t="s">
        <v>2574</v>
      </c>
      <c r="E1151" s="250" t="s">
        <v>66</v>
      </c>
      <c r="F1151" s="250" t="s">
        <v>31</v>
      </c>
      <c r="G1151" s="252">
        <f>4679+618</f>
        <v>5297</v>
      </c>
      <c r="H1151" s="252">
        <f t="shared" si="91"/>
        <v>5297</v>
      </c>
      <c r="I1151" s="185" t="s">
        <v>627</v>
      </c>
      <c r="J1151" s="186" t="s">
        <v>2451</v>
      </c>
      <c r="K1151" s="250" t="s">
        <v>2576</v>
      </c>
    </row>
    <row r="1152">
      <c r="A1152" s="258">
        <v>45625.0</v>
      </c>
      <c r="B1152" s="258">
        <v>45625.0</v>
      </c>
      <c r="C1152" s="260" t="s">
        <v>2577</v>
      </c>
      <c r="D1152" s="260" t="s">
        <v>2577</v>
      </c>
      <c r="E1152" s="260" t="s">
        <v>1663</v>
      </c>
      <c r="F1152" s="261"/>
      <c r="G1152" s="262">
        <v>325.0</v>
      </c>
      <c r="H1152" s="262">
        <f t="shared" si="91"/>
        <v>325</v>
      </c>
      <c r="I1152" s="185" t="s">
        <v>627</v>
      </c>
      <c r="J1152" s="186" t="s">
        <v>1381</v>
      </c>
      <c r="K1152" s="260" t="s">
        <v>2578</v>
      </c>
    </row>
    <row r="1153">
      <c r="A1153" s="258">
        <v>45625.0</v>
      </c>
      <c r="B1153" s="258">
        <v>45627.0</v>
      </c>
      <c r="C1153" s="260" t="s">
        <v>2579</v>
      </c>
      <c r="D1153" s="260" t="s">
        <v>2579</v>
      </c>
      <c r="E1153" s="260" t="s">
        <v>306</v>
      </c>
      <c r="F1153" s="261"/>
      <c r="G1153" s="262">
        <v>210.0</v>
      </c>
      <c r="H1153" s="262">
        <f t="shared" si="91"/>
        <v>210</v>
      </c>
      <c r="I1153" s="185" t="s">
        <v>627</v>
      </c>
      <c r="J1153" s="186" t="s">
        <v>1381</v>
      </c>
      <c r="K1153" s="260" t="s">
        <v>2580</v>
      </c>
    </row>
    <row r="1154">
      <c r="A1154" s="258">
        <v>45625.0</v>
      </c>
      <c r="B1154" s="258">
        <v>45627.0</v>
      </c>
      <c r="C1154" s="260" t="s">
        <v>2570</v>
      </c>
      <c r="D1154" s="260" t="s">
        <v>2571</v>
      </c>
      <c r="E1154" s="260" t="s">
        <v>306</v>
      </c>
      <c r="F1154" s="261"/>
      <c r="G1154" s="262">
        <v>315.0</v>
      </c>
      <c r="H1154" s="262">
        <f t="shared" si="91"/>
        <v>315</v>
      </c>
      <c r="I1154" s="185" t="s">
        <v>627</v>
      </c>
      <c r="J1154" s="186" t="s">
        <v>1381</v>
      </c>
      <c r="K1154" s="260" t="s">
        <v>2581</v>
      </c>
    </row>
    <row r="1155">
      <c r="A1155" s="258">
        <v>45625.0</v>
      </c>
      <c r="B1155" s="258">
        <v>45627.0</v>
      </c>
      <c r="C1155" s="260" t="s">
        <v>2582</v>
      </c>
      <c r="D1155" s="260" t="s">
        <v>2583</v>
      </c>
      <c r="E1155" s="260" t="s">
        <v>306</v>
      </c>
      <c r="F1155" s="261"/>
      <c r="G1155" s="262">
        <f>8*105 +75</f>
        <v>915</v>
      </c>
      <c r="H1155" s="262">
        <f t="shared" si="91"/>
        <v>915</v>
      </c>
      <c r="I1155" s="185" t="s">
        <v>627</v>
      </c>
      <c r="J1155" s="186" t="s">
        <v>1381</v>
      </c>
      <c r="K1155" s="260" t="s">
        <v>2584</v>
      </c>
    </row>
    <row r="1156">
      <c r="A1156" s="258">
        <v>45625.0</v>
      </c>
      <c r="B1156" s="258">
        <v>45626.0</v>
      </c>
      <c r="C1156" s="260" t="s">
        <v>2585</v>
      </c>
      <c r="D1156" s="260" t="s">
        <v>2586</v>
      </c>
      <c r="E1156" s="260" t="s">
        <v>224</v>
      </c>
      <c r="F1156" s="261"/>
      <c r="G1156" s="262">
        <v>929.0</v>
      </c>
      <c r="H1156" s="262">
        <f t="shared" si="91"/>
        <v>929</v>
      </c>
      <c r="I1156" s="185" t="s">
        <v>627</v>
      </c>
      <c r="J1156" s="186" t="s">
        <v>1381</v>
      </c>
      <c r="K1156" s="260" t="s">
        <v>2587</v>
      </c>
    </row>
    <row r="1157">
      <c r="A1157" s="258">
        <v>45625.0</v>
      </c>
      <c r="B1157" s="258">
        <v>45627.0</v>
      </c>
      <c r="C1157" s="260" t="s">
        <v>2588</v>
      </c>
      <c r="D1157" s="260" t="s">
        <v>2589</v>
      </c>
      <c r="E1157" s="260" t="s">
        <v>306</v>
      </c>
      <c r="F1157" s="261"/>
      <c r="G1157" s="262">
        <v>210.0</v>
      </c>
      <c r="H1157" s="262">
        <f t="shared" si="91"/>
        <v>210</v>
      </c>
      <c r="I1157" s="185" t="s">
        <v>627</v>
      </c>
      <c r="J1157" s="186" t="s">
        <v>1381</v>
      </c>
      <c r="K1157" s="260" t="s">
        <v>2590</v>
      </c>
    </row>
    <row r="1158">
      <c r="A1158" s="258">
        <v>45625.0</v>
      </c>
      <c r="B1158" s="258">
        <v>45625.0</v>
      </c>
      <c r="C1158" s="260" t="s">
        <v>2564</v>
      </c>
      <c r="D1158" s="260" t="s">
        <v>2564</v>
      </c>
      <c r="E1158" s="260" t="s">
        <v>1062</v>
      </c>
      <c r="F1158" s="261"/>
      <c r="G1158" s="262">
        <v>465.0</v>
      </c>
      <c r="H1158" s="262">
        <f t="shared" si="91"/>
        <v>465</v>
      </c>
      <c r="I1158" s="185" t="s">
        <v>627</v>
      </c>
      <c r="J1158" s="186" t="s">
        <v>1381</v>
      </c>
      <c r="K1158" s="260" t="s">
        <v>2591</v>
      </c>
    </row>
    <row r="1159">
      <c r="A1159" s="197">
        <v>45626.0</v>
      </c>
      <c r="B1159" s="197">
        <v>45626.0</v>
      </c>
      <c r="C1159" s="199" t="s">
        <v>2592</v>
      </c>
      <c r="D1159" s="199" t="s">
        <v>2593</v>
      </c>
      <c r="E1159" s="199" t="s">
        <v>1001</v>
      </c>
      <c r="F1159" s="200"/>
      <c r="G1159" s="311">
        <v>0.0</v>
      </c>
      <c r="H1159" s="311">
        <v>0.0</v>
      </c>
      <c r="I1159" s="185" t="s">
        <v>627</v>
      </c>
      <c r="J1159" s="186" t="s">
        <v>730</v>
      </c>
      <c r="K1159" s="199" t="s">
        <v>2594</v>
      </c>
    </row>
    <row r="1160">
      <c r="A1160" s="239">
        <v>45626.0</v>
      </c>
      <c r="B1160" s="239">
        <v>45612.0</v>
      </c>
      <c r="C1160" s="240" t="s">
        <v>2595</v>
      </c>
      <c r="D1160" s="240" t="s">
        <v>2595</v>
      </c>
      <c r="E1160" s="240" t="s">
        <v>279</v>
      </c>
      <c r="F1160" s="243"/>
      <c r="G1160" s="241">
        <v>469.0</v>
      </c>
      <c r="H1160" s="241">
        <v>469.0</v>
      </c>
      <c r="I1160" s="185" t="s">
        <v>627</v>
      </c>
      <c r="J1160" s="186" t="s">
        <v>730</v>
      </c>
      <c r="K1160" s="240" t="s">
        <v>2596</v>
      </c>
    </row>
    <row r="1161">
      <c r="A1161" s="239">
        <v>45626.0</v>
      </c>
      <c r="B1161" s="239">
        <v>45626.0</v>
      </c>
      <c r="C1161" s="240" t="s">
        <v>2592</v>
      </c>
      <c r="D1161" s="240" t="s">
        <v>2593</v>
      </c>
      <c r="E1161" s="240" t="s">
        <v>1001</v>
      </c>
      <c r="F1161" s="243"/>
      <c r="G1161" s="241">
        <v>2860.0</v>
      </c>
      <c r="H1161" s="241">
        <v>2860.0</v>
      </c>
      <c r="I1161" s="185" t="s">
        <v>627</v>
      </c>
      <c r="J1161" s="186" t="s">
        <v>730</v>
      </c>
      <c r="K1161" s="240" t="s">
        <v>2594</v>
      </c>
    </row>
    <row r="1162">
      <c r="A1162" s="258">
        <v>45626.0</v>
      </c>
      <c r="B1162" s="258">
        <v>45626.0</v>
      </c>
      <c r="C1162" s="260" t="s">
        <v>2597</v>
      </c>
      <c r="D1162" s="260" t="s">
        <v>2597</v>
      </c>
      <c r="E1162" s="260" t="s">
        <v>571</v>
      </c>
      <c r="F1162" s="261"/>
      <c r="G1162" s="262">
        <v>1300.0</v>
      </c>
      <c r="H1162" s="262">
        <f t="shared" ref="H1162:H1164" si="92">G1162</f>
        <v>1300</v>
      </c>
      <c r="I1162" s="185" t="s">
        <v>627</v>
      </c>
      <c r="J1162" s="186" t="s">
        <v>1381</v>
      </c>
      <c r="K1162" s="260" t="s">
        <v>2598</v>
      </c>
    </row>
    <row r="1163">
      <c r="A1163" s="258">
        <v>45626.0</v>
      </c>
      <c r="B1163" s="258">
        <v>45643.0</v>
      </c>
      <c r="C1163" s="260" t="s">
        <v>2599</v>
      </c>
      <c r="D1163" s="260" t="s">
        <v>2600</v>
      </c>
      <c r="E1163" s="260" t="s">
        <v>1001</v>
      </c>
      <c r="F1163" s="261"/>
      <c r="G1163" s="262">
        <v>1590.0</v>
      </c>
      <c r="H1163" s="262">
        <f t="shared" si="92"/>
        <v>1590</v>
      </c>
      <c r="I1163" s="185" t="s">
        <v>627</v>
      </c>
      <c r="J1163" s="186" t="s">
        <v>1381</v>
      </c>
      <c r="K1163" s="260" t="s">
        <v>2601</v>
      </c>
    </row>
    <row r="1164">
      <c r="A1164" s="258">
        <v>45626.0</v>
      </c>
      <c r="B1164" s="258">
        <v>45631.0</v>
      </c>
      <c r="C1164" s="260" t="s">
        <v>2599</v>
      </c>
      <c r="D1164" s="260" t="s">
        <v>2602</v>
      </c>
      <c r="E1164" s="260" t="s">
        <v>1001</v>
      </c>
      <c r="F1164" s="261"/>
      <c r="G1164" s="262">
        <v>1030.0</v>
      </c>
      <c r="H1164" s="262">
        <f t="shared" si="92"/>
        <v>1030</v>
      </c>
      <c r="I1164" s="185" t="s">
        <v>627</v>
      </c>
      <c r="J1164" s="186" t="s">
        <v>1381</v>
      </c>
      <c r="K1164" s="260" t="s">
        <v>2603</v>
      </c>
    </row>
    <row r="1165">
      <c r="A1165" s="258">
        <v>45626.0</v>
      </c>
      <c r="B1165" s="258">
        <v>45626.0</v>
      </c>
      <c r="C1165" s="260" t="s">
        <v>2604</v>
      </c>
      <c r="D1165" s="260" t="s">
        <v>2604</v>
      </c>
      <c r="E1165" s="260" t="s">
        <v>306</v>
      </c>
      <c r="F1165" s="261"/>
      <c r="G1165" s="262">
        <v>420.0</v>
      </c>
      <c r="H1165" s="262">
        <v>420.0</v>
      </c>
      <c r="I1165" s="185" t="s">
        <v>627</v>
      </c>
      <c r="J1165" s="186" t="s">
        <v>1381</v>
      </c>
      <c r="K1165" s="260" t="s">
        <v>2605</v>
      </c>
    </row>
    <row r="1166">
      <c r="A1166" s="306">
        <v>45626.0</v>
      </c>
      <c r="B1166" s="306">
        <v>45626.0</v>
      </c>
      <c r="C1166" s="308" t="s">
        <v>2606</v>
      </c>
      <c r="D1166" s="308" t="s">
        <v>2606</v>
      </c>
      <c r="E1166" s="308" t="s">
        <v>306</v>
      </c>
      <c r="F1166" s="309"/>
      <c r="G1166" s="310">
        <v>210.0</v>
      </c>
      <c r="H1166" s="310">
        <f t="shared" ref="H1166:H1177" si="93">G1166</f>
        <v>210</v>
      </c>
      <c r="I1166" s="185" t="s">
        <v>627</v>
      </c>
      <c r="J1166" s="186" t="s">
        <v>2355</v>
      </c>
      <c r="K1166" s="308" t="s">
        <v>2423</v>
      </c>
    </row>
    <row r="1167">
      <c r="A1167" s="306">
        <v>45626.0</v>
      </c>
      <c r="B1167" s="306">
        <v>45647.0</v>
      </c>
      <c r="C1167" s="308" t="s">
        <v>2607</v>
      </c>
      <c r="D1167" s="308" t="s">
        <v>2607</v>
      </c>
      <c r="E1167" s="308" t="s">
        <v>110</v>
      </c>
      <c r="F1167" s="308" t="s">
        <v>18</v>
      </c>
      <c r="G1167" s="310">
        <v>799.0</v>
      </c>
      <c r="H1167" s="310">
        <f t="shared" si="93"/>
        <v>799</v>
      </c>
      <c r="I1167" s="185" t="s">
        <v>627</v>
      </c>
      <c r="J1167" s="186" t="s">
        <v>2355</v>
      </c>
      <c r="K1167" s="308" t="s">
        <v>2608</v>
      </c>
    </row>
    <row r="1168">
      <c r="A1168" s="258">
        <v>45626.0</v>
      </c>
      <c r="B1168" s="258">
        <v>45633.0</v>
      </c>
      <c r="C1168" s="260" t="s">
        <v>2609</v>
      </c>
      <c r="D1168" s="260" t="s">
        <v>2609</v>
      </c>
      <c r="E1168" s="260" t="s">
        <v>74</v>
      </c>
      <c r="F1168" s="260" t="s">
        <v>18</v>
      </c>
      <c r="G1168" s="262">
        <v>859.0</v>
      </c>
      <c r="H1168" s="262">
        <f t="shared" si="93"/>
        <v>859</v>
      </c>
      <c r="I1168" s="185" t="s">
        <v>627</v>
      </c>
      <c r="J1168" s="186" t="s">
        <v>1381</v>
      </c>
      <c r="K1168" s="260" t="s">
        <v>2610</v>
      </c>
    </row>
    <row r="1169">
      <c r="A1169" s="258">
        <v>45626.0</v>
      </c>
      <c r="B1169" s="258">
        <v>45627.0</v>
      </c>
      <c r="C1169" s="260" t="s">
        <v>1631</v>
      </c>
      <c r="D1169" s="260" t="s">
        <v>2611</v>
      </c>
      <c r="E1169" s="260" t="s">
        <v>306</v>
      </c>
      <c r="F1169" s="261"/>
      <c r="G1169" s="262">
        <v>705.0</v>
      </c>
      <c r="H1169" s="262">
        <f t="shared" si="93"/>
        <v>705</v>
      </c>
      <c r="I1169" s="185" t="s">
        <v>627</v>
      </c>
      <c r="J1169" s="186" t="s">
        <v>1381</v>
      </c>
      <c r="K1169" s="260" t="s">
        <v>2612</v>
      </c>
    </row>
    <row r="1170">
      <c r="A1170" s="258">
        <v>45626.0</v>
      </c>
      <c r="B1170" s="258">
        <v>45627.0</v>
      </c>
      <c r="C1170" s="260" t="s">
        <v>2613</v>
      </c>
      <c r="D1170" s="260" t="s">
        <v>2614</v>
      </c>
      <c r="E1170" s="260" t="s">
        <v>306</v>
      </c>
      <c r="F1170" s="261"/>
      <c r="G1170" s="262">
        <v>210.0</v>
      </c>
      <c r="H1170" s="262">
        <f t="shared" si="93"/>
        <v>210</v>
      </c>
      <c r="I1170" s="185" t="s">
        <v>627</v>
      </c>
      <c r="J1170" s="186" t="s">
        <v>1381</v>
      </c>
      <c r="K1170" s="260" t="s">
        <v>2615</v>
      </c>
    </row>
    <row r="1171">
      <c r="A1171" s="258">
        <v>45626.0</v>
      </c>
      <c r="B1171" s="258">
        <v>45627.0</v>
      </c>
      <c r="C1171" s="260" t="s">
        <v>2616</v>
      </c>
      <c r="D1171" s="260" t="s">
        <v>2616</v>
      </c>
      <c r="E1171" s="260" t="s">
        <v>306</v>
      </c>
      <c r="F1171" s="261"/>
      <c r="G1171" s="262">
        <v>210.0</v>
      </c>
      <c r="H1171" s="262">
        <f t="shared" si="93"/>
        <v>210</v>
      </c>
      <c r="I1171" s="185" t="s">
        <v>627</v>
      </c>
      <c r="J1171" s="186" t="s">
        <v>1381</v>
      </c>
      <c r="K1171" s="260" t="s">
        <v>2615</v>
      </c>
    </row>
    <row r="1172">
      <c r="A1172" s="258">
        <v>45626.0</v>
      </c>
      <c r="B1172" s="258">
        <v>45627.0</v>
      </c>
      <c r="C1172" s="260" t="s">
        <v>2617</v>
      </c>
      <c r="D1172" s="260" t="s">
        <v>2617</v>
      </c>
      <c r="E1172" s="260" t="s">
        <v>306</v>
      </c>
      <c r="F1172" s="261"/>
      <c r="G1172" s="262">
        <v>495.0</v>
      </c>
      <c r="H1172" s="262">
        <f t="shared" si="93"/>
        <v>495</v>
      </c>
      <c r="I1172" s="185" t="s">
        <v>627</v>
      </c>
      <c r="J1172" s="186" t="s">
        <v>1381</v>
      </c>
      <c r="K1172" s="260" t="s">
        <v>2618</v>
      </c>
    </row>
    <row r="1173">
      <c r="A1173" s="258">
        <v>45626.0</v>
      </c>
      <c r="B1173" s="258">
        <v>45627.0</v>
      </c>
      <c r="C1173" s="260" t="s">
        <v>2619</v>
      </c>
      <c r="D1173" s="260" t="s">
        <v>2619</v>
      </c>
      <c r="E1173" s="260" t="s">
        <v>306</v>
      </c>
      <c r="F1173" s="261"/>
      <c r="G1173" s="262">
        <v>210.0</v>
      </c>
      <c r="H1173" s="262">
        <f t="shared" si="93"/>
        <v>210</v>
      </c>
      <c r="I1173" s="185" t="s">
        <v>627</v>
      </c>
      <c r="J1173" s="186" t="s">
        <v>1381</v>
      </c>
      <c r="K1173" s="260" t="s">
        <v>2615</v>
      </c>
    </row>
    <row r="1174">
      <c r="A1174" s="306">
        <v>45626.0</v>
      </c>
      <c r="B1174" s="306">
        <v>45627.0</v>
      </c>
      <c r="C1174" s="308" t="s">
        <v>2620</v>
      </c>
      <c r="D1174" s="308" t="s">
        <v>2621</v>
      </c>
      <c r="E1174" s="308" t="s">
        <v>306</v>
      </c>
      <c r="F1174" s="309"/>
      <c r="G1174" s="310">
        <v>465.0</v>
      </c>
      <c r="H1174" s="310">
        <f t="shared" si="93"/>
        <v>465</v>
      </c>
      <c r="I1174" s="185" t="s">
        <v>627</v>
      </c>
      <c r="J1174" s="186" t="s">
        <v>2355</v>
      </c>
      <c r="K1174" s="308" t="s">
        <v>2622</v>
      </c>
    </row>
    <row r="1175">
      <c r="A1175" s="258">
        <v>45626.0</v>
      </c>
      <c r="B1175" s="258">
        <v>45633.0</v>
      </c>
      <c r="C1175" s="260" t="s">
        <v>2623</v>
      </c>
      <c r="D1175" s="260" t="s">
        <v>2624</v>
      </c>
      <c r="E1175" s="260" t="s">
        <v>92</v>
      </c>
      <c r="F1175" s="260" t="s">
        <v>18</v>
      </c>
      <c r="G1175" s="262">
        <v>1579.0</v>
      </c>
      <c r="H1175" s="262">
        <f t="shared" si="93"/>
        <v>1579</v>
      </c>
      <c r="I1175" s="185" t="s">
        <v>627</v>
      </c>
      <c r="J1175" s="186" t="s">
        <v>1381</v>
      </c>
      <c r="K1175" s="260" t="s">
        <v>2625</v>
      </c>
    </row>
    <row r="1176">
      <c r="A1176" s="258">
        <v>45626.0</v>
      </c>
      <c r="B1176" s="258">
        <v>45627.0</v>
      </c>
      <c r="C1176" s="260" t="s">
        <v>2626</v>
      </c>
      <c r="D1176" s="260" t="s">
        <v>2626</v>
      </c>
      <c r="E1176" s="260" t="s">
        <v>306</v>
      </c>
      <c r="F1176" s="261"/>
      <c r="G1176" s="262">
        <v>645.0</v>
      </c>
      <c r="H1176" s="262">
        <f t="shared" si="93"/>
        <v>645</v>
      </c>
      <c r="I1176" s="185" t="s">
        <v>627</v>
      </c>
      <c r="J1176" s="186" t="s">
        <v>1381</v>
      </c>
      <c r="K1176" s="260" t="s">
        <v>2627</v>
      </c>
    </row>
    <row r="1177">
      <c r="A1177" s="258">
        <v>45626.0</v>
      </c>
      <c r="B1177" s="258">
        <v>45627.0</v>
      </c>
      <c r="C1177" s="260" t="s">
        <v>2628</v>
      </c>
      <c r="D1177" s="260" t="s">
        <v>2628</v>
      </c>
      <c r="E1177" s="260" t="s">
        <v>306</v>
      </c>
      <c r="F1177" s="261"/>
      <c r="G1177" s="262">
        <v>210.0</v>
      </c>
      <c r="H1177" s="262">
        <f t="shared" si="93"/>
        <v>210</v>
      </c>
      <c r="I1177" s="185" t="s">
        <v>627</v>
      </c>
      <c r="J1177" s="186" t="s">
        <v>1381</v>
      </c>
      <c r="K1177" s="260" t="s">
        <v>2629</v>
      </c>
    </row>
    <row r="1178">
      <c r="A1178" s="258">
        <v>45626.0</v>
      </c>
      <c r="B1178" s="258">
        <v>45627.0</v>
      </c>
      <c r="C1178" s="260" t="s">
        <v>2630</v>
      </c>
      <c r="D1178" s="260" t="s">
        <v>2630</v>
      </c>
      <c r="E1178" s="260" t="s">
        <v>306</v>
      </c>
      <c r="F1178" s="261"/>
      <c r="G1178" s="262">
        <v>385.0</v>
      </c>
      <c r="H1178" s="262">
        <v>285.0</v>
      </c>
      <c r="I1178" s="185" t="s">
        <v>627</v>
      </c>
      <c r="J1178" s="186" t="s">
        <v>1381</v>
      </c>
      <c r="K1178" s="260" t="s">
        <v>2631</v>
      </c>
    </row>
    <row r="1179">
      <c r="A1179" s="258">
        <v>45626.0</v>
      </c>
      <c r="B1179" s="258">
        <v>45626.0</v>
      </c>
      <c r="C1179" s="260" t="s">
        <v>2632</v>
      </c>
      <c r="D1179" s="260" t="s">
        <v>2632</v>
      </c>
      <c r="E1179" s="260" t="s">
        <v>469</v>
      </c>
      <c r="F1179" s="261"/>
      <c r="G1179" s="262">
        <v>519.0</v>
      </c>
      <c r="H1179" s="262">
        <f t="shared" ref="H1179:H1180" si="94">G1179</f>
        <v>519</v>
      </c>
      <c r="I1179" s="185" t="s">
        <v>627</v>
      </c>
      <c r="J1179" s="186" t="s">
        <v>1381</v>
      </c>
      <c r="K1179" s="260" t="s">
        <v>2633</v>
      </c>
    </row>
    <row r="1180">
      <c r="A1180" s="258">
        <v>45626.0</v>
      </c>
      <c r="B1180" s="258">
        <v>45627.0</v>
      </c>
      <c r="C1180" s="260" t="s">
        <v>2634</v>
      </c>
      <c r="D1180" s="260" t="s">
        <v>2634</v>
      </c>
      <c r="E1180" s="260" t="s">
        <v>306</v>
      </c>
      <c r="F1180" s="261"/>
      <c r="G1180" s="262">
        <v>735.0</v>
      </c>
      <c r="H1180" s="262">
        <f t="shared" si="94"/>
        <v>735</v>
      </c>
      <c r="I1180" s="185" t="s">
        <v>627</v>
      </c>
      <c r="J1180" s="186" t="s">
        <v>1381</v>
      </c>
      <c r="K1180" s="260" t="s">
        <v>2635</v>
      </c>
    </row>
    <row r="1181">
      <c r="A1181" s="249">
        <v>45534.0</v>
      </c>
      <c r="B1181" s="249">
        <v>45527.0</v>
      </c>
      <c r="C1181" s="312" t="s">
        <v>2636</v>
      </c>
      <c r="D1181" s="312" t="s">
        <v>2637</v>
      </c>
      <c r="E1181" s="250" t="s">
        <v>2638</v>
      </c>
      <c r="F1181" s="252">
        <v>1387.0</v>
      </c>
      <c r="G1181" s="252">
        <f t="shared" ref="G1181:G1229" si="95">F1181</f>
        <v>1387</v>
      </c>
      <c r="H1181" s="251"/>
      <c r="I1181" s="186" t="s">
        <v>730</v>
      </c>
      <c r="J1181" s="186"/>
      <c r="K1181" s="260"/>
    </row>
    <row r="1182">
      <c r="A1182" s="249">
        <v>45534.0</v>
      </c>
      <c r="B1182" s="249">
        <v>45527.0</v>
      </c>
      <c r="C1182" s="251" t="s">
        <v>2639</v>
      </c>
      <c r="D1182" s="250" t="s">
        <v>2640</v>
      </c>
      <c r="E1182" s="250" t="s">
        <v>2638</v>
      </c>
      <c r="F1182" s="252">
        <v>1387.0</v>
      </c>
      <c r="G1182" s="252">
        <f t="shared" si="95"/>
        <v>1387</v>
      </c>
      <c r="H1182" s="251"/>
      <c r="I1182" s="186" t="s">
        <v>730</v>
      </c>
      <c r="J1182" s="186"/>
      <c r="K1182" s="260"/>
    </row>
    <row r="1183">
      <c r="A1183" s="249">
        <v>45534.0</v>
      </c>
      <c r="B1183" s="249">
        <v>45527.0</v>
      </c>
      <c r="C1183" s="312" t="s">
        <v>2641</v>
      </c>
      <c r="D1183" s="312" t="s">
        <v>2642</v>
      </c>
      <c r="E1183" s="250" t="s">
        <v>2638</v>
      </c>
      <c r="F1183" s="252">
        <v>1387.0</v>
      </c>
      <c r="G1183" s="252">
        <f t="shared" si="95"/>
        <v>1387</v>
      </c>
      <c r="H1183" s="251"/>
      <c r="I1183" s="186" t="s">
        <v>730</v>
      </c>
      <c r="J1183" s="186"/>
      <c r="K1183" s="260"/>
    </row>
    <row r="1184">
      <c r="A1184" s="249">
        <v>45534.0</v>
      </c>
      <c r="B1184" s="249">
        <v>45527.0</v>
      </c>
      <c r="C1184" s="312" t="s">
        <v>2643</v>
      </c>
      <c r="D1184" s="312" t="s">
        <v>2644</v>
      </c>
      <c r="E1184" s="250" t="s">
        <v>2638</v>
      </c>
      <c r="F1184" s="252">
        <v>1387.0</v>
      </c>
      <c r="G1184" s="252">
        <f t="shared" si="95"/>
        <v>1387</v>
      </c>
      <c r="H1184" s="251"/>
      <c r="I1184" s="186" t="s">
        <v>730</v>
      </c>
      <c r="J1184" s="186"/>
      <c r="K1184" s="260"/>
    </row>
    <row r="1185">
      <c r="A1185" s="249">
        <v>45534.0</v>
      </c>
      <c r="B1185" s="249">
        <v>45527.0</v>
      </c>
      <c r="C1185" s="312" t="s">
        <v>2645</v>
      </c>
      <c r="D1185" s="312" t="s">
        <v>2646</v>
      </c>
      <c r="E1185" s="250" t="s">
        <v>2638</v>
      </c>
      <c r="F1185" s="252">
        <v>1387.0</v>
      </c>
      <c r="G1185" s="252">
        <f t="shared" si="95"/>
        <v>1387</v>
      </c>
      <c r="H1185" s="251"/>
      <c r="I1185" s="186" t="s">
        <v>730</v>
      </c>
      <c r="J1185" s="186"/>
      <c r="K1185" s="260"/>
    </row>
    <row r="1186">
      <c r="A1186" s="249">
        <v>45534.0</v>
      </c>
      <c r="B1186" s="249">
        <v>45527.0</v>
      </c>
      <c r="C1186" s="250" t="s">
        <v>2647</v>
      </c>
      <c r="D1186" s="250" t="s">
        <v>2648</v>
      </c>
      <c r="E1186" s="250" t="s">
        <v>2638</v>
      </c>
      <c r="F1186" s="252">
        <v>1387.0</v>
      </c>
      <c r="G1186" s="252">
        <f t="shared" si="95"/>
        <v>1387</v>
      </c>
      <c r="H1186" s="251"/>
      <c r="I1186" s="186" t="s">
        <v>730</v>
      </c>
      <c r="J1186" s="186"/>
      <c r="K1186" s="260"/>
    </row>
    <row r="1187">
      <c r="A1187" s="249">
        <v>45534.0</v>
      </c>
      <c r="B1187" s="249">
        <v>45527.0</v>
      </c>
      <c r="C1187" s="312" t="s">
        <v>2649</v>
      </c>
      <c r="D1187" s="250" t="s">
        <v>2650</v>
      </c>
      <c r="E1187" s="250" t="s">
        <v>2638</v>
      </c>
      <c r="F1187" s="252">
        <v>1387.0</v>
      </c>
      <c r="G1187" s="252">
        <f t="shared" si="95"/>
        <v>1387</v>
      </c>
      <c r="H1187" s="251"/>
      <c r="I1187" s="186" t="s">
        <v>730</v>
      </c>
      <c r="J1187" s="186"/>
      <c r="K1187" s="260"/>
    </row>
    <row r="1188">
      <c r="A1188" s="249">
        <v>45534.0</v>
      </c>
      <c r="B1188" s="249">
        <v>45527.0</v>
      </c>
      <c r="C1188" s="250" t="s">
        <v>2651</v>
      </c>
      <c r="D1188" s="250" t="s">
        <v>2652</v>
      </c>
      <c r="E1188" s="250" t="s">
        <v>2638</v>
      </c>
      <c r="F1188" s="252">
        <v>1387.0</v>
      </c>
      <c r="G1188" s="252">
        <f t="shared" si="95"/>
        <v>1387</v>
      </c>
      <c r="H1188" s="251"/>
      <c r="I1188" s="186" t="s">
        <v>730</v>
      </c>
      <c r="J1188" s="186"/>
      <c r="K1188" s="260"/>
    </row>
    <row r="1189">
      <c r="A1189" s="249">
        <v>45534.0</v>
      </c>
      <c r="B1189" s="249">
        <v>45527.0</v>
      </c>
      <c r="C1189" s="250" t="s">
        <v>2653</v>
      </c>
      <c r="D1189" s="250" t="s">
        <v>2654</v>
      </c>
      <c r="E1189" s="250" t="s">
        <v>2638</v>
      </c>
      <c r="F1189" s="252">
        <v>1387.0</v>
      </c>
      <c r="G1189" s="252">
        <f t="shared" si="95"/>
        <v>1387</v>
      </c>
      <c r="H1189" s="251"/>
      <c r="I1189" s="186" t="s">
        <v>730</v>
      </c>
      <c r="J1189" s="186"/>
      <c r="K1189" s="260"/>
    </row>
    <row r="1190">
      <c r="A1190" s="249">
        <v>45534.0</v>
      </c>
      <c r="B1190" s="249">
        <v>45527.0</v>
      </c>
      <c r="C1190" s="313" t="s">
        <v>2655</v>
      </c>
      <c r="D1190" s="250" t="s">
        <v>2656</v>
      </c>
      <c r="E1190" s="250" t="s">
        <v>2638</v>
      </c>
      <c r="F1190" s="252">
        <v>1387.0</v>
      </c>
      <c r="G1190" s="252">
        <f t="shared" si="95"/>
        <v>1387</v>
      </c>
      <c r="H1190" s="251"/>
      <c r="I1190" s="186" t="s">
        <v>730</v>
      </c>
      <c r="J1190" s="186"/>
      <c r="K1190" s="260"/>
    </row>
    <row r="1191">
      <c r="A1191" s="249">
        <v>45534.0</v>
      </c>
      <c r="B1191" s="249">
        <v>45527.0</v>
      </c>
      <c r="C1191" s="250" t="s">
        <v>2657</v>
      </c>
      <c r="D1191" s="251" t="s">
        <v>2658</v>
      </c>
      <c r="E1191" s="250" t="s">
        <v>2638</v>
      </c>
      <c r="F1191" s="252">
        <v>1387.0</v>
      </c>
      <c r="G1191" s="252">
        <f t="shared" si="95"/>
        <v>1387</v>
      </c>
      <c r="H1191" s="251"/>
      <c r="I1191" s="186" t="s">
        <v>730</v>
      </c>
      <c r="J1191" s="186"/>
      <c r="K1191" s="260"/>
    </row>
    <row r="1192">
      <c r="A1192" s="249">
        <v>45534.0</v>
      </c>
      <c r="B1192" s="249">
        <v>45527.0</v>
      </c>
      <c r="C1192" s="312" t="s">
        <v>2659</v>
      </c>
      <c r="D1192" s="312" t="s">
        <v>2660</v>
      </c>
      <c r="E1192" s="250" t="s">
        <v>2638</v>
      </c>
      <c r="F1192" s="252">
        <v>1387.0</v>
      </c>
      <c r="G1192" s="252">
        <f t="shared" si="95"/>
        <v>1387</v>
      </c>
      <c r="H1192" s="251"/>
      <c r="I1192" s="186" t="s">
        <v>730</v>
      </c>
      <c r="J1192" s="186"/>
      <c r="K1192" s="260"/>
    </row>
    <row r="1193">
      <c r="A1193" s="249">
        <v>45534.0</v>
      </c>
      <c r="B1193" s="249">
        <v>45527.0</v>
      </c>
      <c r="C1193" s="312" t="s">
        <v>2661</v>
      </c>
      <c r="D1193" s="312" t="s">
        <v>2662</v>
      </c>
      <c r="E1193" s="250" t="s">
        <v>2638</v>
      </c>
      <c r="F1193" s="252">
        <v>1387.0</v>
      </c>
      <c r="G1193" s="252">
        <f t="shared" si="95"/>
        <v>1387</v>
      </c>
      <c r="H1193" s="251"/>
      <c r="I1193" s="186" t="s">
        <v>730</v>
      </c>
      <c r="J1193" s="186"/>
      <c r="K1193" s="260"/>
    </row>
    <row r="1194">
      <c r="A1194" s="249">
        <v>45534.0</v>
      </c>
      <c r="B1194" s="249">
        <v>45527.0</v>
      </c>
      <c r="C1194" s="312" t="s">
        <v>2663</v>
      </c>
      <c r="D1194" s="312" t="s">
        <v>2664</v>
      </c>
      <c r="E1194" s="250" t="s">
        <v>2638</v>
      </c>
      <c r="F1194" s="252">
        <v>1387.0</v>
      </c>
      <c r="G1194" s="252">
        <f t="shared" si="95"/>
        <v>1387</v>
      </c>
      <c r="H1194" s="251"/>
      <c r="I1194" s="186" t="s">
        <v>730</v>
      </c>
      <c r="J1194" s="186"/>
      <c r="K1194" s="260"/>
    </row>
    <row r="1195">
      <c r="A1195" s="249">
        <v>45534.0</v>
      </c>
      <c r="B1195" s="249">
        <v>45527.0</v>
      </c>
      <c r="C1195" s="250" t="s">
        <v>2663</v>
      </c>
      <c r="D1195" s="250" t="s">
        <v>2665</v>
      </c>
      <c r="E1195" s="250" t="s">
        <v>2638</v>
      </c>
      <c r="F1195" s="252">
        <v>1387.0</v>
      </c>
      <c r="G1195" s="252">
        <f t="shared" si="95"/>
        <v>1387</v>
      </c>
      <c r="H1195" s="251"/>
      <c r="I1195" s="186" t="s">
        <v>730</v>
      </c>
      <c r="J1195" s="186"/>
      <c r="K1195" s="260"/>
    </row>
    <row r="1196">
      <c r="A1196" s="249">
        <v>45534.0</v>
      </c>
      <c r="B1196" s="249">
        <v>45527.0</v>
      </c>
      <c r="C1196" s="250" t="s">
        <v>2666</v>
      </c>
      <c r="D1196" s="250" t="s">
        <v>2667</v>
      </c>
      <c r="E1196" s="250" t="s">
        <v>2638</v>
      </c>
      <c r="F1196" s="252">
        <v>1387.0</v>
      </c>
      <c r="G1196" s="252">
        <f t="shared" si="95"/>
        <v>1387</v>
      </c>
      <c r="H1196" s="251"/>
      <c r="I1196" s="186" t="s">
        <v>730</v>
      </c>
      <c r="J1196" s="186"/>
      <c r="K1196" s="260"/>
    </row>
    <row r="1197">
      <c r="A1197" s="249">
        <v>45534.0</v>
      </c>
      <c r="B1197" s="249">
        <v>45527.0</v>
      </c>
      <c r="C1197" s="312" t="s">
        <v>2668</v>
      </c>
      <c r="D1197" s="312" t="s">
        <v>2669</v>
      </c>
      <c r="E1197" s="250" t="s">
        <v>2638</v>
      </c>
      <c r="F1197" s="252">
        <v>1387.0</v>
      </c>
      <c r="G1197" s="252">
        <f t="shared" si="95"/>
        <v>1387</v>
      </c>
      <c r="H1197" s="251"/>
      <c r="I1197" s="186" t="s">
        <v>730</v>
      </c>
      <c r="J1197" s="186"/>
      <c r="K1197" s="260"/>
    </row>
    <row r="1198">
      <c r="A1198" s="249">
        <v>45534.0</v>
      </c>
      <c r="B1198" s="249">
        <v>45527.0</v>
      </c>
      <c r="C1198" s="312" t="s">
        <v>2670</v>
      </c>
      <c r="D1198" s="312" t="s">
        <v>2671</v>
      </c>
      <c r="E1198" s="250" t="s">
        <v>2638</v>
      </c>
      <c r="F1198" s="252">
        <v>1387.0</v>
      </c>
      <c r="G1198" s="252">
        <f t="shared" si="95"/>
        <v>1387</v>
      </c>
      <c r="H1198" s="251"/>
      <c r="I1198" s="186" t="s">
        <v>730</v>
      </c>
      <c r="J1198" s="186"/>
      <c r="K1198" s="260"/>
    </row>
    <row r="1199">
      <c r="A1199" s="249">
        <v>45534.0</v>
      </c>
      <c r="B1199" s="249">
        <v>45527.0</v>
      </c>
      <c r="C1199" s="312" t="s">
        <v>2672</v>
      </c>
      <c r="D1199" s="312" t="s">
        <v>2673</v>
      </c>
      <c r="E1199" s="250" t="s">
        <v>2638</v>
      </c>
      <c r="F1199" s="252">
        <v>1387.0</v>
      </c>
      <c r="G1199" s="252">
        <f t="shared" si="95"/>
        <v>1387</v>
      </c>
      <c r="H1199" s="251"/>
      <c r="I1199" s="186" t="s">
        <v>730</v>
      </c>
      <c r="J1199" s="186"/>
      <c r="K1199" s="260"/>
    </row>
    <row r="1200">
      <c r="A1200" s="249">
        <v>45534.0</v>
      </c>
      <c r="B1200" s="249">
        <v>45527.0</v>
      </c>
      <c r="C1200" s="250" t="s">
        <v>2674</v>
      </c>
      <c r="D1200" s="250" t="s">
        <v>2675</v>
      </c>
      <c r="E1200" s="250" t="s">
        <v>2638</v>
      </c>
      <c r="F1200" s="252">
        <v>1387.0</v>
      </c>
      <c r="G1200" s="252">
        <f t="shared" si="95"/>
        <v>1387</v>
      </c>
      <c r="H1200" s="251"/>
      <c r="I1200" s="186" t="s">
        <v>730</v>
      </c>
      <c r="J1200" s="186"/>
      <c r="K1200" s="260"/>
    </row>
    <row r="1201">
      <c r="A1201" s="249">
        <v>45534.0</v>
      </c>
      <c r="B1201" s="249">
        <v>45527.0</v>
      </c>
      <c r="C1201" s="250" t="s">
        <v>2676</v>
      </c>
      <c r="D1201" s="250" t="s">
        <v>2677</v>
      </c>
      <c r="E1201" s="250" t="s">
        <v>2638</v>
      </c>
      <c r="F1201" s="252">
        <v>1387.0</v>
      </c>
      <c r="G1201" s="252">
        <f t="shared" si="95"/>
        <v>1387</v>
      </c>
      <c r="H1201" s="251"/>
      <c r="I1201" s="186" t="s">
        <v>730</v>
      </c>
      <c r="J1201" s="186"/>
      <c r="K1201" s="260"/>
    </row>
    <row r="1202">
      <c r="A1202" s="249">
        <v>45534.0</v>
      </c>
      <c r="B1202" s="249">
        <v>45527.0</v>
      </c>
      <c r="C1202" s="312" t="s">
        <v>2678</v>
      </c>
      <c r="D1202" s="312" t="s">
        <v>2679</v>
      </c>
      <c r="E1202" s="250" t="s">
        <v>2638</v>
      </c>
      <c r="F1202" s="252">
        <v>1387.0</v>
      </c>
      <c r="G1202" s="252">
        <f t="shared" si="95"/>
        <v>1387</v>
      </c>
      <c r="H1202" s="251"/>
      <c r="I1202" s="186" t="s">
        <v>730</v>
      </c>
      <c r="J1202" s="186"/>
      <c r="K1202" s="260"/>
    </row>
    <row r="1203">
      <c r="A1203" s="249">
        <v>45534.0</v>
      </c>
      <c r="B1203" s="249">
        <v>45527.0</v>
      </c>
      <c r="C1203" s="312" t="s">
        <v>2680</v>
      </c>
      <c r="D1203" s="250" t="s">
        <v>2681</v>
      </c>
      <c r="E1203" s="250" t="s">
        <v>2638</v>
      </c>
      <c r="F1203" s="252">
        <v>1387.0</v>
      </c>
      <c r="G1203" s="252">
        <f t="shared" si="95"/>
        <v>1387</v>
      </c>
      <c r="H1203" s="251"/>
      <c r="I1203" s="186" t="s">
        <v>730</v>
      </c>
      <c r="J1203" s="186"/>
      <c r="K1203" s="260"/>
    </row>
    <row r="1204">
      <c r="A1204" s="249">
        <v>45534.0</v>
      </c>
      <c r="B1204" s="249">
        <v>45527.0</v>
      </c>
      <c r="C1204" s="312" t="s">
        <v>2682</v>
      </c>
      <c r="D1204" s="312" t="s">
        <v>2683</v>
      </c>
      <c r="E1204" s="250" t="s">
        <v>2638</v>
      </c>
      <c r="F1204" s="252">
        <v>1387.0</v>
      </c>
      <c r="G1204" s="252">
        <f t="shared" si="95"/>
        <v>1387</v>
      </c>
      <c r="H1204" s="251"/>
      <c r="I1204" s="186" t="s">
        <v>730</v>
      </c>
      <c r="J1204" s="186"/>
      <c r="K1204" s="260"/>
    </row>
    <row r="1205">
      <c r="A1205" s="249">
        <v>45534.0</v>
      </c>
      <c r="B1205" s="249">
        <v>45527.0</v>
      </c>
      <c r="C1205" s="250" t="s">
        <v>2684</v>
      </c>
      <c r="D1205" s="312" t="s">
        <v>2685</v>
      </c>
      <c r="E1205" s="250" t="s">
        <v>2638</v>
      </c>
      <c r="F1205" s="252">
        <v>1387.0</v>
      </c>
      <c r="G1205" s="252">
        <f t="shared" si="95"/>
        <v>1387</v>
      </c>
      <c r="H1205" s="251"/>
      <c r="I1205" s="186" t="s">
        <v>730</v>
      </c>
      <c r="J1205" s="186"/>
      <c r="K1205" s="260"/>
    </row>
    <row r="1206">
      <c r="A1206" s="249">
        <v>45534.0</v>
      </c>
      <c r="B1206" s="249">
        <v>45527.0</v>
      </c>
      <c r="C1206" s="250" t="s">
        <v>2686</v>
      </c>
      <c r="D1206" s="250" t="s">
        <v>2687</v>
      </c>
      <c r="E1206" s="250" t="s">
        <v>2638</v>
      </c>
      <c r="F1206" s="252">
        <v>1387.0</v>
      </c>
      <c r="G1206" s="252">
        <f t="shared" si="95"/>
        <v>1387</v>
      </c>
      <c r="H1206" s="251"/>
      <c r="I1206" s="186" t="s">
        <v>730</v>
      </c>
      <c r="J1206" s="186"/>
      <c r="K1206" s="260"/>
    </row>
    <row r="1207">
      <c r="A1207" s="249">
        <v>45534.0</v>
      </c>
      <c r="B1207" s="249">
        <v>45527.0</v>
      </c>
      <c r="C1207" s="312" t="s">
        <v>2688</v>
      </c>
      <c r="D1207" s="312" t="s">
        <v>2689</v>
      </c>
      <c r="E1207" s="250" t="s">
        <v>2638</v>
      </c>
      <c r="F1207" s="252">
        <v>1387.0</v>
      </c>
      <c r="G1207" s="252">
        <f t="shared" si="95"/>
        <v>1387</v>
      </c>
      <c r="H1207" s="251"/>
      <c r="I1207" s="186" t="s">
        <v>730</v>
      </c>
      <c r="J1207" s="186"/>
      <c r="K1207" s="260"/>
    </row>
    <row r="1208">
      <c r="A1208" s="249">
        <v>45534.0</v>
      </c>
      <c r="B1208" s="249">
        <v>45527.0</v>
      </c>
      <c r="C1208" s="312" t="s">
        <v>2690</v>
      </c>
      <c r="D1208" s="312" t="s">
        <v>2691</v>
      </c>
      <c r="E1208" s="250" t="s">
        <v>2638</v>
      </c>
      <c r="F1208" s="252">
        <v>1387.0</v>
      </c>
      <c r="G1208" s="252">
        <f t="shared" si="95"/>
        <v>1387</v>
      </c>
      <c r="H1208" s="251"/>
      <c r="I1208" s="186" t="s">
        <v>730</v>
      </c>
      <c r="J1208" s="186"/>
      <c r="K1208" s="260"/>
    </row>
    <row r="1209">
      <c r="A1209" s="249">
        <v>45534.0</v>
      </c>
      <c r="B1209" s="249">
        <v>45527.0</v>
      </c>
      <c r="C1209" s="250" t="s">
        <v>2692</v>
      </c>
      <c r="D1209" s="250" t="s">
        <v>2693</v>
      </c>
      <c r="E1209" s="250" t="s">
        <v>2638</v>
      </c>
      <c r="F1209" s="252">
        <v>1387.0</v>
      </c>
      <c r="G1209" s="252">
        <f t="shared" si="95"/>
        <v>1387</v>
      </c>
      <c r="H1209" s="251"/>
      <c r="I1209" s="186" t="s">
        <v>730</v>
      </c>
      <c r="J1209" s="186"/>
      <c r="K1209" s="260"/>
    </row>
    <row r="1210">
      <c r="A1210" s="249">
        <v>45534.0</v>
      </c>
      <c r="B1210" s="249">
        <v>45527.0</v>
      </c>
      <c r="C1210" s="250" t="s">
        <v>2694</v>
      </c>
      <c r="D1210" s="250" t="s">
        <v>2695</v>
      </c>
      <c r="E1210" s="250" t="s">
        <v>2638</v>
      </c>
      <c r="F1210" s="252">
        <v>1387.0</v>
      </c>
      <c r="G1210" s="252">
        <f t="shared" si="95"/>
        <v>1387</v>
      </c>
      <c r="H1210" s="251"/>
      <c r="I1210" s="186" t="s">
        <v>730</v>
      </c>
      <c r="J1210" s="186"/>
      <c r="K1210" s="260"/>
    </row>
    <row r="1211">
      <c r="A1211" s="249">
        <v>45534.0</v>
      </c>
      <c r="B1211" s="249">
        <v>45527.0</v>
      </c>
      <c r="C1211" s="312" t="s">
        <v>2696</v>
      </c>
      <c r="D1211" s="312" t="s">
        <v>2697</v>
      </c>
      <c r="E1211" s="250" t="s">
        <v>2638</v>
      </c>
      <c r="F1211" s="252">
        <v>1387.0</v>
      </c>
      <c r="G1211" s="252">
        <f t="shared" si="95"/>
        <v>1387</v>
      </c>
      <c r="H1211" s="251"/>
      <c r="I1211" s="186" t="s">
        <v>730</v>
      </c>
      <c r="J1211" s="186"/>
      <c r="K1211" s="260"/>
    </row>
    <row r="1212">
      <c r="A1212" s="249">
        <v>45534.0</v>
      </c>
      <c r="B1212" s="249">
        <v>45527.0</v>
      </c>
      <c r="C1212" s="312" t="s">
        <v>2698</v>
      </c>
      <c r="D1212" s="312" t="s">
        <v>2699</v>
      </c>
      <c r="E1212" s="250" t="s">
        <v>2638</v>
      </c>
      <c r="F1212" s="252">
        <v>1387.0</v>
      </c>
      <c r="G1212" s="252">
        <f t="shared" si="95"/>
        <v>1387</v>
      </c>
      <c r="H1212" s="251"/>
      <c r="I1212" s="186" t="s">
        <v>730</v>
      </c>
      <c r="J1212" s="186"/>
      <c r="K1212" s="260"/>
    </row>
    <row r="1213">
      <c r="A1213" s="249">
        <v>45534.0</v>
      </c>
      <c r="B1213" s="249">
        <v>45527.0</v>
      </c>
      <c r="C1213" s="312" t="s">
        <v>2700</v>
      </c>
      <c r="D1213" s="312" t="s">
        <v>2701</v>
      </c>
      <c r="E1213" s="250" t="s">
        <v>2638</v>
      </c>
      <c r="F1213" s="252">
        <v>1387.0</v>
      </c>
      <c r="G1213" s="252">
        <f t="shared" si="95"/>
        <v>1387</v>
      </c>
      <c r="H1213" s="251"/>
      <c r="I1213" s="186" t="s">
        <v>730</v>
      </c>
      <c r="J1213" s="186"/>
      <c r="K1213" s="260"/>
    </row>
    <row r="1214">
      <c r="A1214" s="249">
        <v>45534.0</v>
      </c>
      <c r="B1214" s="249">
        <v>45527.0</v>
      </c>
      <c r="C1214" s="250" t="s">
        <v>2702</v>
      </c>
      <c r="D1214" s="250" t="s">
        <v>2703</v>
      </c>
      <c r="E1214" s="250" t="s">
        <v>2638</v>
      </c>
      <c r="F1214" s="252">
        <v>1387.0</v>
      </c>
      <c r="G1214" s="252">
        <f t="shared" si="95"/>
        <v>1387</v>
      </c>
      <c r="H1214" s="251"/>
      <c r="I1214" s="186" t="s">
        <v>730</v>
      </c>
      <c r="J1214" s="186"/>
      <c r="K1214" s="260"/>
    </row>
    <row r="1215">
      <c r="A1215" s="249">
        <v>45534.0</v>
      </c>
      <c r="B1215" s="249">
        <v>45527.0</v>
      </c>
      <c r="C1215" s="250" t="s">
        <v>2704</v>
      </c>
      <c r="D1215" s="250" t="s">
        <v>2705</v>
      </c>
      <c r="E1215" s="250" t="s">
        <v>2638</v>
      </c>
      <c r="F1215" s="252">
        <v>1387.0</v>
      </c>
      <c r="G1215" s="252">
        <f t="shared" si="95"/>
        <v>1387</v>
      </c>
      <c r="H1215" s="251"/>
      <c r="I1215" s="186" t="s">
        <v>730</v>
      </c>
      <c r="J1215" s="186"/>
      <c r="K1215" s="260"/>
    </row>
    <row r="1216">
      <c r="A1216" s="249">
        <v>45534.0</v>
      </c>
      <c r="B1216" s="249">
        <v>45527.0</v>
      </c>
      <c r="C1216" s="250" t="s">
        <v>2706</v>
      </c>
      <c r="D1216" s="250" t="s">
        <v>2707</v>
      </c>
      <c r="E1216" s="250" t="s">
        <v>2638</v>
      </c>
      <c r="F1216" s="252">
        <v>1387.0</v>
      </c>
      <c r="G1216" s="252">
        <f t="shared" si="95"/>
        <v>1387</v>
      </c>
      <c r="H1216" s="251"/>
      <c r="I1216" s="186" t="s">
        <v>730</v>
      </c>
      <c r="J1216" s="186"/>
      <c r="K1216" s="260"/>
    </row>
    <row r="1217">
      <c r="A1217" s="249">
        <v>45534.0</v>
      </c>
      <c r="B1217" s="249">
        <v>45527.0</v>
      </c>
      <c r="C1217" s="312" t="s">
        <v>2708</v>
      </c>
      <c r="D1217" s="312" t="s">
        <v>2709</v>
      </c>
      <c r="E1217" s="250" t="s">
        <v>2638</v>
      </c>
      <c r="F1217" s="252">
        <v>1387.0</v>
      </c>
      <c r="G1217" s="252">
        <f t="shared" si="95"/>
        <v>1387</v>
      </c>
      <c r="H1217" s="251"/>
      <c r="I1217" s="186" t="s">
        <v>730</v>
      </c>
      <c r="J1217" s="186"/>
      <c r="K1217" s="260"/>
    </row>
    <row r="1218">
      <c r="A1218" s="249">
        <v>45534.0</v>
      </c>
      <c r="B1218" s="249">
        <v>45527.0</v>
      </c>
      <c r="C1218" s="250" t="s">
        <v>2710</v>
      </c>
      <c r="D1218" s="250" t="s">
        <v>2711</v>
      </c>
      <c r="E1218" s="250" t="s">
        <v>2638</v>
      </c>
      <c r="F1218" s="252">
        <v>1387.0</v>
      </c>
      <c r="G1218" s="252">
        <f t="shared" si="95"/>
        <v>1387</v>
      </c>
      <c r="H1218" s="251"/>
      <c r="I1218" s="186" t="s">
        <v>730</v>
      </c>
      <c r="J1218" s="186"/>
      <c r="K1218" s="260"/>
    </row>
    <row r="1219">
      <c r="A1219" s="249">
        <v>45534.0</v>
      </c>
      <c r="B1219" s="249">
        <v>45527.0</v>
      </c>
      <c r="C1219" s="312" t="s">
        <v>2712</v>
      </c>
      <c r="D1219" s="312" t="s">
        <v>2713</v>
      </c>
      <c r="E1219" s="250" t="s">
        <v>2638</v>
      </c>
      <c r="F1219" s="252">
        <v>1387.0</v>
      </c>
      <c r="G1219" s="252">
        <f t="shared" si="95"/>
        <v>1387</v>
      </c>
      <c r="H1219" s="251"/>
      <c r="I1219" s="186" t="s">
        <v>730</v>
      </c>
      <c r="J1219" s="186"/>
      <c r="K1219" s="260"/>
    </row>
    <row r="1220">
      <c r="A1220" s="249">
        <v>45534.0</v>
      </c>
      <c r="B1220" s="249">
        <v>45527.0</v>
      </c>
      <c r="C1220" s="250" t="s">
        <v>2714</v>
      </c>
      <c r="D1220" s="250" t="s">
        <v>2715</v>
      </c>
      <c r="E1220" s="250" t="s">
        <v>2638</v>
      </c>
      <c r="F1220" s="252">
        <v>1387.0</v>
      </c>
      <c r="G1220" s="252">
        <f t="shared" si="95"/>
        <v>1387</v>
      </c>
      <c r="H1220" s="251"/>
      <c r="I1220" s="186" t="s">
        <v>730</v>
      </c>
      <c r="J1220" s="186"/>
      <c r="K1220" s="260"/>
    </row>
    <row r="1221">
      <c r="A1221" s="249">
        <v>45534.0</v>
      </c>
      <c r="B1221" s="249">
        <v>45527.0</v>
      </c>
      <c r="C1221" s="250" t="s">
        <v>2716</v>
      </c>
      <c r="D1221" s="250" t="s">
        <v>2717</v>
      </c>
      <c r="E1221" s="250" t="s">
        <v>2638</v>
      </c>
      <c r="F1221" s="252">
        <v>1387.0</v>
      </c>
      <c r="G1221" s="252">
        <f t="shared" si="95"/>
        <v>1387</v>
      </c>
      <c r="H1221" s="251"/>
      <c r="I1221" s="186" t="s">
        <v>730</v>
      </c>
      <c r="J1221" s="186"/>
      <c r="K1221" s="260"/>
    </row>
    <row r="1222">
      <c r="A1222" s="249">
        <v>45535.0</v>
      </c>
      <c r="B1222" s="249">
        <v>45527.0</v>
      </c>
      <c r="C1222" s="250" t="s">
        <v>2718</v>
      </c>
      <c r="D1222" s="250" t="s">
        <v>2719</v>
      </c>
      <c r="E1222" s="250" t="s">
        <v>2638</v>
      </c>
      <c r="F1222" s="252">
        <v>1387.0</v>
      </c>
      <c r="G1222" s="252">
        <f t="shared" si="95"/>
        <v>1387</v>
      </c>
      <c r="H1222" s="251"/>
      <c r="I1222" s="186" t="s">
        <v>730</v>
      </c>
      <c r="J1222" s="186"/>
      <c r="K1222" s="260"/>
    </row>
    <row r="1223">
      <c r="A1223" s="249">
        <v>45535.0</v>
      </c>
      <c r="B1223" s="249">
        <v>45527.0</v>
      </c>
      <c r="C1223" s="250" t="s">
        <v>2720</v>
      </c>
      <c r="D1223" s="250" t="s">
        <v>2721</v>
      </c>
      <c r="E1223" s="250" t="s">
        <v>2638</v>
      </c>
      <c r="F1223" s="252">
        <v>1387.0</v>
      </c>
      <c r="G1223" s="252">
        <f t="shared" si="95"/>
        <v>1387</v>
      </c>
      <c r="H1223" s="251"/>
      <c r="I1223" s="186" t="s">
        <v>730</v>
      </c>
      <c r="J1223" s="186"/>
      <c r="K1223" s="260"/>
    </row>
    <row r="1224">
      <c r="A1224" s="249">
        <v>45535.0</v>
      </c>
      <c r="B1224" s="249">
        <v>45527.0</v>
      </c>
      <c r="C1224" s="250" t="s">
        <v>2722</v>
      </c>
      <c r="D1224" s="250" t="s">
        <v>2723</v>
      </c>
      <c r="E1224" s="250" t="s">
        <v>2638</v>
      </c>
      <c r="F1224" s="252">
        <v>1387.0</v>
      </c>
      <c r="G1224" s="252">
        <f t="shared" si="95"/>
        <v>1387</v>
      </c>
      <c r="H1224" s="251"/>
      <c r="I1224" s="186" t="s">
        <v>730</v>
      </c>
      <c r="J1224" s="186"/>
      <c r="K1224" s="260"/>
    </row>
    <row r="1225">
      <c r="A1225" s="249">
        <v>45535.0</v>
      </c>
      <c r="B1225" s="249">
        <v>45527.0</v>
      </c>
      <c r="C1225" s="250" t="s">
        <v>2724</v>
      </c>
      <c r="D1225" s="250" t="s">
        <v>2725</v>
      </c>
      <c r="E1225" s="250" t="s">
        <v>2638</v>
      </c>
      <c r="F1225" s="252">
        <v>1387.0</v>
      </c>
      <c r="G1225" s="252">
        <f t="shared" si="95"/>
        <v>1387</v>
      </c>
      <c r="H1225" s="251"/>
      <c r="I1225" s="186" t="s">
        <v>730</v>
      </c>
      <c r="J1225" s="186"/>
      <c r="K1225" s="260"/>
    </row>
    <row r="1226">
      <c r="A1226" s="249">
        <v>45535.0</v>
      </c>
      <c r="B1226" s="249">
        <v>45527.0</v>
      </c>
      <c r="C1226" s="250" t="s">
        <v>2724</v>
      </c>
      <c r="D1226" s="250" t="s">
        <v>2726</v>
      </c>
      <c r="E1226" s="250" t="s">
        <v>2638</v>
      </c>
      <c r="F1226" s="252">
        <v>1387.0</v>
      </c>
      <c r="G1226" s="252">
        <f t="shared" si="95"/>
        <v>1387</v>
      </c>
      <c r="H1226" s="251"/>
      <c r="I1226" s="186" t="s">
        <v>730</v>
      </c>
      <c r="J1226" s="186"/>
      <c r="K1226" s="260"/>
    </row>
    <row r="1227">
      <c r="A1227" s="249">
        <v>45535.0</v>
      </c>
      <c r="B1227" s="249">
        <v>45527.0</v>
      </c>
      <c r="C1227" s="250" t="s">
        <v>2727</v>
      </c>
      <c r="D1227" s="250" t="s">
        <v>2728</v>
      </c>
      <c r="E1227" s="251"/>
      <c r="F1227" s="252">
        <v>1387.0</v>
      </c>
      <c r="G1227" s="252">
        <f t="shared" si="95"/>
        <v>1387</v>
      </c>
      <c r="H1227" s="251"/>
      <c r="I1227" s="186" t="s">
        <v>730</v>
      </c>
      <c r="J1227" s="186"/>
      <c r="K1227" s="260"/>
    </row>
    <row r="1228">
      <c r="A1228" s="249">
        <v>45535.0</v>
      </c>
      <c r="B1228" s="249">
        <v>45527.0</v>
      </c>
      <c r="C1228" s="250" t="s">
        <v>2729</v>
      </c>
      <c r="D1228" s="250" t="s">
        <v>2730</v>
      </c>
      <c r="E1228" s="250" t="s">
        <v>2638</v>
      </c>
      <c r="F1228" s="252">
        <v>1387.0</v>
      </c>
      <c r="G1228" s="252">
        <f t="shared" si="95"/>
        <v>1387</v>
      </c>
      <c r="H1228" s="251"/>
      <c r="I1228" s="186" t="s">
        <v>730</v>
      </c>
      <c r="J1228" s="186"/>
      <c r="K1228" s="260"/>
    </row>
    <row r="1229">
      <c r="A1229" s="249">
        <v>45535.0</v>
      </c>
      <c r="B1229" s="249">
        <v>45527.0</v>
      </c>
      <c r="C1229" s="251"/>
      <c r="D1229" s="250" t="s">
        <v>2731</v>
      </c>
      <c r="E1229" s="250" t="s">
        <v>2638</v>
      </c>
      <c r="F1229" s="252">
        <v>1387.0</v>
      </c>
      <c r="G1229" s="252">
        <f t="shared" si="95"/>
        <v>1387</v>
      </c>
      <c r="H1229" s="251"/>
      <c r="I1229" s="186" t="s">
        <v>730</v>
      </c>
      <c r="J1229" s="186"/>
      <c r="K1229" s="260"/>
    </row>
    <row r="1230">
      <c r="A1230" s="232">
        <v>45535.0</v>
      </c>
      <c r="B1230" s="232">
        <v>45527.0</v>
      </c>
      <c r="C1230" s="234" t="s">
        <v>2176</v>
      </c>
      <c r="D1230" s="234" t="s">
        <v>2732</v>
      </c>
      <c r="E1230" s="234" t="s">
        <v>2638</v>
      </c>
      <c r="F1230" s="236">
        <v>1387.0</v>
      </c>
      <c r="G1230" s="235"/>
      <c r="H1230" s="235"/>
      <c r="I1230" s="186" t="s">
        <v>730</v>
      </c>
      <c r="J1230" s="186"/>
      <c r="K1230" s="260"/>
    </row>
    <row r="1231">
      <c r="A1231" s="232">
        <v>45535.0</v>
      </c>
      <c r="B1231" s="232">
        <v>45527.0</v>
      </c>
      <c r="C1231" s="234" t="s">
        <v>2176</v>
      </c>
      <c r="D1231" s="234" t="s">
        <v>2733</v>
      </c>
      <c r="E1231" s="234" t="s">
        <v>2638</v>
      </c>
      <c r="F1231" s="236">
        <v>1387.0</v>
      </c>
      <c r="G1231" s="236">
        <f t="shared" ref="G1231:G1238" si="96">F1231</f>
        <v>1387</v>
      </c>
      <c r="H1231" s="235"/>
      <c r="I1231" s="186" t="s">
        <v>730</v>
      </c>
      <c r="J1231" s="186"/>
      <c r="K1231" s="260"/>
    </row>
    <row r="1232">
      <c r="A1232" s="232">
        <v>45535.0</v>
      </c>
      <c r="B1232" s="232">
        <v>45527.0</v>
      </c>
      <c r="C1232" s="234" t="s">
        <v>2176</v>
      </c>
      <c r="D1232" s="234" t="s">
        <v>2734</v>
      </c>
      <c r="E1232" s="234" t="s">
        <v>2638</v>
      </c>
      <c r="F1232" s="236">
        <v>1387.0</v>
      </c>
      <c r="G1232" s="236">
        <f t="shared" si="96"/>
        <v>1387</v>
      </c>
      <c r="H1232" s="235"/>
      <c r="I1232" s="186" t="s">
        <v>730</v>
      </c>
      <c r="J1232" s="186"/>
      <c r="K1232" s="260"/>
    </row>
    <row r="1233">
      <c r="A1233" s="232">
        <v>45535.0</v>
      </c>
      <c r="B1233" s="232">
        <v>45527.0</v>
      </c>
      <c r="C1233" s="234" t="s">
        <v>2176</v>
      </c>
      <c r="D1233" s="234" t="s">
        <v>2735</v>
      </c>
      <c r="E1233" s="234" t="s">
        <v>2638</v>
      </c>
      <c r="F1233" s="236">
        <v>1387.0</v>
      </c>
      <c r="G1233" s="236">
        <f t="shared" si="96"/>
        <v>1387</v>
      </c>
      <c r="H1233" s="235"/>
      <c r="I1233" s="186" t="s">
        <v>730</v>
      </c>
      <c r="J1233" s="186"/>
      <c r="K1233" s="260"/>
    </row>
    <row r="1234">
      <c r="A1234" s="232">
        <v>45535.0</v>
      </c>
      <c r="B1234" s="232">
        <v>45527.0</v>
      </c>
      <c r="C1234" s="234" t="s">
        <v>2176</v>
      </c>
      <c r="D1234" s="234" t="s">
        <v>2736</v>
      </c>
      <c r="E1234" s="234" t="s">
        <v>2638</v>
      </c>
      <c r="F1234" s="236">
        <v>1387.0</v>
      </c>
      <c r="G1234" s="236">
        <f t="shared" si="96"/>
        <v>1387</v>
      </c>
      <c r="H1234" s="235"/>
      <c r="I1234" s="186" t="s">
        <v>730</v>
      </c>
      <c r="J1234" s="186"/>
      <c r="K1234" s="260"/>
    </row>
    <row r="1235">
      <c r="A1235" s="232">
        <v>45535.0</v>
      </c>
      <c r="B1235" s="232">
        <v>45527.0</v>
      </c>
      <c r="C1235" s="234" t="s">
        <v>2176</v>
      </c>
      <c r="D1235" s="234" t="s">
        <v>2737</v>
      </c>
      <c r="E1235" s="234" t="s">
        <v>2638</v>
      </c>
      <c r="F1235" s="236">
        <v>1387.0</v>
      </c>
      <c r="G1235" s="236">
        <f t="shared" si="96"/>
        <v>1387</v>
      </c>
      <c r="H1235" s="235"/>
      <c r="I1235" s="186" t="s">
        <v>730</v>
      </c>
      <c r="J1235" s="186"/>
      <c r="K1235" s="260"/>
    </row>
    <row r="1236">
      <c r="A1236" s="232">
        <v>45535.0</v>
      </c>
      <c r="B1236" s="232">
        <v>45527.0</v>
      </c>
      <c r="C1236" s="234" t="s">
        <v>2176</v>
      </c>
      <c r="D1236" s="234" t="s">
        <v>2738</v>
      </c>
      <c r="E1236" s="234" t="s">
        <v>2638</v>
      </c>
      <c r="F1236" s="236">
        <v>1387.0</v>
      </c>
      <c r="G1236" s="236">
        <f t="shared" si="96"/>
        <v>1387</v>
      </c>
      <c r="H1236" s="235"/>
      <c r="I1236" s="186" t="s">
        <v>730</v>
      </c>
      <c r="J1236" s="186"/>
      <c r="K1236" s="260"/>
    </row>
    <row r="1237">
      <c r="A1237" s="314"/>
      <c r="B1237" s="314"/>
      <c r="C1237" s="234" t="s">
        <v>2176</v>
      </c>
      <c r="D1237" s="234" t="s">
        <v>2739</v>
      </c>
      <c r="E1237" s="235"/>
      <c r="F1237" s="236">
        <v>2000.0</v>
      </c>
      <c r="G1237" s="236">
        <f t="shared" si="96"/>
        <v>2000</v>
      </c>
      <c r="H1237" s="235"/>
      <c r="I1237" s="186" t="s">
        <v>730</v>
      </c>
      <c r="J1237" s="186"/>
      <c r="K1237" s="260"/>
    </row>
    <row r="1238">
      <c r="A1238" s="314"/>
      <c r="B1238" s="314"/>
      <c r="C1238" s="234" t="s">
        <v>2176</v>
      </c>
      <c r="D1238" s="234" t="s">
        <v>2740</v>
      </c>
      <c r="E1238" s="235"/>
      <c r="F1238" s="236">
        <v>563.0</v>
      </c>
      <c r="G1238" s="236">
        <f t="shared" si="96"/>
        <v>563</v>
      </c>
      <c r="H1238" s="235"/>
      <c r="I1238" s="186" t="s">
        <v>730</v>
      </c>
      <c r="J1238" s="186"/>
      <c r="K1238" s="260"/>
    </row>
    <row r="1239">
      <c r="A1239" s="258">
        <v>45628.0</v>
      </c>
      <c r="B1239" s="258">
        <v>45627.0</v>
      </c>
      <c r="C1239" s="259" t="s">
        <v>2741</v>
      </c>
      <c r="D1239" s="259" t="s">
        <v>2742</v>
      </c>
      <c r="E1239" s="260" t="s">
        <v>306</v>
      </c>
      <c r="F1239" s="261"/>
      <c r="G1239" s="262">
        <v>315.0</v>
      </c>
      <c r="H1239" s="262">
        <f t="shared" ref="H1239:H1254" si="97">G1239</f>
        <v>315</v>
      </c>
      <c r="I1239" s="185" t="s">
        <v>627</v>
      </c>
      <c r="J1239" s="186" t="s">
        <v>1381</v>
      </c>
      <c r="K1239" s="260" t="s">
        <v>2743</v>
      </c>
    </row>
    <row r="1240">
      <c r="A1240" s="258">
        <v>45628.0</v>
      </c>
      <c r="B1240" s="258">
        <v>45627.0</v>
      </c>
      <c r="C1240" s="261" t="s">
        <v>2744</v>
      </c>
      <c r="D1240" s="260" t="s">
        <v>2744</v>
      </c>
      <c r="E1240" s="260" t="s">
        <v>1663</v>
      </c>
      <c r="F1240" s="261"/>
      <c r="G1240" s="262">
        <f>305+65</f>
        <v>370</v>
      </c>
      <c r="H1240" s="262">
        <f t="shared" si="97"/>
        <v>370</v>
      </c>
      <c r="I1240" s="185" t="s">
        <v>627</v>
      </c>
      <c r="J1240" s="186" t="s">
        <v>1381</v>
      </c>
      <c r="K1240" s="260" t="s">
        <v>2745</v>
      </c>
    </row>
    <row r="1241">
      <c r="A1241" s="258">
        <v>45628.0</v>
      </c>
      <c r="B1241" s="258">
        <v>45627.0</v>
      </c>
      <c r="C1241" s="259" t="s">
        <v>2746</v>
      </c>
      <c r="D1241" s="259" t="s">
        <v>2747</v>
      </c>
      <c r="E1241" s="260" t="s">
        <v>509</v>
      </c>
      <c r="F1241" s="261"/>
      <c r="G1241" s="262">
        <v>100.0</v>
      </c>
      <c r="H1241" s="262">
        <f t="shared" si="97"/>
        <v>100</v>
      </c>
      <c r="I1241" s="185" t="s">
        <v>627</v>
      </c>
      <c r="J1241" s="186" t="s">
        <v>1381</v>
      </c>
      <c r="K1241" s="260" t="s">
        <v>2748</v>
      </c>
    </row>
    <row r="1242">
      <c r="A1242" s="258">
        <v>45628.0</v>
      </c>
      <c r="B1242" s="258">
        <v>45627.0</v>
      </c>
      <c r="C1242" s="259" t="s">
        <v>2749</v>
      </c>
      <c r="D1242" s="259" t="s">
        <v>2750</v>
      </c>
      <c r="E1242" s="260" t="s">
        <v>509</v>
      </c>
      <c r="F1242" s="261"/>
      <c r="G1242" s="262">
        <v>135.0</v>
      </c>
      <c r="H1242" s="262">
        <f t="shared" si="97"/>
        <v>135</v>
      </c>
      <c r="I1242" s="185" t="s">
        <v>627</v>
      </c>
      <c r="J1242" s="186" t="s">
        <v>1381</v>
      </c>
      <c r="K1242" s="260" t="s">
        <v>2751</v>
      </c>
    </row>
    <row r="1243">
      <c r="A1243" s="258">
        <v>45628.0</v>
      </c>
      <c r="B1243" s="258">
        <v>45657.0</v>
      </c>
      <c r="C1243" s="259" t="s">
        <v>2752</v>
      </c>
      <c r="D1243" s="259" t="s">
        <v>2753</v>
      </c>
      <c r="E1243" s="260" t="s">
        <v>74</v>
      </c>
      <c r="F1243" s="260" t="s">
        <v>31</v>
      </c>
      <c r="G1243" s="262">
        <v>1470.0</v>
      </c>
      <c r="H1243" s="262">
        <f t="shared" si="97"/>
        <v>1470</v>
      </c>
      <c r="I1243" s="185" t="s">
        <v>627</v>
      </c>
      <c r="J1243" s="186" t="s">
        <v>1381</v>
      </c>
      <c r="K1243" s="260" t="s">
        <v>2754</v>
      </c>
    </row>
    <row r="1244">
      <c r="A1244" s="258">
        <v>45628.0</v>
      </c>
      <c r="B1244" s="258">
        <v>45657.0</v>
      </c>
      <c r="C1244" s="260" t="s">
        <v>2755</v>
      </c>
      <c r="D1244" s="260" t="s">
        <v>2756</v>
      </c>
      <c r="E1244" s="260" t="s">
        <v>74</v>
      </c>
      <c r="F1244" s="260" t="s">
        <v>31</v>
      </c>
      <c r="G1244" s="270">
        <v>1470.0</v>
      </c>
      <c r="H1244" s="262">
        <f t="shared" si="97"/>
        <v>1470</v>
      </c>
      <c r="I1244" s="185" t="s">
        <v>627</v>
      </c>
      <c r="J1244" s="186" t="s">
        <v>1381</v>
      </c>
      <c r="K1244" s="260" t="s">
        <v>2757</v>
      </c>
    </row>
    <row r="1245">
      <c r="A1245" s="258">
        <v>45630.0</v>
      </c>
      <c r="B1245" s="258">
        <v>45660.0</v>
      </c>
      <c r="C1245" s="259" t="s">
        <v>2758</v>
      </c>
      <c r="D1245" s="259" t="s">
        <v>2758</v>
      </c>
      <c r="E1245" s="260" t="s">
        <v>92</v>
      </c>
      <c r="F1245" s="260" t="s">
        <v>31</v>
      </c>
      <c r="G1245" s="262">
        <v>1705.0</v>
      </c>
      <c r="H1245" s="262">
        <f t="shared" si="97"/>
        <v>1705</v>
      </c>
      <c r="I1245" s="185" t="s">
        <v>627</v>
      </c>
      <c r="J1245" s="186" t="s">
        <v>1381</v>
      </c>
      <c r="K1245" s="260" t="s">
        <v>2759</v>
      </c>
    </row>
    <row r="1246">
      <c r="A1246" s="306">
        <v>45630.0</v>
      </c>
      <c r="B1246" s="306">
        <v>45657.0</v>
      </c>
      <c r="C1246" s="308" t="s">
        <v>2760</v>
      </c>
      <c r="D1246" s="308" t="s">
        <v>2760</v>
      </c>
      <c r="E1246" s="308" t="s">
        <v>74</v>
      </c>
      <c r="F1246" s="308" t="s">
        <v>31</v>
      </c>
      <c r="G1246" s="310">
        <v>1000.0</v>
      </c>
      <c r="H1246" s="310">
        <f t="shared" si="97"/>
        <v>1000</v>
      </c>
      <c r="I1246" s="185" t="s">
        <v>627</v>
      </c>
      <c r="J1246" s="186" t="s">
        <v>2355</v>
      </c>
      <c r="K1246" s="308" t="s">
        <v>2761</v>
      </c>
    </row>
    <row r="1247">
      <c r="A1247" s="315">
        <v>45630.0</v>
      </c>
      <c r="B1247" s="315">
        <v>45654.0</v>
      </c>
      <c r="C1247" s="316" t="s">
        <v>2762</v>
      </c>
      <c r="D1247" s="316" t="s">
        <v>2763</v>
      </c>
      <c r="E1247" s="316" t="s">
        <v>1062</v>
      </c>
      <c r="F1247" s="316" t="s">
        <v>18</v>
      </c>
      <c r="G1247" s="317">
        <v>465.0</v>
      </c>
      <c r="H1247" s="317">
        <f t="shared" si="97"/>
        <v>465</v>
      </c>
      <c r="I1247" s="185" t="s">
        <v>627</v>
      </c>
      <c r="J1247" s="186" t="s">
        <v>2764</v>
      </c>
      <c r="K1247" s="316" t="s">
        <v>1062</v>
      </c>
    </row>
    <row r="1248">
      <c r="A1248" s="239">
        <v>45630.0</v>
      </c>
      <c r="B1248" s="239">
        <v>45626.0</v>
      </c>
      <c r="C1248" s="318" t="s">
        <v>2765</v>
      </c>
      <c r="D1248" s="240" t="s">
        <v>2766</v>
      </c>
      <c r="E1248" s="240" t="s">
        <v>66</v>
      </c>
      <c r="F1248" s="240" t="s">
        <v>18</v>
      </c>
      <c r="G1248" s="273">
        <v>930.0</v>
      </c>
      <c r="H1248" s="241">
        <f t="shared" si="97"/>
        <v>930</v>
      </c>
      <c r="I1248" s="185" t="s">
        <v>627</v>
      </c>
      <c r="J1248" s="186" t="s">
        <v>730</v>
      </c>
      <c r="K1248" s="240" t="s">
        <v>2767</v>
      </c>
    </row>
    <row r="1249">
      <c r="A1249" s="274">
        <v>45632.0</v>
      </c>
      <c r="B1249" s="258">
        <v>45657.0</v>
      </c>
      <c r="C1249" s="260" t="s">
        <v>2768</v>
      </c>
      <c r="D1249" s="261" t="s">
        <v>2768</v>
      </c>
      <c r="E1249" s="260" t="s">
        <v>92</v>
      </c>
      <c r="F1249" s="260" t="s">
        <v>31</v>
      </c>
      <c r="G1249" s="270">
        <v>2600.0</v>
      </c>
      <c r="H1249" s="262">
        <f t="shared" si="97"/>
        <v>2600</v>
      </c>
      <c r="I1249" s="185" t="s">
        <v>627</v>
      </c>
      <c r="J1249" s="186" t="s">
        <v>1381</v>
      </c>
      <c r="K1249" s="260" t="s">
        <v>2769</v>
      </c>
    </row>
    <row r="1250">
      <c r="A1250" s="274">
        <v>45633.0</v>
      </c>
      <c r="B1250" s="258">
        <v>45633.0</v>
      </c>
      <c r="C1250" s="259" t="s">
        <v>2770</v>
      </c>
      <c r="D1250" s="259" t="s">
        <v>2770</v>
      </c>
      <c r="E1250" s="260" t="s">
        <v>74</v>
      </c>
      <c r="F1250" s="260" t="s">
        <v>18</v>
      </c>
      <c r="G1250" s="270">
        <v>939.0</v>
      </c>
      <c r="H1250" s="262">
        <f t="shared" si="97"/>
        <v>939</v>
      </c>
      <c r="I1250" s="185" t="s">
        <v>627</v>
      </c>
      <c r="J1250" s="186" t="s">
        <v>1381</v>
      </c>
      <c r="K1250" s="260" t="s">
        <v>2771</v>
      </c>
    </row>
    <row r="1251">
      <c r="A1251" s="274">
        <v>45633.0</v>
      </c>
      <c r="B1251" s="258">
        <v>45639.0</v>
      </c>
      <c r="C1251" s="259" t="s">
        <v>2772</v>
      </c>
      <c r="D1251" s="259" t="s">
        <v>2772</v>
      </c>
      <c r="E1251" s="260" t="s">
        <v>74</v>
      </c>
      <c r="F1251" s="261"/>
      <c r="G1251" s="262">
        <v>1309.0</v>
      </c>
      <c r="H1251" s="262">
        <f t="shared" si="97"/>
        <v>1309</v>
      </c>
      <c r="I1251" s="185" t="s">
        <v>627</v>
      </c>
      <c r="J1251" s="186" t="s">
        <v>1381</v>
      </c>
      <c r="K1251" s="260" t="s">
        <v>2773</v>
      </c>
    </row>
    <row r="1252">
      <c r="A1252" s="274">
        <v>45633.0</v>
      </c>
      <c r="B1252" s="258">
        <v>45633.0</v>
      </c>
      <c r="C1252" s="259" t="s">
        <v>2774</v>
      </c>
      <c r="D1252" s="259" t="s">
        <v>2774</v>
      </c>
      <c r="E1252" s="260" t="s">
        <v>74</v>
      </c>
      <c r="F1252" s="261"/>
      <c r="G1252" s="262">
        <v>869.0</v>
      </c>
      <c r="H1252" s="262">
        <f t="shared" si="97"/>
        <v>869</v>
      </c>
      <c r="I1252" s="185" t="s">
        <v>627</v>
      </c>
      <c r="J1252" s="186" t="s">
        <v>1381</v>
      </c>
      <c r="K1252" s="260" t="s">
        <v>2775</v>
      </c>
    </row>
    <row r="1253">
      <c r="A1253" s="239">
        <v>45633.0</v>
      </c>
      <c r="B1253" s="239">
        <v>45633.0</v>
      </c>
      <c r="C1253" s="240" t="s">
        <v>2765</v>
      </c>
      <c r="D1253" s="240" t="s">
        <v>2766</v>
      </c>
      <c r="E1253" s="240" t="s">
        <v>66</v>
      </c>
      <c r="F1253" s="240" t="s">
        <v>18</v>
      </c>
      <c r="G1253" s="241">
        <v>200.0</v>
      </c>
      <c r="H1253" s="241">
        <f t="shared" si="97"/>
        <v>200</v>
      </c>
      <c r="I1253" s="185" t="s">
        <v>627</v>
      </c>
      <c r="J1253" s="186" t="s">
        <v>730</v>
      </c>
      <c r="K1253" s="240" t="s">
        <v>2776</v>
      </c>
    </row>
    <row r="1254">
      <c r="A1254" s="258">
        <v>45603.0</v>
      </c>
      <c r="B1254" s="258">
        <v>45631.0</v>
      </c>
      <c r="C1254" s="260" t="s">
        <v>2509</v>
      </c>
      <c r="D1254" s="260" t="s">
        <v>2510</v>
      </c>
      <c r="E1254" s="260" t="s">
        <v>1270</v>
      </c>
      <c r="F1254" s="261"/>
      <c r="G1254" s="262">
        <v>2212.0</v>
      </c>
      <c r="H1254" s="262">
        <f t="shared" si="97"/>
        <v>2212</v>
      </c>
      <c r="I1254" s="185" t="s">
        <v>627</v>
      </c>
      <c r="J1254" s="186" t="s">
        <v>1381</v>
      </c>
      <c r="K1254" s="260" t="s">
        <v>2777</v>
      </c>
    </row>
    <row r="1255">
      <c r="A1255" s="258">
        <v>45636.0</v>
      </c>
      <c r="B1255" s="258">
        <v>45660.0</v>
      </c>
      <c r="C1255" s="259" t="s">
        <v>2758</v>
      </c>
      <c r="D1255" s="259" t="s">
        <v>2758</v>
      </c>
      <c r="E1255" s="260" t="s">
        <v>92</v>
      </c>
      <c r="F1255" s="260" t="s">
        <v>31</v>
      </c>
      <c r="G1255" s="262">
        <v>1354.0</v>
      </c>
      <c r="H1255" s="262">
        <v>1354.0</v>
      </c>
      <c r="I1255" s="185" t="s">
        <v>627</v>
      </c>
      <c r="J1255" s="186" t="s">
        <v>1381</v>
      </c>
      <c r="K1255" s="260" t="s">
        <v>2778</v>
      </c>
    </row>
    <row r="1256">
      <c r="A1256" s="258">
        <v>45636.0</v>
      </c>
      <c r="B1256" s="258">
        <v>45652.0</v>
      </c>
      <c r="C1256" s="259" t="s">
        <v>2779</v>
      </c>
      <c r="D1256" s="259" t="s">
        <v>2780</v>
      </c>
      <c r="E1256" s="260" t="s">
        <v>92</v>
      </c>
      <c r="F1256" s="260" t="s">
        <v>18</v>
      </c>
      <c r="G1256" s="262">
        <v>1549.0</v>
      </c>
      <c r="H1256" s="262">
        <f t="shared" ref="H1256:H1269" si="98">G1256</f>
        <v>1549</v>
      </c>
      <c r="I1256" s="185" t="s">
        <v>627</v>
      </c>
      <c r="J1256" s="186" t="s">
        <v>1381</v>
      </c>
      <c r="K1256" s="260" t="s">
        <v>2781</v>
      </c>
    </row>
    <row r="1257">
      <c r="A1257" s="258">
        <v>45636.0</v>
      </c>
      <c r="B1257" s="258">
        <v>45642.0</v>
      </c>
      <c r="C1257" s="260" t="s">
        <v>2782</v>
      </c>
      <c r="D1257" s="260" t="s">
        <v>2783</v>
      </c>
      <c r="E1257" s="260" t="s">
        <v>545</v>
      </c>
      <c r="F1257" s="261"/>
      <c r="G1257" s="262">
        <v>4420.0</v>
      </c>
      <c r="H1257" s="262">
        <f t="shared" si="98"/>
        <v>4420</v>
      </c>
      <c r="I1257" s="185" t="s">
        <v>627</v>
      </c>
      <c r="J1257" s="186" t="s">
        <v>1381</v>
      </c>
      <c r="K1257" s="260" t="s">
        <v>2784</v>
      </c>
    </row>
    <row r="1258">
      <c r="A1258" s="239">
        <v>45636.0</v>
      </c>
      <c r="B1258" s="239">
        <v>45636.0</v>
      </c>
      <c r="C1258" s="242" t="s">
        <v>2785</v>
      </c>
      <c r="D1258" s="242" t="s">
        <v>2786</v>
      </c>
      <c r="E1258" s="240" t="s">
        <v>1001</v>
      </c>
      <c r="F1258" s="243"/>
      <c r="G1258" s="241">
        <v>1800.0</v>
      </c>
      <c r="H1258" s="241">
        <f t="shared" si="98"/>
        <v>1800</v>
      </c>
      <c r="I1258" s="185" t="s">
        <v>627</v>
      </c>
      <c r="J1258" s="186" t="s">
        <v>730</v>
      </c>
      <c r="K1258" s="240" t="s">
        <v>2787</v>
      </c>
    </row>
    <row r="1259">
      <c r="A1259" s="258">
        <v>45636.0</v>
      </c>
      <c r="B1259" s="258">
        <v>45639.0</v>
      </c>
      <c r="C1259" s="260" t="s">
        <v>2788</v>
      </c>
      <c r="D1259" s="260" t="s">
        <v>2789</v>
      </c>
      <c r="E1259" s="260" t="s">
        <v>74</v>
      </c>
      <c r="F1259" s="260" t="s">
        <v>18</v>
      </c>
      <c r="G1259" s="262">
        <v>869.0</v>
      </c>
      <c r="H1259" s="262">
        <f t="shared" si="98"/>
        <v>869</v>
      </c>
      <c r="I1259" s="185" t="s">
        <v>627</v>
      </c>
      <c r="J1259" s="186" t="s">
        <v>1381</v>
      </c>
      <c r="K1259" s="260" t="s">
        <v>2790</v>
      </c>
    </row>
    <row r="1260">
      <c r="A1260" s="258">
        <v>45636.0</v>
      </c>
      <c r="B1260" s="258">
        <v>45638.0</v>
      </c>
      <c r="C1260" s="259" t="s">
        <v>2791</v>
      </c>
      <c r="D1260" s="260" t="s">
        <v>2791</v>
      </c>
      <c r="E1260" s="260" t="s">
        <v>1663</v>
      </c>
      <c r="F1260" s="261"/>
      <c r="G1260" s="262">
        <v>178.0</v>
      </c>
      <c r="H1260" s="262">
        <f t="shared" si="98"/>
        <v>178</v>
      </c>
      <c r="I1260" s="185" t="s">
        <v>627</v>
      </c>
      <c r="J1260" s="186" t="s">
        <v>1381</v>
      </c>
      <c r="K1260" s="261"/>
    </row>
    <row r="1261">
      <c r="A1261" s="258">
        <v>45636.0</v>
      </c>
      <c r="B1261" s="258">
        <v>45637.0</v>
      </c>
      <c r="C1261" s="259" t="s">
        <v>2792</v>
      </c>
      <c r="D1261" s="259" t="s">
        <v>2793</v>
      </c>
      <c r="E1261" s="260" t="s">
        <v>1663</v>
      </c>
      <c r="F1261" s="261"/>
      <c r="G1261" s="262">
        <v>89.0</v>
      </c>
      <c r="H1261" s="262">
        <f t="shared" si="98"/>
        <v>89</v>
      </c>
      <c r="I1261" s="185" t="s">
        <v>627</v>
      </c>
      <c r="J1261" s="186" t="s">
        <v>1381</v>
      </c>
      <c r="K1261" s="261"/>
    </row>
    <row r="1262">
      <c r="A1262" s="258">
        <v>45636.0</v>
      </c>
      <c r="B1262" s="258">
        <v>45637.0</v>
      </c>
      <c r="C1262" s="259" t="s">
        <v>2794</v>
      </c>
      <c r="D1262" s="259" t="s">
        <v>2794</v>
      </c>
      <c r="E1262" s="260" t="s">
        <v>1001</v>
      </c>
      <c r="F1262" s="261"/>
      <c r="G1262" s="262">
        <v>800.0</v>
      </c>
      <c r="H1262" s="262">
        <f t="shared" si="98"/>
        <v>800</v>
      </c>
      <c r="I1262" s="185" t="s">
        <v>627</v>
      </c>
      <c r="J1262" s="186" t="s">
        <v>1381</v>
      </c>
      <c r="K1262" s="260" t="s">
        <v>2795</v>
      </c>
    </row>
    <row r="1263">
      <c r="A1263" s="258">
        <v>45639.0</v>
      </c>
      <c r="B1263" s="258">
        <v>45637.0</v>
      </c>
      <c r="C1263" s="260" t="s">
        <v>2794</v>
      </c>
      <c r="D1263" s="259" t="s">
        <v>2794</v>
      </c>
      <c r="E1263" s="260" t="s">
        <v>1001</v>
      </c>
      <c r="F1263" s="261"/>
      <c r="G1263" s="262">
        <v>730.0</v>
      </c>
      <c r="H1263" s="262">
        <f t="shared" si="98"/>
        <v>730</v>
      </c>
      <c r="I1263" s="185" t="s">
        <v>627</v>
      </c>
      <c r="J1263" s="186" t="s">
        <v>1381</v>
      </c>
      <c r="K1263" s="260" t="s">
        <v>2796</v>
      </c>
    </row>
    <row r="1264">
      <c r="A1264" s="239">
        <v>45639.0</v>
      </c>
      <c r="B1264" s="239">
        <v>45639.0</v>
      </c>
      <c r="C1264" s="240" t="s">
        <v>2797</v>
      </c>
      <c r="D1264" s="240" t="s">
        <v>2797</v>
      </c>
      <c r="E1264" s="240" t="s">
        <v>1001</v>
      </c>
      <c r="F1264" s="243"/>
      <c r="G1264" s="241">
        <v>3140.0</v>
      </c>
      <c r="H1264" s="241">
        <f t="shared" si="98"/>
        <v>3140</v>
      </c>
      <c r="I1264" s="185" t="s">
        <v>627</v>
      </c>
      <c r="J1264" s="186" t="s">
        <v>730</v>
      </c>
      <c r="K1264" s="240" t="s">
        <v>2798</v>
      </c>
    </row>
    <row r="1265">
      <c r="A1265" s="239">
        <v>45640.0</v>
      </c>
      <c r="B1265" s="239">
        <v>45642.0</v>
      </c>
      <c r="C1265" s="242" t="s">
        <v>2799</v>
      </c>
      <c r="D1265" s="242" t="s">
        <v>2800</v>
      </c>
      <c r="E1265" s="240" t="s">
        <v>545</v>
      </c>
      <c r="F1265" s="243"/>
      <c r="G1265" s="241">
        <v>1950.0</v>
      </c>
      <c r="H1265" s="241">
        <f t="shared" si="98"/>
        <v>1950</v>
      </c>
      <c r="I1265" s="185" t="s">
        <v>627</v>
      </c>
      <c r="J1265" s="186" t="s">
        <v>730</v>
      </c>
      <c r="K1265" s="240" t="s">
        <v>2801</v>
      </c>
    </row>
    <row r="1266">
      <c r="A1266" s="239">
        <v>45640.0</v>
      </c>
      <c r="B1266" s="239">
        <v>45660.0</v>
      </c>
      <c r="C1266" s="242" t="s">
        <v>2802</v>
      </c>
      <c r="D1266" s="242" t="s">
        <v>2802</v>
      </c>
      <c r="E1266" s="240" t="s">
        <v>92</v>
      </c>
      <c r="F1266" s="240" t="s">
        <v>18</v>
      </c>
      <c r="G1266" s="241">
        <v>1399.0</v>
      </c>
      <c r="H1266" s="241">
        <f t="shared" si="98"/>
        <v>1399</v>
      </c>
      <c r="I1266" s="185" t="s">
        <v>627</v>
      </c>
      <c r="J1266" s="186" t="s">
        <v>730</v>
      </c>
      <c r="K1266" s="240" t="s">
        <v>2803</v>
      </c>
    </row>
    <row r="1267">
      <c r="A1267" s="258">
        <v>45640.0</v>
      </c>
      <c r="B1267" s="280">
        <v>45660.0</v>
      </c>
      <c r="C1267" s="259" t="s">
        <v>2802</v>
      </c>
      <c r="D1267" s="259" t="s">
        <v>2802</v>
      </c>
      <c r="E1267" s="260" t="s">
        <v>66</v>
      </c>
      <c r="F1267" s="260" t="s">
        <v>18</v>
      </c>
      <c r="G1267" s="262">
        <v>2099.0</v>
      </c>
      <c r="H1267" s="262">
        <f t="shared" si="98"/>
        <v>2099</v>
      </c>
      <c r="I1267" s="185" t="s">
        <v>627</v>
      </c>
      <c r="J1267" s="186" t="s">
        <v>1381</v>
      </c>
      <c r="K1267" s="260" t="s">
        <v>2804</v>
      </c>
    </row>
    <row r="1268">
      <c r="A1268" s="258">
        <v>45641.0</v>
      </c>
      <c r="B1268" s="258">
        <v>45642.0</v>
      </c>
      <c r="C1268" s="260" t="s">
        <v>2805</v>
      </c>
      <c r="D1268" s="260" t="s">
        <v>2806</v>
      </c>
      <c r="E1268" s="260" t="s">
        <v>157</v>
      </c>
      <c r="F1268" s="260" t="s">
        <v>225</v>
      </c>
      <c r="G1268" s="262">
        <v>5166.0</v>
      </c>
      <c r="H1268" s="262">
        <f t="shared" si="98"/>
        <v>5166</v>
      </c>
      <c r="I1268" s="185" t="s">
        <v>627</v>
      </c>
      <c r="J1268" s="186" t="s">
        <v>1381</v>
      </c>
      <c r="K1268" s="260" t="s">
        <v>2807</v>
      </c>
    </row>
    <row r="1269">
      <c r="A1269" s="258">
        <v>45641.0</v>
      </c>
      <c r="B1269" s="319" t="s">
        <v>1202</v>
      </c>
      <c r="C1269" s="259" t="s">
        <v>2808</v>
      </c>
      <c r="D1269" s="259" t="s">
        <v>2809</v>
      </c>
      <c r="E1269" s="260" t="s">
        <v>66</v>
      </c>
      <c r="F1269" s="260" t="s">
        <v>31</v>
      </c>
      <c r="G1269" s="262">
        <v>5967.0</v>
      </c>
      <c r="H1269" s="262">
        <f t="shared" si="98"/>
        <v>5967</v>
      </c>
      <c r="I1269" s="185" t="s">
        <v>627</v>
      </c>
      <c r="J1269" s="186" t="s">
        <v>1381</v>
      </c>
      <c r="K1269" s="260" t="s">
        <v>2810</v>
      </c>
    </row>
    <row r="1270">
      <c r="A1270" s="258">
        <v>45641.0</v>
      </c>
      <c r="B1270" s="319" t="s">
        <v>1202</v>
      </c>
      <c r="C1270" s="259" t="s">
        <v>2808</v>
      </c>
      <c r="D1270" s="259" t="s">
        <v>2809</v>
      </c>
      <c r="E1270" s="260" t="s">
        <v>110</v>
      </c>
      <c r="F1270" s="260" t="s">
        <v>31</v>
      </c>
      <c r="I1270" s="185" t="s">
        <v>627</v>
      </c>
      <c r="J1270" s="186" t="s">
        <v>1381</v>
      </c>
      <c r="K1270" s="260" t="s">
        <v>2810</v>
      </c>
    </row>
    <row r="1271">
      <c r="A1271" s="258">
        <v>45641.0</v>
      </c>
      <c r="B1271" s="258">
        <v>45642.0</v>
      </c>
      <c r="C1271" s="259" t="s">
        <v>2811</v>
      </c>
      <c r="D1271" s="259" t="s">
        <v>2811</v>
      </c>
      <c r="E1271" s="260" t="s">
        <v>1663</v>
      </c>
      <c r="F1271" s="261"/>
      <c r="G1271" s="262">
        <v>178.0</v>
      </c>
      <c r="H1271" s="262">
        <f t="shared" ref="H1271:H1282" si="99">G1271</f>
        <v>178</v>
      </c>
      <c r="I1271" s="185" t="s">
        <v>627</v>
      </c>
      <c r="J1271" s="186" t="s">
        <v>1381</v>
      </c>
      <c r="K1271" s="260" t="s">
        <v>2812</v>
      </c>
    </row>
    <row r="1272">
      <c r="A1272" s="258">
        <v>45641.0</v>
      </c>
      <c r="B1272" s="258">
        <v>45651.0</v>
      </c>
      <c r="C1272" s="260" t="s">
        <v>2813</v>
      </c>
      <c r="D1272" s="260" t="s">
        <v>2814</v>
      </c>
      <c r="E1272" s="260" t="s">
        <v>224</v>
      </c>
      <c r="F1272" s="260" t="s">
        <v>2815</v>
      </c>
      <c r="G1272" s="262">
        <v>3406.0</v>
      </c>
      <c r="H1272" s="262">
        <f t="shared" si="99"/>
        <v>3406</v>
      </c>
      <c r="I1272" s="185" t="s">
        <v>627</v>
      </c>
      <c r="J1272" s="186" t="s">
        <v>1381</v>
      </c>
      <c r="K1272" s="260" t="s">
        <v>2816</v>
      </c>
    </row>
    <row r="1273">
      <c r="A1273" s="258">
        <v>45643.0</v>
      </c>
      <c r="B1273" s="258">
        <v>45642.0</v>
      </c>
      <c r="C1273" s="259" t="s">
        <v>2782</v>
      </c>
      <c r="D1273" s="259" t="s">
        <v>2783</v>
      </c>
      <c r="E1273" s="260" t="s">
        <v>545</v>
      </c>
      <c r="F1273" s="261"/>
      <c r="G1273" s="262">
        <v>195.0</v>
      </c>
      <c r="H1273" s="262">
        <f t="shared" si="99"/>
        <v>195</v>
      </c>
      <c r="I1273" s="185" t="s">
        <v>627</v>
      </c>
      <c r="J1273" s="186" t="s">
        <v>1381</v>
      </c>
      <c r="K1273" s="260" t="s">
        <v>2817</v>
      </c>
    </row>
    <row r="1274">
      <c r="A1274" s="258">
        <v>45643.0</v>
      </c>
      <c r="B1274" s="258">
        <v>45643.0</v>
      </c>
      <c r="C1274" s="259" t="s">
        <v>2782</v>
      </c>
      <c r="D1274" s="259" t="s">
        <v>2783</v>
      </c>
      <c r="E1274" s="260" t="s">
        <v>2289</v>
      </c>
      <c r="F1274" s="261"/>
      <c r="G1274" s="262">
        <v>1360.0</v>
      </c>
      <c r="H1274" s="262">
        <f t="shared" si="99"/>
        <v>1360</v>
      </c>
      <c r="I1274" s="185" t="s">
        <v>627</v>
      </c>
      <c r="J1274" s="186" t="s">
        <v>1381</v>
      </c>
      <c r="K1274" s="260" t="s">
        <v>2290</v>
      </c>
    </row>
    <row r="1275">
      <c r="A1275" s="258">
        <v>45643.0</v>
      </c>
      <c r="B1275" s="258">
        <v>45643.0</v>
      </c>
      <c r="C1275" s="260" t="s">
        <v>2818</v>
      </c>
      <c r="D1275" s="260" t="s">
        <v>2819</v>
      </c>
      <c r="E1275" s="260" t="s">
        <v>545</v>
      </c>
      <c r="F1275" s="261"/>
      <c r="G1275" s="262">
        <v>2295.0</v>
      </c>
      <c r="H1275" s="262">
        <f t="shared" si="99"/>
        <v>2295</v>
      </c>
      <c r="I1275" s="185" t="s">
        <v>627</v>
      </c>
      <c r="J1275" s="186" t="s">
        <v>1381</v>
      </c>
      <c r="K1275" s="282" t="s">
        <v>2820</v>
      </c>
    </row>
    <row r="1276">
      <c r="A1276" s="258">
        <v>45643.0</v>
      </c>
      <c r="B1276" s="319" t="s">
        <v>1202</v>
      </c>
      <c r="C1276" s="260" t="s">
        <v>2821</v>
      </c>
      <c r="D1276" s="260" t="s">
        <v>2822</v>
      </c>
      <c r="E1276" s="260" t="s">
        <v>110</v>
      </c>
      <c r="F1276" s="260" t="s">
        <v>18</v>
      </c>
      <c r="G1276" s="262">
        <v>569.0</v>
      </c>
      <c r="H1276" s="262">
        <f t="shared" si="99"/>
        <v>569</v>
      </c>
      <c r="I1276" s="185" t="s">
        <v>627</v>
      </c>
      <c r="J1276" s="186" t="s">
        <v>1381</v>
      </c>
      <c r="K1276" s="260" t="s">
        <v>2823</v>
      </c>
    </row>
    <row r="1277">
      <c r="A1277" s="239">
        <v>45643.0</v>
      </c>
      <c r="B1277" s="239">
        <v>45653.0</v>
      </c>
      <c r="C1277" s="242" t="s">
        <v>2824</v>
      </c>
      <c r="D1277" s="242" t="s">
        <v>2825</v>
      </c>
      <c r="E1277" s="240" t="s">
        <v>224</v>
      </c>
      <c r="F1277" s="240" t="s">
        <v>18</v>
      </c>
      <c r="G1277" s="241">
        <v>1318.0</v>
      </c>
      <c r="H1277" s="241">
        <f t="shared" si="99"/>
        <v>1318</v>
      </c>
      <c r="I1277" s="185" t="s">
        <v>627</v>
      </c>
      <c r="J1277" s="186" t="s">
        <v>730</v>
      </c>
      <c r="K1277" s="240" t="s">
        <v>2826</v>
      </c>
    </row>
    <row r="1278">
      <c r="A1278" s="258">
        <v>45643.0</v>
      </c>
      <c r="B1278" s="258">
        <v>45643.0</v>
      </c>
      <c r="C1278" s="260" t="s">
        <v>2827</v>
      </c>
      <c r="D1278" s="260" t="s">
        <v>2828</v>
      </c>
      <c r="E1278" s="260" t="s">
        <v>545</v>
      </c>
      <c r="F1278" s="261"/>
      <c r="G1278" s="262">
        <v>3395.0</v>
      </c>
      <c r="H1278" s="262">
        <f t="shared" si="99"/>
        <v>3395</v>
      </c>
      <c r="I1278" s="185" t="s">
        <v>627</v>
      </c>
      <c r="J1278" s="186" t="s">
        <v>1381</v>
      </c>
      <c r="K1278" s="260" t="s">
        <v>2829</v>
      </c>
    </row>
    <row r="1279">
      <c r="A1279" s="258">
        <v>45645.0</v>
      </c>
      <c r="B1279" s="258">
        <v>45645.0</v>
      </c>
      <c r="C1279" s="260" t="s">
        <v>2830</v>
      </c>
      <c r="D1279" s="260" t="s">
        <v>2831</v>
      </c>
      <c r="E1279" s="260" t="s">
        <v>74</v>
      </c>
      <c r="F1279" s="260" t="s">
        <v>18</v>
      </c>
      <c r="G1279" s="262">
        <v>939.0</v>
      </c>
      <c r="H1279" s="262">
        <f t="shared" si="99"/>
        <v>939</v>
      </c>
      <c r="I1279" s="185" t="s">
        <v>627</v>
      </c>
      <c r="J1279" s="186" t="s">
        <v>1381</v>
      </c>
      <c r="K1279" s="260" t="s">
        <v>2832</v>
      </c>
    </row>
    <row r="1280">
      <c r="A1280" s="258">
        <v>45645.0</v>
      </c>
      <c r="B1280" s="258">
        <v>45644.0</v>
      </c>
      <c r="C1280" s="260" t="s">
        <v>2833</v>
      </c>
      <c r="D1280" s="260" t="s">
        <v>2834</v>
      </c>
      <c r="E1280" s="260" t="s">
        <v>1663</v>
      </c>
      <c r="F1280" s="261"/>
      <c r="G1280" s="262">
        <v>178.0</v>
      </c>
      <c r="H1280" s="262">
        <f t="shared" si="99"/>
        <v>178</v>
      </c>
      <c r="I1280" s="185" t="s">
        <v>627</v>
      </c>
      <c r="J1280" s="186" t="s">
        <v>1381</v>
      </c>
      <c r="K1280" s="260" t="s">
        <v>2835</v>
      </c>
    </row>
    <row r="1281">
      <c r="A1281" s="258">
        <v>45645.0</v>
      </c>
      <c r="B1281" s="258">
        <v>45674.0</v>
      </c>
      <c r="C1281" s="259" t="s">
        <v>2836</v>
      </c>
      <c r="D1281" s="259" t="s">
        <v>2836</v>
      </c>
      <c r="E1281" s="260" t="s">
        <v>74</v>
      </c>
      <c r="F1281" s="260" t="s">
        <v>31</v>
      </c>
      <c r="G1281" s="262">
        <v>1829.0</v>
      </c>
      <c r="H1281" s="262">
        <f t="shared" si="99"/>
        <v>1829</v>
      </c>
      <c r="I1281" s="185" t="s">
        <v>627</v>
      </c>
      <c r="J1281" s="186" t="s">
        <v>1381</v>
      </c>
      <c r="K1281" s="260" t="s">
        <v>2837</v>
      </c>
    </row>
    <row r="1282">
      <c r="A1282" s="239">
        <v>45645.0</v>
      </c>
      <c r="B1282" s="239">
        <v>45664.0</v>
      </c>
      <c r="C1282" s="240" t="s">
        <v>2838</v>
      </c>
      <c r="D1282" s="240" t="s">
        <v>2839</v>
      </c>
      <c r="E1282" s="240" t="s">
        <v>66</v>
      </c>
      <c r="F1282" s="240" t="s">
        <v>18</v>
      </c>
      <c r="G1282" s="241">
        <v>2579.0</v>
      </c>
      <c r="H1282" s="241">
        <f t="shared" si="99"/>
        <v>2579</v>
      </c>
      <c r="I1282" s="185" t="s">
        <v>627</v>
      </c>
      <c r="J1282" s="186" t="s">
        <v>730</v>
      </c>
      <c r="K1282" s="240" t="s">
        <v>2840</v>
      </c>
    </row>
    <row r="1283">
      <c r="A1283" s="306">
        <v>45630.0</v>
      </c>
      <c r="B1283" s="306">
        <v>45657.0</v>
      </c>
      <c r="C1283" s="308" t="s">
        <v>2760</v>
      </c>
      <c r="D1283" s="308" t="s">
        <v>2760</v>
      </c>
      <c r="E1283" s="308" t="s">
        <v>74</v>
      </c>
      <c r="F1283" s="308" t="s">
        <v>31</v>
      </c>
      <c r="G1283" s="310">
        <v>4878.0</v>
      </c>
      <c r="H1283" s="310">
        <v>4878.0</v>
      </c>
      <c r="I1283" s="185" t="s">
        <v>627</v>
      </c>
      <c r="J1283" s="186" t="s">
        <v>2355</v>
      </c>
      <c r="K1283" s="308" t="s">
        <v>2761</v>
      </c>
    </row>
    <row r="1284">
      <c r="A1284" s="258">
        <v>45646.0</v>
      </c>
      <c r="B1284" s="258">
        <v>45647.0</v>
      </c>
      <c r="C1284" s="260" t="s">
        <v>2841</v>
      </c>
      <c r="D1284" s="260" t="s">
        <v>2842</v>
      </c>
      <c r="E1284" s="260" t="s">
        <v>545</v>
      </c>
      <c r="F1284" s="261"/>
      <c r="G1284" s="262">
        <f>1190+1190</f>
        <v>2380</v>
      </c>
      <c r="H1284" s="262">
        <f t="shared" ref="H1284:H1285" si="100">G1284</f>
        <v>2380</v>
      </c>
      <c r="I1284" s="185" t="s">
        <v>627</v>
      </c>
      <c r="J1284" s="186" t="s">
        <v>1381</v>
      </c>
      <c r="K1284" s="260" t="s">
        <v>2843</v>
      </c>
    </row>
    <row r="1285">
      <c r="A1285" s="258">
        <v>45646.0</v>
      </c>
      <c r="B1285" s="258">
        <v>45648.0</v>
      </c>
      <c r="C1285" s="260" t="s">
        <v>2844</v>
      </c>
      <c r="D1285" s="260" t="s">
        <v>2845</v>
      </c>
      <c r="E1285" s="260" t="s">
        <v>306</v>
      </c>
      <c r="F1285" s="261"/>
      <c r="G1285" s="262">
        <v>387.0</v>
      </c>
      <c r="H1285" s="262">
        <f t="shared" si="100"/>
        <v>387</v>
      </c>
      <c r="I1285" s="185" t="s">
        <v>627</v>
      </c>
      <c r="J1285" s="186" t="s">
        <v>1381</v>
      </c>
      <c r="K1285" s="260" t="s">
        <v>1145</v>
      </c>
    </row>
    <row r="1286">
      <c r="A1286" s="258">
        <v>45646.0</v>
      </c>
      <c r="B1286" s="258">
        <v>45648.0</v>
      </c>
      <c r="C1286" s="260" t="s">
        <v>2846</v>
      </c>
      <c r="D1286" s="260" t="s">
        <v>2846</v>
      </c>
      <c r="E1286" s="260" t="s">
        <v>1062</v>
      </c>
      <c r="F1286" s="261"/>
      <c r="G1286" s="262">
        <v>555.0</v>
      </c>
      <c r="H1286" s="262">
        <v>555.0</v>
      </c>
      <c r="I1286" s="185" t="s">
        <v>627</v>
      </c>
      <c r="J1286" s="186" t="s">
        <v>1381</v>
      </c>
      <c r="K1286" s="260" t="s">
        <v>2847</v>
      </c>
    </row>
    <row r="1287">
      <c r="A1287" s="258">
        <v>45646.0</v>
      </c>
      <c r="B1287" s="258">
        <v>45648.0</v>
      </c>
      <c r="C1287" s="260" t="s">
        <v>2848</v>
      </c>
      <c r="D1287" s="260" t="s">
        <v>2849</v>
      </c>
      <c r="E1287" s="260" t="s">
        <v>306</v>
      </c>
      <c r="F1287" s="261"/>
      <c r="G1287" s="262">
        <v>703.0</v>
      </c>
      <c r="H1287" s="262">
        <f>G1287</f>
        <v>703</v>
      </c>
      <c r="I1287" s="185" t="s">
        <v>627</v>
      </c>
      <c r="J1287" s="186" t="s">
        <v>1381</v>
      </c>
      <c r="K1287" s="260" t="s">
        <v>2850</v>
      </c>
    </row>
    <row r="1288">
      <c r="A1288" s="258">
        <v>45648.0</v>
      </c>
      <c r="B1288" s="258">
        <v>45642.0</v>
      </c>
      <c r="C1288" s="260" t="s">
        <v>2313</v>
      </c>
      <c r="D1288" s="305" t="s">
        <v>2314</v>
      </c>
      <c r="E1288" s="260" t="s">
        <v>74</v>
      </c>
      <c r="F1288" s="260" t="s">
        <v>2315</v>
      </c>
      <c r="G1288" s="262">
        <v>2465.5</v>
      </c>
      <c r="H1288" s="262">
        <v>2465.5</v>
      </c>
      <c r="I1288" s="185" t="s">
        <v>627</v>
      </c>
      <c r="J1288" s="186" t="s">
        <v>1381</v>
      </c>
      <c r="K1288" s="260" t="s">
        <v>2316</v>
      </c>
    </row>
    <row r="1289">
      <c r="A1289" s="258">
        <v>45646.0</v>
      </c>
      <c r="B1289" s="258">
        <v>45648.0</v>
      </c>
      <c r="C1289" s="260" t="s">
        <v>2851</v>
      </c>
      <c r="D1289" s="260" t="s">
        <v>2852</v>
      </c>
      <c r="E1289" s="260" t="s">
        <v>306</v>
      </c>
      <c r="F1289" s="261"/>
      <c r="G1289" s="262">
        <f>500+174</f>
        <v>674</v>
      </c>
      <c r="H1289" s="262">
        <f t="shared" ref="H1289:H1297" si="101">G1289</f>
        <v>674</v>
      </c>
      <c r="I1289" s="185" t="s">
        <v>627</v>
      </c>
      <c r="J1289" s="186" t="s">
        <v>1381</v>
      </c>
      <c r="K1289" s="260" t="s">
        <v>2853</v>
      </c>
    </row>
    <row r="1290">
      <c r="A1290" s="258">
        <v>45649.0</v>
      </c>
      <c r="B1290" s="258">
        <v>45651.0</v>
      </c>
      <c r="C1290" s="260" t="s">
        <v>2854</v>
      </c>
      <c r="D1290" s="260" t="s">
        <v>2854</v>
      </c>
      <c r="E1290" s="260" t="s">
        <v>306</v>
      </c>
      <c r="F1290" s="261"/>
      <c r="G1290" s="262">
        <v>476.0</v>
      </c>
      <c r="H1290" s="262">
        <f t="shared" si="101"/>
        <v>476</v>
      </c>
      <c r="I1290" s="185" t="s">
        <v>627</v>
      </c>
      <c r="J1290" s="186" t="s">
        <v>1381</v>
      </c>
      <c r="K1290" s="260" t="s">
        <v>2855</v>
      </c>
    </row>
    <row r="1291">
      <c r="A1291" s="258">
        <v>45649.0</v>
      </c>
      <c r="B1291" s="258">
        <v>45651.0</v>
      </c>
      <c r="C1291" s="260" t="s">
        <v>2856</v>
      </c>
      <c r="D1291" s="260" t="s">
        <v>2856</v>
      </c>
      <c r="E1291" s="260" t="s">
        <v>306</v>
      </c>
      <c r="F1291" s="261"/>
      <c r="G1291" s="262">
        <v>278.0</v>
      </c>
      <c r="H1291" s="262">
        <f t="shared" si="101"/>
        <v>278</v>
      </c>
      <c r="I1291" s="185" t="s">
        <v>627</v>
      </c>
      <c r="J1291" s="186" t="s">
        <v>1381</v>
      </c>
      <c r="K1291" s="260" t="s">
        <v>2185</v>
      </c>
    </row>
    <row r="1292">
      <c r="A1292" s="258">
        <v>45650.0</v>
      </c>
      <c r="B1292" s="258">
        <v>45651.0</v>
      </c>
      <c r="C1292" s="260" t="s">
        <v>2857</v>
      </c>
      <c r="D1292" s="260" t="s">
        <v>2857</v>
      </c>
      <c r="E1292" s="260" t="s">
        <v>306</v>
      </c>
      <c r="F1292" s="261"/>
      <c r="G1292" s="262">
        <v>933.0</v>
      </c>
      <c r="H1292" s="262">
        <f t="shared" si="101"/>
        <v>933</v>
      </c>
      <c r="I1292" s="185" t="s">
        <v>627</v>
      </c>
      <c r="J1292" s="186" t="s">
        <v>1381</v>
      </c>
      <c r="K1292" s="260" t="s">
        <v>2858</v>
      </c>
    </row>
    <row r="1293">
      <c r="A1293" s="239">
        <v>45650.0</v>
      </c>
      <c r="B1293" s="239">
        <v>45651.0</v>
      </c>
      <c r="C1293" s="240" t="s">
        <v>2859</v>
      </c>
      <c r="D1293" s="240" t="s">
        <v>2859</v>
      </c>
      <c r="E1293" s="240" t="s">
        <v>306</v>
      </c>
      <c r="F1293" s="243"/>
      <c r="G1293" s="241">
        <v>278.0</v>
      </c>
      <c r="H1293" s="241">
        <f t="shared" si="101"/>
        <v>278</v>
      </c>
      <c r="I1293" s="185" t="s">
        <v>627</v>
      </c>
      <c r="J1293" s="186" t="s">
        <v>730</v>
      </c>
      <c r="K1293" s="240" t="s">
        <v>2860</v>
      </c>
    </row>
    <row r="1294">
      <c r="A1294" s="258">
        <v>45650.0</v>
      </c>
      <c r="B1294" s="258">
        <v>45651.0</v>
      </c>
      <c r="C1294" s="260" t="s">
        <v>2861</v>
      </c>
      <c r="D1294" s="260" t="s">
        <v>2861</v>
      </c>
      <c r="E1294" s="260" t="s">
        <v>306</v>
      </c>
      <c r="F1294" s="261"/>
      <c r="G1294" s="262">
        <v>377.0</v>
      </c>
      <c r="H1294" s="262">
        <f t="shared" si="101"/>
        <v>377</v>
      </c>
      <c r="I1294" s="185" t="s">
        <v>627</v>
      </c>
      <c r="J1294" s="186" t="s">
        <v>1381</v>
      </c>
      <c r="K1294" s="260" t="s">
        <v>2862</v>
      </c>
    </row>
    <row r="1295">
      <c r="A1295" s="258">
        <v>45650.0</v>
      </c>
      <c r="B1295" s="258">
        <v>45651.0</v>
      </c>
      <c r="C1295" s="260" t="s">
        <v>2863</v>
      </c>
      <c r="D1295" s="260" t="s">
        <v>2863</v>
      </c>
      <c r="E1295" s="260" t="s">
        <v>306</v>
      </c>
      <c r="F1295" s="261"/>
      <c r="G1295" s="262">
        <v>516.0</v>
      </c>
      <c r="H1295" s="262">
        <f t="shared" si="101"/>
        <v>516</v>
      </c>
      <c r="I1295" s="185" t="s">
        <v>627</v>
      </c>
      <c r="J1295" s="186" t="s">
        <v>1381</v>
      </c>
      <c r="K1295" s="260" t="s">
        <v>2864</v>
      </c>
    </row>
    <row r="1296">
      <c r="A1296" s="239">
        <v>45650.0</v>
      </c>
      <c r="B1296" s="239">
        <v>45651.0</v>
      </c>
      <c r="C1296" s="242" t="s">
        <v>2865</v>
      </c>
      <c r="D1296" s="240" t="s">
        <v>2865</v>
      </c>
      <c r="E1296" s="240" t="s">
        <v>306</v>
      </c>
      <c r="F1296" s="243"/>
      <c r="G1296" s="241">
        <v>556.0</v>
      </c>
      <c r="H1296" s="241">
        <f t="shared" si="101"/>
        <v>556</v>
      </c>
      <c r="I1296" s="185" t="s">
        <v>627</v>
      </c>
      <c r="J1296" s="186" t="s">
        <v>730</v>
      </c>
      <c r="K1296" s="240" t="s">
        <v>2866</v>
      </c>
    </row>
    <row r="1297">
      <c r="A1297" s="258">
        <v>45650.0</v>
      </c>
      <c r="B1297" s="258">
        <v>45651.0</v>
      </c>
      <c r="C1297" s="260" t="s">
        <v>2867</v>
      </c>
      <c r="D1297" s="260" t="s">
        <v>2868</v>
      </c>
      <c r="E1297" s="260" t="s">
        <v>306</v>
      </c>
      <c r="F1297" s="261"/>
      <c r="G1297" s="262">
        <v>258.0</v>
      </c>
      <c r="H1297" s="262">
        <f t="shared" si="101"/>
        <v>258</v>
      </c>
      <c r="I1297" s="185" t="s">
        <v>627</v>
      </c>
      <c r="J1297" s="186" t="s">
        <v>1381</v>
      </c>
      <c r="K1297" s="260" t="s">
        <v>2869</v>
      </c>
    </row>
    <row r="1298">
      <c r="A1298" s="258">
        <v>45650.0</v>
      </c>
      <c r="B1298" s="258">
        <v>45651.0</v>
      </c>
      <c r="C1298" s="260" t="s">
        <v>2870</v>
      </c>
      <c r="D1298" s="260" t="s">
        <v>2870</v>
      </c>
      <c r="E1298" s="260" t="s">
        <v>306</v>
      </c>
      <c r="F1298" s="261"/>
      <c r="G1298" s="262">
        <v>1310.0</v>
      </c>
      <c r="H1298" s="262">
        <v>1310.0</v>
      </c>
      <c r="I1298" s="185" t="s">
        <v>627</v>
      </c>
      <c r="J1298" s="186" t="s">
        <v>1381</v>
      </c>
      <c r="K1298" s="260" t="s">
        <v>2871</v>
      </c>
    </row>
    <row r="1299">
      <c r="A1299" s="197">
        <v>45651.0</v>
      </c>
      <c r="B1299" s="197">
        <v>45653.0</v>
      </c>
      <c r="C1299" s="199" t="s">
        <v>2872</v>
      </c>
      <c r="D1299" s="199" t="s">
        <v>2872</v>
      </c>
      <c r="E1299" s="199" t="s">
        <v>1663</v>
      </c>
      <c r="F1299" s="200"/>
      <c r="G1299" s="311">
        <v>0.0</v>
      </c>
      <c r="H1299" s="311">
        <v>0.0</v>
      </c>
      <c r="I1299" s="185" t="s">
        <v>627</v>
      </c>
      <c r="J1299" s="186" t="s">
        <v>1381</v>
      </c>
      <c r="K1299" s="199" t="s">
        <v>2873</v>
      </c>
    </row>
    <row r="1300">
      <c r="A1300" s="258">
        <v>45651.0</v>
      </c>
      <c r="B1300" s="258">
        <v>45651.0</v>
      </c>
      <c r="C1300" s="260" t="s">
        <v>2854</v>
      </c>
      <c r="D1300" s="260" t="s">
        <v>2854</v>
      </c>
      <c r="E1300" s="260" t="s">
        <v>306</v>
      </c>
      <c r="F1300" s="261"/>
      <c r="G1300" s="262">
        <v>139.0</v>
      </c>
      <c r="H1300" s="262">
        <f t="shared" ref="H1300:H1303" si="102">G1300</f>
        <v>139</v>
      </c>
      <c r="I1300" s="185" t="s">
        <v>627</v>
      </c>
      <c r="J1300" s="186" t="s">
        <v>1381</v>
      </c>
      <c r="K1300" s="260" t="s">
        <v>1746</v>
      </c>
    </row>
    <row r="1301">
      <c r="A1301" s="258">
        <v>45651.0</v>
      </c>
      <c r="B1301" s="258">
        <v>45651.0</v>
      </c>
      <c r="C1301" s="260" t="s">
        <v>2568</v>
      </c>
      <c r="D1301" s="260" t="s">
        <v>2568</v>
      </c>
      <c r="E1301" s="260" t="s">
        <v>1001</v>
      </c>
      <c r="F1301" s="261"/>
      <c r="G1301" s="262">
        <v>180.0</v>
      </c>
      <c r="H1301" s="262">
        <f t="shared" si="102"/>
        <v>180</v>
      </c>
      <c r="I1301" s="185" t="s">
        <v>627</v>
      </c>
      <c r="J1301" s="186" t="s">
        <v>1381</v>
      </c>
      <c r="K1301" s="260" t="s">
        <v>2874</v>
      </c>
    </row>
    <row r="1302">
      <c r="A1302" s="258">
        <v>45651.0</v>
      </c>
      <c r="B1302" s="258">
        <v>45651.0</v>
      </c>
      <c r="C1302" s="260" t="s">
        <v>2875</v>
      </c>
      <c r="D1302" s="260" t="s">
        <v>2875</v>
      </c>
      <c r="E1302" s="260" t="s">
        <v>306</v>
      </c>
      <c r="F1302" s="261"/>
      <c r="G1302" s="262">
        <v>834.0</v>
      </c>
      <c r="H1302" s="262">
        <f t="shared" si="102"/>
        <v>834</v>
      </c>
      <c r="I1302" s="185" t="s">
        <v>627</v>
      </c>
      <c r="J1302" s="186" t="s">
        <v>1381</v>
      </c>
      <c r="K1302" s="260" t="s">
        <v>2876</v>
      </c>
    </row>
    <row r="1303">
      <c r="A1303" s="239">
        <v>45651.0</v>
      </c>
      <c r="B1303" s="239">
        <v>45667.0</v>
      </c>
      <c r="C1303" s="240" t="s">
        <v>2877</v>
      </c>
      <c r="D1303" s="240" t="s">
        <v>2877</v>
      </c>
      <c r="E1303" s="240" t="s">
        <v>403</v>
      </c>
      <c r="F1303" s="243"/>
      <c r="G1303" s="241">
        <v>490.0</v>
      </c>
      <c r="H1303" s="241">
        <f t="shared" si="102"/>
        <v>490</v>
      </c>
      <c r="I1303" s="185" t="s">
        <v>627</v>
      </c>
      <c r="J1303" s="186" t="s">
        <v>730</v>
      </c>
      <c r="K1303" s="240" t="s">
        <v>2878</v>
      </c>
    </row>
    <row r="1304">
      <c r="A1304" s="197">
        <v>45651.0</v>
      </c>
      <c r="B1304" s="197">
        <v>45653.0</v>
      </c>
      <c r="C1304" s="199" t="s">
        <v>2872</v>
      </c>
      <c r="D1304" s="199" t="s">
        <v>2872</v>
      </c>
      <c r="E1304" s="199" t="s">
        <v>1663</v>
      </c>
      <c r="F1304" s="200"/>
      <c r="G1304" s="311">
        <v>0.0</v>
      </c>
      <c r="H1304" s="311">
        <v>0.0</v>
      </c>
      <c r="I1304" s="185" t="s">
        <v>627</v>
      </c>
      <c r="J1304" s="186" t="s">
        <v>1381</v>
      </c>
      <c r="K1304" s="199" t="s">
        <v>2879</v>
      </c>
    </row>
    <row r="1305">
      <c r="A1305" s="249">
        <v>45653.0</v>
      </c>
      <c r="B1305" s="249">
        <v>45655.0</v>
      </c>
      <c r="C1305" s="250" t="s">
        <v>2880</v>
      </c>
      <c r="D1305" s="250" t="s">
        <v>2880</v>
      </c>
      <c r="E1305" s="250" t="s">
        <v>306</v>
      </c>
      <c r="F1305" s="251"/>
      <c r="G1305" s="252">
        <v>932.0</v>
      </c>
      <c r="H1305" s="252">
        <f t="shared" ref="H1305:H1313" si="103">G1305</f>
        <v>932</v>
      </c>
      <c r="I1305" s="185" t="s">
        <v>627</v>
      </c>
      <c r="J1305" s="186" t="s">
        <v>2764</v>
      </c>
      <c r="K1305" s="250" t="s">
        <v>2881</v>
      </c>
    </row>
    <row r="1306">
      <c r="A1306" s="249">
        <v>45653.0</v>
      </c>
      <c r="B1306" s="249">
        <v>45655.0</v>
      </c>
      <c r="C1306" s="250" t="s">
        <v>2882</v>
      </c>
      <c r="D1306" s="250" t="s">
        <v>2882</v>
      </c>
      <c r="E1306" s="250" t="s">
        <v>306</v>
      </c>
      <c r="F1306" s="251"/>
      <c r="G1306" s="252">
        <v>982.0</v>
      </c>
      <c r="H1306" s="252">
        <f t="shared" si="103"/>
        <v>982</v>
      </c>
      <c r="I1306" s="185" t="s">
        <v>627</v>
      </c>
      <c r="J1306" s="186" t="s">
        <v>2764</v>
      </c>
      <c r="K1306" s="250" t="s">
        <v>2883</v>
      </c>
    </row>
    <row r="1307">
      <c r="A1307" s="258">
        <v>45653.0</v>
      </c>
      <c r="B1307" s="258">
        <v>45667.0</v>
      </c>
      <c r="C1307" s="260" t="s">
        <v>2884</v>
      </c>
      <c r="D1307" s="260" t="s">
        <v>2884</v>
      </c>
      <c r="E1307" s="260" t="s">
        <v>157</v>
      </c>
      <c r="F1307" s="261"/>
      <c r="G1307" s="262">
        <f>1500+1049</f>
        <v>2549</v>
      </c>
      <c r="H1307" s="262">
        <f t="shared" si="103"/>
        <v>2549</v>
      </c>
      <c r="I1307" s="185" t="s">
        <v>627</v>
      </c>
      <c r="J1307" s="186" t="s">
        <v>1381</v>
      </c>
      <c r="K1307" s="260" t="s">
        <v>2885</v>
      </c>
    </row>
    <row r="1308">
      <c r="A1308" s="258">
        <v>45653.0</v>
      </c>
      <c r="B1308" s="258">
        <v>45653.0</v>
      </c>
      <c r="C1308" s="260" t="s">
        <v>2886</v>
      </c>
      <c r="D1308" s="260" t="s">
        <v>2886</v>
      </c>
      <c r="E1308" s="260" t="s">
        <v>1663</v>
      </c>
      <c r="F1308" s="261"/>
      <c r="G1308" s="262">
        <v>356.0</v>
      </c>
      <c r="H1308" s="262">
        <f t="shared" si="103"/>
        <v>356</v>
      </c>
      <c r="I1308" s="185" t="s">
        <v>627</v>
      </c>
      <c r="J1308" s="186" t="s">
        <v>1381</v>
      </c>
      <c r="K1308" s="260" t="s">
        <v>2887</v>
      </c>
    </row>
    <row r="1309">
      <c r="A1309" s="239">
        <v>45653.0</v>
      </c>
      <c r="B1309" s="239">
        <v>45653.0</v>
      </c>
      <c r="C1309" s="240" t="s">
        <v>2872</v>
      </c>
      <c r="D1309" s="240" t="s">
        <v>2872</v>
      </c>
      <c r="E1309" s="240" t="s">
        <v>804</v>
      </c>
      <c r="F1309" s="243"/>
      <c r="G1309" s="241">
        <v>690.0</v>
      </c>
      <c r="H1309" s="241">
        <f t="shared" si="103"/>
        <v>690</v>
      </c>
      <c r="I1309" s="185" t="s">
        <v>627</v>
      </c>
      <c r="J1309" s="186" t="s">
        <v>730</v>
      </c>
      <c r="K1309" s="240" t="s">
        <v>1917</v>
      </c>
    </row>
    <row r="1310">
      <c r="A1310" s="258">
        <v>45654.0</v>
      </c>
      <c r="B1310" s="258">
        <v>45654.0</v>
      </c>
      <c r="C1310" s="260" t="s">
        <v>2888</v>
      </c>
      <c r="D1310" s="260" t="s">
        <v>2888</v>
      </c>
      <c r="E1310" s="260" t="s">
        <v>306</v>
      </c>
      <c r="F1310" s="261"/>
      <c r="G1310" s="262">
        <v>516.0</v>
      </c>
      <c r="H1310" s="262">
        <f t="shared" si="103"/>
        <v>516</v>
      </c>
      <c r="I1310" s="185" t="s">
        <v>627</v>
      </c>
      <c r="J1310" s="186" t="s">
        <v>1381</v>
      </c>
      <c r="K1310" s="260" t="s">
        <v>2889</v>
      </c>
    </row>
    <row r="1311">
      <c r="A1311" s="258">
        <v>45654.0</v>
      </c>
      <c r="B1311" s="258">
        <v>45654.0</v>
      </c>
      <c r="C1311" s="260" t="s">
        <v>2890</v>
      </c>
      <c r="D1311" s="260" t="s">
        <v>2891</v>
      </c>
      <c r="E1311" s="260" t="s">
        <v>306</v>
      </c>
      <c r="F1311" s="261"/>
      <c r="G1311" s="262">
        <v>1061.0</v>
      </c>
      <c r="H1311" s="262">
        <f t="shared" si="103"/>
        <v>1061</v>
      </c>
      <c r="I1311" s="185" t="s">
        <v>627</v>
      </c>
      <c r="J1311" s="186" t="s">
        <v>1381</v>
      </c>
      <c r="K1311" s="260" t="s">
        <v>2892</v>
      </c>
    </row>
    <row r="1312">
      <c r="A1312" s="258">
        <v>45654.0</v>
      </c>
      <c r="B1312" s="258">
        <v>45655.0</v>
      </c>
      <c r="C1312" s="260" t="s">
        <v>2893</v>
      </c>
      <c r="D1312" s="260" t="s">
        <v>2893</v>
      </c>
      <c r="E1312" s="260" t="s">
        <v>306</v>
      </c>
      <c r="F1312" s="261"/>
      <c r="G1312" s="262">
        <v>258.0</v>
      </c>
      <c r="H1312" s="262">
        <f t="shared" si="103"/>
        <v>258</v>
      </c>
      <c r="I1312" s="185" t="s">
        <v>627</v>
      </c>
      <c r="J1312" s="186" t="s">
        <v>1381</v>
      </c>
      <c r="K1312" s="260" t="s">
        <v>1139</v>
      </c>
    </row>
    <row r="1313">
      <c r="A1313" s="258">
        <v>45654.0</v>
      </c>
      <c r="B1313" s="258">
        <v>45655.0</v>
      </c>
      <c r="C1313" s="260" t="s">
        <v>2894</v>
      </c>
      <c r="D1313" s="260" t="s">
        <v>2895</v>
      </c>
      <c r="E1313" s="260" t="s">
        <v>306</v>
      </c>
      <c r="F1313" s="261"/>
      <c r="G1313" s="262">
        <v>416.0</v>
      </c>
      <c r="H1313" s="262">
        <f t="shared" si="103"/>
        <v>416</v>
      </c>
      <c r="I1313" s="185" t="s">
        <v>627</v>
      </c>
      <c r="J1313" s="186" t="s">
        <v>1381</v>
      </c>
      <c r="K1313" s="260" t="s">
        <v>2896</v>
      </c>
    </row>
    <row r="1314">
      <c r="A1314" s="197">
        <v>45654.0</v>
      </c>
      <c r="B1314" s="197">
        <v>45655.0</v>
      </c>
      <c r="C1314" s="199" t="s">
        <v>2897</v>
      </c>
      <c r="D1314" s="199" t="s">
        <v>2898</v>
      </c>
      <c r="E1314" s="199" t="s">
        <v>306</v>
      </c>
      <c r="F1314" s="200"/>
      <c r="G1314" s="311">
        <v>0.0</v>
      </c>
      <c r="H1314" s="311">
        <v>0.0</v>
      </c>
      <c r="I1314" s="185" t="s">
        <v>627</v>
      </c>
      <c r="J1314" s="186" t="s">
        <v>1381</v>
      </c>
      <c r="K1314" s="199" t="s">
        <v>2899</v>
      </c>
    </row>
    <row r="1315">
      <c r="A1315" s="239">
        <v>45654.0</v>
      </c>
      <c r="B1315" s="239">
        <v>45652.0</v>
      </c>
      <c r="C1315" s="240" t="s">
        <v>2779</v>
      </c>
      <c r="D1315" s="240" t="s">
        <v>2780</v>
      </c>
      <c r="E1315" s="240" t="s">
        <v>403</v>
      </c>
      <c r="F1315" s="243"/>
      <c r="G1315" s="241">
        <v>249.0</v>
      </c>
      <c r="H1315" s="241">
        <f>G1315</f>
        <v>249</v>
      </c>
      <c r="I1315" s="185" t="s">
        <v>606</v>
      </c>
      <c r="J1315" s="186" t="s">
        <v>730</v>
      </c>
      <c r="K1315" s="240" t="s">
        <v>2900</v>
      </c>
    </row>
    <row r="1316">
      <c r="A1316" s="197">
        <v>45654.0</v>
      </c>
      <c r="B1316" s="197">
        <v>45654.0</v>
      </c>
      <c r="C1316" s="199" t="s">
        <v>2762</v>
      </c>
      <c r="D1316" s="199" t="s">
        <v>2763</v>
      </c>
      <c r="E1316" s="199" t="s">
        <v>1062</v>
      </c>
      <c r="F1316" s="199" t="s">
        <v>18</v>
      </c>
      <c r="G1316" s="311">
        <v>0.0</v>
      </c>
      <c r="H1316" s="311">
        <v>0.0</v>
      </c>
      <c r="I1316" s="185" t="s">
        <v>909</v>
      </c>
      <c r="J1316" s="186" t="s">
        <v>2764</v>
      </c>
      <c r="K1316" s="199" t="s">
        <v>2901</v>
      </c>
    </row>
    <row r="1317">
      <c r="A1317" s="315">
        <v>45654.0</v>
      </c>
      <c r="B1317" s="315">
        <v>45654.0</v>
      </c>
      <c r="C1317" s="316" t="s">
        <v>2762</v>
      </c>
      <c r="D1317" s="316" t="s">
        <v>2763</v>
      </c>
      <c r="E1317" s="316" t="s">
        <v>1062</v>
      </c>
      <c r="F1317" s="316" t="s">
        <v>18</v>
      </c>
      <c r="G1317" s="317">
        <v>465.0</v>
      </c>
      <c r="H1317" s="317">
        <v>465.0</v>
      </c>
      <c r="I1317" s="185" t="s">
        <v>909</v>
      </c>
      <c r="J1317" s="186" t="s">
        <v>2764</v>
      </c>
      <c r="K1317" s="316" t="s">
        <v>2901</v>
      </c>
    </row>
    <row r="1318">
      <c r="A1318" s="239">
        <v>45655.0</v>
      </c>
      <c r="B1318" s="239">
        <v>45655.0</v>
      </c>
      <c r="C1318" s="240" t="s">
        <v>2902</v>
      </c>
      <c r="D1318" s="240" t="s">
        <v>2902</v>
      </c>
      <c r="E1318" s="240" t="s">
        <v>306</v>
      </c>
      <c r="F1318" s="243"/>
      <c r="G1318" s="241">
        <v>416.0</v>
      </c>
      <c r="H1318" s="241">
        <f t="shared" ref="H1318:H1332" si="104">G1318</f>
        <v>416</v>
      </c>
      <c r="I1318" s="185" t="s">
        <v>627</v>
      </c>
      <c r="J1318" s="186" t="s">
        <v>730</v>
      </c>
      <c r="K1318" s="240" t="s">
        <v>2903</v>
      </c>
    </row>
    <row r="1319">
      <c r="A1319" s="258">
        <v>45655.0</v>
      </c>
      <c r="B1319" s="258">
        <v>45655.0</v>
      </c>
      <c r="C1319" s="260" t="s">
        <v>2904</v>
      </c>
      <c r="D1319" s="260" t="s">
        <v>2904</v>
      </c>
      <c r="E1319" s="260" t="s">
        <v>306</v>
      </c>
      <c r="F1319" s="261"/>
      <c r="G1319" s="262">
        <v>903.0</v>
      </c>
      <c r="H1319" s="262">
        <f t="shared" si="104"/>
        <v>903</v>
      </c>
      <c r="I1319" s="185" t="s">
        <v>627</v>
      </c>
      <c r="J1319" s="186" t="s">
        <v>1381</v>
      </c>
      <c r="K1319" s="260" t="s">
        <v>2905</v>
      </c>
    </row>
    <row r="1320">
      <c r="A1320" s="258">
        <v>45655.0</v>
      </c>
      <c r="B1320" s="258">
        <v>45655.0</v>
      </c>
      <c r="C1320" s="260" t="s">
        <v>2906</v>
      </c>
      <c r="D1320" s="260" t="s">
        <v>2906</v>
      </c>
      <c r="E1320" s="260" t="s">
        <v>306</v>
      </c>
      <c r="F1320" s="261"/>
      <c r="G1320" s="262">
        <v>1011.0</v>
      </c>
      <c r="H1320" s="262">
        <f t="shared" si="104"/>
        <v>1011</v>
      </c>
      <c r="I1320" s="185" t="s">
        <v>627</v>
      </c>
      <c r="J1320" s="186" t="s">
        <v>1381</v>
      </c>
      <c r="K1320" s="260" t="s">
        <v>2907</v>
      </c>
    </row>
    <row r="1321">
      <c r="A1321" s="239">
        <v>45655.0</v>
      </c>
      <c r="B1321" s="239">
        <v>45655.0</v>
      </c>
      <c r="C1321" s="240" t="s">
        <v>2908</v>
      </c>
      <c r="D1321" s="240" t="s">
        <v>2908</v>
      </c>
      <c r="E1321" s="240" t="s">
        <v>306</v>
      </c>
      <c r="F1321" s="243"/>
      <c r="G1321" s="241">
        <v>516.0</v>
      </c>
      <c r="H1321" s="241">
        <f t="shared" si="104"/>
        <v>516</v>
      </c>
      <c r="I1321" s="185" t="s">
        <v>627</v>
      </c>
      <c r="J1321" s="186" t="s">
        <v>730</v>
      </c>
      <c r="K1321" s="240" t="s">
        <v>2909</v>
      </c>
    </row>
    <row r="1322">
      <c r="A1322" s="258">
        <v>45655.0</v>
      </c>
      <c r="B1322" s="258">
        <v>45655.0</v>
      </c>
      <c r="C1322" s="260" t="s">
        <v>2910</v>
      </c>
      <c r="D1322" s="260" t="s">
        <v>2911</v>
      </c>
      <c r="E1322" s="260" t="s">
        <v>306</v>
      </c>
      <c r="F1322" s="261"/>
      <c r="G1322" s="262">
        <f>129*5</f>
        <v>645</v>
      </c>
      <c r="H1322" s="262">
        <f t="shared" si="104"/>
        <v>645</v>
      </c>
      <c r="I1322" s="185" t="s">
        <v>627</v>
      </c>
      <c r="J1322" s="186" t="s">
        <v>1381</v>
      </c>
      <c r="K1322" s="260" t="s">
        <v>2912</v>
      </c>
    </row>
    <row r="1323">
      <c r="A1323" s="249">
        <v>45656.0</v>
      </c>
      <c r="B1323" s="249">
        <v>45656.0</v>
      </c>
      <c r="C1323" s="250" t="s">
        <v>2913</v>
      </c>
      <c r="D1323" s="250" t="s">
        <v>2913</v>
      </c>
      <c r="E1323" s="250" t="s">
        <v>306</v>
      </c>
      <c r="F1323" s="251"/>
      <c r="G1323" s="252">
        <v>623.0</v>
      </c>
      <c r="H1323" s="252">
        <f t="shared" si="104"/>
        <v>623</v>
      </c>
      <c r="I1323" s="185" t="s">
        <v>627</v>
      </c>
      <c r="J1323" s="186" t="s">
        <v>2764</v>
      </c>
      <c r="K1323" s="250" t="s">
        <v>2914</v>
      </c>
    </row>
    <row r="1324">
      <c r="A1324" s="258">
        <v>45656.0</v>
      </c>
      <c r="B1324" s="258">
        <v>45658.0</v>
      </c>
      <c r="C1324" s="260" t="s">
        <v>2915</v>
      </c>
      <c r="D1324" s="260" t="s">
        <v>2916</v>
      </c>
      <c r="E1324" s="260" t="s">
        <v>306</v>
      </c>
      <c r="F1324" s="261"/>
      <c r="G1324" s="262">
        <v>278.0</v>
      </c>
      <c r="H1324" s="262">
        <f t="shared" si="104"/>
        <v>278</v>
      </c>
      <c r="I1324" s="185" t="s">
        <v>627</v>
      </c>
      <c r="J1324" s="186" t="s">
        <v>1381</v>
      </c>
      <c r="K1324" s="260" t="s">
        <v>2917</v>
      </c>
    </row>
    <row r="1325">
      <c r="A1325" s="249">
        <v>45656.0</v>
      </c>
      <c r="B1325" s="249">
        <v>45658.0</v>
      </c>
      <c r="C1325" s="250" t="s">
        <v>2918</v>
      </c>
      <c r="D1325" s="250" t="s">
        <v>2919</v>
      </c>
      <c r="E1325" s="250" t="s">
        <v>306</v>
      </c>
      <c r="F1325" s="251"/>
      <c r="G1325" s="252">
        <v>1211.0</v>
      </c>
      <c r="H1325" s="252">
        <f t="shared" si="104"/>
        <v>1211</v>
      </c>
      <c r="I1325" s="185" t="s">
        <v>627</v>
      </c>
      <c r="J1325" s="186" t="s">
        <v>2764</v>
      </c>
      <c r="K1325" s="250" t="s">
        <v>2920</v>
      </c>
    </row>
    <row r="1326">
      <c r="A1326" s="258">
        <v>45656.0</v>
      </c>
      <c r="B1326" s="258">
        <v>45667.0</v>
      </c>
      <c r="C1326" s="260" t="s">
        <v>2921</v>
      </c>
      <c r="D1326" s="260" t="s">
        <v>2922</v>
      </c>
      <c r="E1326" s="260" t="s">
        <v>92</v>
      </c>
      <c r="F1326" s="260" t="s">
        <v>18</v>
      </c>
      <c r="G1326" s="262">
        <v>1739.0</v>
      </c>
      <c r="H1326" s="262">
        <f t="shared" si="104"/>
        <v>1739</v>
      </c>
      <c r="I1326" s="185" t="s">
        <v>627</v>
      </c>
      <c r="J1326" s="186" t="s">
        <v>1381</v>
      </c>
      <c r="K1326" s="260" t="s">
        <v>2923</v>
      </c>
    </row>
    <row r="1327">
      <c r="A1327" s="306">
        <v>45657.0</v>
      </c>
      <c r="B1327" s="306">
        <v>45657.0</v>
      </c>
      <c r="C1327" s="308" t="s">
        <v>2924</v>
      </c>
      <c r="D1327" s="308" t="s">
        <v>2924</v>
      </c>
      <c r="E1327" s="308" t="s">
        <v>306</v>
      </c>
      <c r="F1327" s="309"/>
      <c r="G1327" s="310">
        <v>960.0</v>
      </c>
      <c r="H1327" s="310">
        <f t="shared" si="104"/>
        <v>960</v>
      </c>
      <c r="I1327" s="185" t="s">
        <v>627</v>
      </c>
      <c r="J1327" s="186" t="s">
        <v>2355</v>
      </c>
      <c r="K1327" s="308" t="s">
        <v>2925</v>
      </c>
    </row>
    <row r="1328">
      <c r="A1328" s="258">
        <v>45657.0</v>
      </c>
      <c r="B1328" s="258">
        <v>45657.0</v>
      </c>
      <c r="C1328" s="260" t="s">
        <v>2926</v>
      </c>
      <c r="D1328" s="260" t="s">
        <v>2926</v>
      </c>
      <c r="E1328" s="260" t="s">
        <v>616</v>
      </c>
      <c r="F1328" s="261"/>
      <c r="G1328" s="262">
        <v>1200.0</v>
      </c>
      <c r="H1328" s="262">
        <f t="shared" si="104"/>
        <v>1200</v>
      </c>
      <c r="I1328" s="185" t="s">
        <v>627</v>
      </c>
      <c r="J1328" s="186" t="s">
        <v>1381</v>
      </c>
      <c r="K1328" s="260" t="s">
        <v>2927</v>
      </c>
    </row>
    <row r="1329">
      <c r="A1329" s="306">
        <v>45657.0</v>
      </c>
      <c r="B1329" s="306">
        <v>45658.0</v>
      </c>
      <c r="C1329" s="308" t="s">
        <v>2928</v>
      </c>
      <c r="D1329" s="308" t="s">
        <v>2928</v>
      </c>
      <c r="E1329" s="308" t="s">
        <v>306</v>
      </c>
      <c r="F1329" s="309"/>
      <c r="G1329" s="310">
        <v>278.0</v>
      </c>
      <c r="H1329" s="310">
        <f t="shared" si="104"/>
        <v>278</v>
      </c>
      <c r="I1329" s="185" t="s">
        <v>627</v>
      </c>
      <c r="J1329" s="186" t="s">
        <v>2355</v>
      </c>
      <c r="K1329" s="308" t="s">
        <v>2929</v>
      </c>
    </row>
    <row r="1330">
      <c r="A1330" s="315">
        <v>45657.0</v>
      </c>
      <c r="B1330" s="315">
        <v>45658.0</v>
      </c>
      <c r="C1330" s="316" t="s">
        <v>2930</v>
      </c>
      <c r="D1330" s="316" t="s">
        <v>2931</v>
      </c>
      <c r="E1330" s="316" t="s">
        <v>509</v>
      </c>
      <c r="F1330" s="320"/>
      <c r="G1330" s="317">
        <v>435.0</v>
      </c>
      <c r="H1330" s="317">
        <f t="shared" si="104"/>
        <v>435</v>
      </c>
      <c r="I1330" s="185" t="s">
        <v>627</v>
      </c>
      <c r="J1330" s="186" t="s">
        <v>2764</v>
      </c>
      <c r="K1330" s="316" t="s">
        <v>2932</v>
      </c>
    </row>
    <row r="1331">
      <c r="A1331" s="306">
        <v>45657.0</v>
      </c>
      <c r="B1331" s="306">
        <v>45658.0</v>
      </c>
      <c r="C1331" s="308" t="s">
        <v>2933</v>
      </c>
      <c r="D1331" s="308" t="s">
        <v>2934</v>
      </c>
      <c r="E1331" s="308" t="s">
        <v>306</v>
      </c>
      <c r="F1331" s="309"/>
      <c r="G1331" s="310">
        <v>278.0</v>
      </c>
      <c r="H1331" s="310">
        <f t="shared" si="104"/>
        <v>278</v>
      </c>
      <c r="I1331" s="185" t="s">
        <v>627</v>
      </c>
      <c r="J1331" s="186" t="s">
        <v>2355</v>
      </c>
      <c r="K1331" s="308" t="s">
        <v>2929</v>
      </c>
    </row>
    <row r="1332">
      <c r="A1332" s="258">
        <v>45657.0</v>
      </c>
      <c r="B1332" s="258">
        <v>45658.0</v>
      </c>
      <c r="C1332" s="260" t="s">
        <v>2935</v>
      </c>
      <c r="D1332" s="260" t="s">
        <v>2935</v>
      </c>
      <c r="E1332" s="260" t="s">
        <v>306</v>
      </c>
      <c r="F1332" s="261"/>
      <c r="G1332" s="262">
        <v>893.0</v>
      </c>
      <c r="H1332" s="262">
        <f t="shared" si="104"/>
        <v>893</v>
      </c>
      <c r="I1332" s="185" t="s">
        <v>627</v>
      </c>
      <c r="J1332" s="186" t="s">
        <v>1381</v>
      </c>
      <c r="K1332" s="260" t="s">
        <v>2936</v>
      </c>
    </row>
    <row r="1333">
      <c r="A1333" s="258">
        <v>45657.0</v>
      </c>
      <c r="B1333" s="258">
        <v>45657.0</v>
      </c>
      <c r="C1333" s="260" t="s">
        <v>2752</v>
      </c>
      <c r="D1333" s="260" t="s">
        <v>2753</v>
      </c>
      <c r="E1333" s="260" t="s">
        <v>74</v>
      </c>
      <c r="F1333" s="260" t="s">
        <v>31</v>
      </c>
      <c r="G1333" s="262">
        <v>1469.0</v>
      </c>
      <c r="H1333" s="262">
        <v>1469.0</v>
      </c>
      <c r="I1333" s="185" t="s">
        <v>627</v>
      </c>
      <c r="J1333" s="186" t="s">
        <v>1381</v>
      </c>
      <c r="K1333" s="260" t="s">
        <v>1794</v>
      </c>
    </row>
    <row r="1334">
      <c r="A1334" s="258">
        <v>45657.0</v>
      </c>
      <c r="B1334" s="258">
        <v>45657.0</v>
      </c>
      <c r="C1334" s="260" t="s">
        <v>2755</v>
      </c>
      <c r="D1334" s="260" t="s">
        <v>2756</v>
      </c>
      <c r="E1334" s="260" t="s">
        <v>74</v>
      </c>
      <c r="F1334" s="260" t="s">
        <v>31</v>
      </c>
      <c r="G1334" s="262">
        <v>1469.0</v>
      </c>
      <c r="H1334" s="262">
        <v>1469.0</v>
      </c>
      <c r="I1334" s="185" t="s">
        <v>909</v>
      </c>
      <c r="J1334" s="186" t="s">
        <v>1381</v>
      </c>
      <c r="K1334" s="260" t="s">
        <v>1794</v>
      </c>
    </row>
    <row r="1335">
      <c r="A1335" s="258">
        <v>45657.0</v>
      </c>
      <c r="B1335" s="258">
        <v>45657.0</v>
      </c>
      <c r="C1335" s="260" t="s">
        <v>2768</v>
      </c>
      <c r="D1335" s="260" t="s">
        <v>2768</v>
      </c>
      <c r="E1335" s="260" t="s">
        <v>92</v>
      </c>
      <c r="F1335" s="260" t="s">
        <v>31</v>
      </c>
      <c r="G1335" s="262">
        <v>2619.0</v>
      </c>
      <c r="H1335" s="262">
        <v>2619.0</v>
      </c>
      <c r="I1335" s="185" t="s">
        <v>627</v>
      </c>
      <c r="J1335" s="186" t="s">
        <v>1381</v>
      </c>
      <c r="K1335" s="260" t="s">
        <v>1794</v>
      </c>
    </row>
    <row r="1336">
      <c r="A1336" s="258">
        <v>45657.0</v>
      </c>
      <c r="B1336" s="258">
        <v>45657.0</v>
      </c>
      <c r="C1336" s="260" t="s">
        <v>2937</v>
      </c>
      <c r="D1336" s="260" t="s">
        <v>2937</v>
      </c>
      <c r="E1336" s="260" t="s">
        <v>616</v>
      </c>
      <c r="F1336" s="261"/>
      <c r="G1336" s="262">
        <v>1200.0</v>
      </c>
      <c r="H1336" s="262">
        <v>1200.0</v>
      </c>
      <c r="I1336" s="185" t="s">
        <v>627</v>
      </c>
      <c r="J1336" s="186" t="s">
        <v>1381</v>
      </c>
      <c r="K1336" s="260" t="s">
        <v>2927</v>
      </c>
    </row>
    <row r="1337">
      <c r="A1337" s="258">
        <v>45657.0</v>
      </c>
      <c r="B1337" s="258">
        <v>45657.0</v>
      </c>
      <c r="C1337" s="260" t="s">
        <v>2938</v>
      </c>
      <c r="D1337" s="260" t="s">
        <v>2939</v>
      </c>
      <c r="E1337" s="261"/>
      <c r="F1337" s="261"/>
      <c r="G1337" s="262">
        <v>1200.0</v>
      </c>
      <c r="H1337" s="262">
        <f t="shared" ref="H1337:H1456" si="105">G1337</f>
        <v>1200</v>
      </c>
      <c r="I1337" s="185" t="s">
        <v>627</v>
      </c>
      <c r="J1337" s="186" t="s">
        <v>1381</v>
      </c>
      <c r="K1337" s="260" t="s">
        <v>2927</v>
      </c>
    </row>
    <row r="1338">
      <c r="A1338" s="258">
        <v>45657.0</v>
      </c>
      <c r="B1338" s="258">
        <v>45658.0</v>
      </c>
      <c r="C1338" s="260" t="s">
        <v>2940</v>
      </c>
      <c r="D1338" s="260" t="s">
        <v>2941</v>
      </c>
      <c r="E1338" s="260" t="s">
        <v>306</v>
      </c>
      <c r="F1338" s="261"/>
      <c r="G1338" s="262">
        <f>6*139</f>
        <v>834</v>
      </c>
      <c r="H1338" s="262">
        <f t="shared" si="105"/>
        <v>834</v>
      </c>
      <c r="I1338" s="185" t="s">
        <v>627</v>
      </c>
      <c r="J1338" s="186" t="s">
        <v>1381</v>
      </c>
      <c r="K1338" s="260" t="s">
        <v>2942</v>
      </c>
    </row>
    <row r="1339">
      <c r="A1339" s="258">
        <v>45658.0</v>
      </c>
      <c r="B1339" s="258">
        <v>45658.0</v>
      </c>
      <c r="C1339" s="259" t="s">
        <v>2943</v>
      </c>
      <c r="D1339" s="259" t="s">
        <v>2943</v>
      </c>
      <c r="E1339" s="260" t="s">
        <v>306</v>
      </c>
      <c r="F1339" s="261"/>
      <c r="G1339" s="262">
        <v>754.0</v>
      </c>
      <c r="H1339" s="262">
        <f t="shared" si="105"/>
        <v>754</v>
      </c>
      <c r="I1339" s="185" t="s">
        <v>627</v>
      </c>
      <c r="J1339" s="186" t="s">
        <v>1381</v>
      </c>
      <c r="K1339" s="260" t="s">
        <v>2944</v>
      </c>
    </row>
    <row r="1340">
      <c r="A1340" s="258">
        <v>45658.0</v>
      </c>
      <c r="B1340" s="258">
        <v>45658.0</v>
      </c>
      <c r="C1340" s="261" t="s">
        <v>2945</v>
      </c>
      <c r="D1340" s="260" t="s">
        <v>2945</v>
      </c>
      <c r="E1340" s="260" t="s">
        <v>306</v>
      </c>
      <c r="F1340" s="261"/>
      <c r="G1340" s="262">
        <v>377.0</v>
      </c>
      <c r="H1340" s="262">
        <f t="shared" si="105"/>
        <v>377</v>
      </c>
      <c r="I1340" s="185" t="s">
        <v>627</v>
      </c>
      <c r="J1340" s="186" t="s">
        <v>1381</v>
      </c>
      <c r="K1340" s="260" t="s">
        <v>2946</v>
      </c>
    </row>
    <row r="1341">
      <c r="A1341" s="258">
        <v>45658.0</v>
      </c>
      <c r="B1341" s="258">
        <v>45658.0</v>
      </c>
      <c r="C1341" s="259" t="s">
        <v>2947</v>
      </c>
      <c r="D1341" s="259" t="s">
        <v>2947</v>
      </c>
      <c r="E1341" s="260" t="s">
        <v>306</v>
      </c>
      <c r="F1341" s="261"/>
      <c r="G1341" s="262">
        <v>417.0</v>
      </c>
      <c r="H1341" s="262">
        <f t="shared" si="105"/>
        <v>417</v>
      </c>
      <c r="I1341" s="185" t="s">
        <v>627</v>
      </c>
      <c r="J1341" s="186" t="s">
        <v>1381</v>
      </c>
      <c r="K1341" s="260" t="s">
        <v>1145</v>
      </c>
    </row>
    <row r="1342">
      <c r="A1342" s="258">
        <v>45658.0</v>
      </c>
      <c r="B1342" s="258">
        <v>45658.0</v>
      </c>
      <c r="C1342" s="259" t="s">
        <v>2948</v>
      </c>
      <c r="D1342" s="259" t="s">
        <v>2948</v>
      </c>
      <c r="E1342" s="260" t="s">
        <v>509</v>
      </c>
      <c r="F1342" s="261"/>
      <c r="G1342" s="262">
        <v>185.0</v>
      </c>
      <c r="H1342" s="262">
        <f t="shared" si="105"/>
        <v>185</v>
      </c>
      <c r="I1342" s="185" t="s">
        <v>627</v>
      </c>
      <c r="J1342" s="186" t="s">
        <v>1381</v>
      </c>
      <c r="K1342" s="260" t="s">
        <v>2949</v>
      </c>
    </row>
    <row r="1343">
      <c r="A1343" s="258">
        <v>45658.0</v>
      </c>
      <c r="B1343" s="258">
        <v>45658.0</v>
      </c>
      <c r="C1343" s="259" t="s">
        <v>2950</v>
      </c>
      <c r="D1343" s="259" t="s">
        <v>2950</v>
      </c>
      <c r="E1343" s="260" t="s">
        <v>306</v>
      </c>
      <c r="F1343" s="261"/>
      <c r="G1343" s="262">
        <v>933.0</v>
      </c>
      <c r="H1343" s="262">
        <f t="shared" si="105"/>
        <v>933</v>
      </c>
      <c r="I1343" s="185" t="s">
        <v>627</v>
      </c>
      <c r="J1343" s="186" t="s">
        <v>1381</v>
      </c>
      <c r="K1343" s="260" t="s">
        <v>2951</v>
      </c>
    </row>
    <row r="1344">
      <c r="A1344" s="258">
        <v>45658.0</v>
      </c>
      <c r="B1344" s="258">
        <v>45658.0</v>
      </c>
      <c r="C1344" s="260" t="s">
        <v>2952</v>
      </c>
      <c r="D1344" s="260" t="s">
        <v>2952</v>
      </c>
      <c r="E1344" s="260" t="s">
        <v>306</v>
      </c>
      <c r="F1344" s="261"/>
      <c r="G1344" s="270">
        <v>556.0</v>
      </c>
      <c r="H1344" s="262">
        <f t="shared" si="105"/>
        <v>556</v>
      </c>
      <c r="I1344" s="185" t="s">
        <v>627</v>
      </c>
      <c r="J1344" s="186" t="s">
        <v>1381</v>
      </c>
      <c r="K1344" s="260" t="s">
        <v>1753</v>
      </c>
    </row>
    <row r="1345">
      <c r="A1345" s="258">
        <v>45658.0</v>
      </c>
      <c r="B1345" s="258">
        <v>45658.0</v>
      </c>
      <c r="C1345" s="259" t="s">
        <v>2953</v>
      </c>
      <c r="D1345" s="260" t="s">
        <v>2954</v>
      </c>
      <c r="E1345" s="260" t="s">
        <v>306</v>
      </c>
      <c r="F1345" s="261"/>
      <c r="G1345" s="262">
        <v>377.0</v>
      </c>
      <c r="H1345" s="262">
        <f t="shared" si="105"/>
        <v>377</v>
      </c>
      <c r="I1345" s="185" t="s">
        <v>627</v>
      </c>
      <c r="J1345" s="186" t="s">
        <v>1381</v>
      </c>
      <c r="K1345" s="260" t="s">
        <v>2955</v>
      </c>
    </row>
    <row r="1346">
      <c r="A1346" s="258">
        <v>45658.0</v>
      </c>
      <c r="B1346" s="258">
        <v>45658.0</v>
      </c>
      <c r="C1346" s="260" t="s">
        <v>2956</v>
      </c>
      <c r="D1346" s="260" t="s">
        <v>2957</v>
      </c>
      <c r="E1346" s="260" t="s">
        <v>1663</v>
      </c>
      <c r="F1346" s="261"/>
      <c r="G1346" s="262">
        <v>178.0</v>
      </c>
      <c r="H1346" s="262">
        <f t="shared" si="105"/>
        <v>178</v>
      </c>
      <c r="I1346" s="185" t="s">
        <v>627</v>
      </c>
      <c r="J1346" s="186" t="s">
        <v>1381</v>
      </c>
      <c r="K1346" s="260" t="s">
        <v>2958</v>
      </c>
    </row>
    <row r="1347">
      <c r="A1347" s="258">
        <v>45658.0</v>
      </c>
      <c r="B1347" s="258">
        <v>45658.0</v>
      </c>
      <c r="C1347" s="260" t="s">
        <v>2959</v>
      </c>
      <c r="D1347" s="260" t="s">
        <v>2960</v>
      </c>
      <c r="E1347" s="260" t="s">
        <v>1663</v>
      </c>
      <c r="F1347" s="261"/>
      <c r="G1347" s="262">
        <v>178.0</v>
      </c>
      <c r="H1347" s="262">
        <f t="shared" si="105"/>
        <v>178</v>
      </c>
      <c r="I1347" s="185" t="s">
        <v>627</v>
      </c>
      <c r="J1347" s="186" t="s">
        <v>1381</v>
      </c>
      <c r="K1347" s="260" t="s">
        <v>2958</v>
      </c>
    </row>
    <row r="1348">
      <c r="A1348" s="258">
        <v>45658.0</v>
      </c>
      <c r="B1348" s="258">
        <v>45658.0</v>
      </c>
      <c r="C1348" s="271" t="s">
        <v>2961</v>
      </c>
      <c r="D1348" s="260" t="s">
        <v>2962</v>
      </c>
      <c r="E1348" s="260" t="s">
        <v>1663</v>
      </c>
      <c r="F1348" s="261"/>
      <c r="G1348" s="270">
        <v>89.0</v>
      </c>
      <c r="H1348" s="262">
        <f t="shared" si="105"/>
        <v>89</v>
      </c>
      <c r="I1348" s="185" t="s">
        <v>627</v>
      </c>
      <c r="J1348" s="186" t="s">
        <v>1381</v>
      </c>
      <c r="K1348" s="260" t="s">
        <v>2963</v>
      </c>
    </row>
    <row r="1349">
      <c r="A1349" s="258">
        <v>45658.0</v>
      </c>
      <c r="B1349" s="258">
        <v>45658.0</v>
      </c>
      <c r="C1349" s="260" t="s">
        <v>2964</v>
      </c>
      <c r="D1349" s="261" t="s">
        <v>2965</v>
      </c>
      <c r="E1349" s="260" t="s">
        <v>509</v>
      </c>
      <c r="F1349" s="261"/>
      <c r="G1349" s="270">
        <v>135.0</v>
      </c>
      <c r="H1349" s="262">
        <f t="shared" si="105"/>
        <v>135</v>
      </c>
      <c r="I1349" s="185" t="s">
        <v>627</v>
      </c>
      <c r="J1349" s="186" t="s">
        <v>1381</v>
      </c>
      <c r="K1349" s="260" t="s">
        <v>2966</v>
      </c>
    </row>
    <row r="1350">
      <c r="A1350" s="274">
        <v>45658.0</v>
      </c>
      <c r="B1350" s="258">
        <v>45659.0</v>
      </c>
      <c r="C1350" s="259" t="s">
        <v>2967</v>
      </c>
      <c r="D1350" s="259" t="s">
        <v>2968</v>
      </c>
      <c r="E1350" s="260" t="s">
        <v>1663</v>
      </c>
      <c r="F1350" s="261"/>
      <c r="G1350" s="270">
        <v>449.0</v>
      </c>
      <c r="H1350" s="262">
        <f t="shared" si="105"/>
        <v>449</v>
      </c>
      <c r="I1350" s="185" t="s">
        <v>627</v>
      </c>
      <c r="J1350" s="186" t="s">
        <v>1381</v>
      </c>
      <c r="K1350" s="260" t="s">
        <v>2969</v>
      </c>
    </row>
    <row r="1351">
      <c r="A1351" s="274">
        <v>45658.0</v>
      </c>
      <c r="B1351" s="258">
        <v>45660.0</v>
      </c>
      <c r="C1351" s="259" t="s">
        <v>2970</v>
      </c>
      <c r="D1351" s="259" t="s">
        <v>2970</v>
      </c>
      <c r="E1351" s="260" t="s">
        <v>1663</v>
      </c>
      <c r="F1351" s="261"/>
      <c r="G1351" s="262">
        <v>178.0</v>
      </c>
      <c r="H1351" s="262">
        <f t="shared" si="105"/>
        <v>178</v>
      </c>
      <c r="I1351" s="185" t="s">
        <v>627</v>
      </c>
      <c r="J1351" s="186" t="s">
        <v>1381</v>
      </c>
      <c r="K1351" s="260" t="s">
        <v>2971</v>
      </c>
    </row>
    <row r="1352">
      <c r="A1352" s="239">
        <v>45660.0</v>
      </c>
      <c r="B1352" s="239">
        <v>45659.0</v>
      </c>
      <c r="C1352" s="240" t="s">
        <v>2972</v>
      </c>
      <c r="D1352" s="240" t="s">
        <v>2973</v>
      </c>
      <c r="E1352" s="240" t="s">
        <v>1663</v>
      </c>
      <c r="F1352" s="243"/>
      <c r="G1352" s="241">
        <v>247.0</v>
      </c>
      <c r="H1352" s="241">
        <f t="shared" si="105"/>
        <v>247</v>
      </c>
      <c r="I1352" s="185" t="s">
        <v>627</v>
      </c>
      <c r="J1352" s="186" t="s">
        <v>730</v>
      </c>
      <c r="K1352" s="240" t="s">
        <v>2974</v>
      </c>
    </row>
    <row r="1353">
      <c r="A1353" s="296">
        <v>45660.0</v>
      </c>
      <c r="B1353" s="239">
        <v>45659.0</v>
      </c>
      <c r="C1353" s="242" t="s">
        <v>2975</v>
      </c>
      <c r="D1353" s="242" t="s">
        <v>2975</v>
      </c>
      <c r="E1353" s="240" t="s">
        <v>224</v>
      </c>
      <c r="F1353" s="240" t="s">
        <v>18</v>
      </c>
      <c r="G1353" s="241">
        <v>1009.0</v>
      </c>
      <c r="H1353" s="241">
        <f t="shared" si="105"/>
        <v>1009</v>
      </c>
      <c r="I1353" s="185" t="s">
        <v>627</v>
      </c>
      <c r="J1353" s="186" t="s">
        <v>730</v>
      </c>
      <c r="K1353" s="240" t="s">
        <v>2976</v>
      </c>
    </row>
    <row r="1354">
      <c r="A1354" s="258">
        <v>45660.0</v>
      </c>
      <c r="B1354" s="258">
        <v>45660.0</v>
      </c>
      <c r="C1354" s="260" t="s">
        <v>2977</v>
      </c>
      <c r="D1354" s="260" t="s">
        <v>2978</v>
      </c>
      <c r="E1354" s="260" t="s">
        <v>1663</v>
      </c>
      <c r="F1354" s="261"/>
      <c r="G1354" s="262">
        <v>583.0</v>
      </c>
      <c r="H1354" s="262">
        <f t="shared" si="105"/>
        <v>583</v>
      </c>
      <c r="I1354" s="185" t="s">
        <v>627</v>
      </c>
      <c r="J1354" s="186" t="s">
        <v>1381</v>
      </c>
      <c r="K1354" s="260" t="s">
        <v>2979</v>
      </c>
    </row>
    <row r="1355">
      <c r="A1355" s="239">
        <v>45660.0</v>
      </c>
      <c r="B1355" s="239">
        <v>45659.0</v>
      </c>
      <c r="C1355" s="321" t="s">
        <v>2980</v>
      </c>
      <c r="D1355" s="321" t="s">
        <v>2980</v>
      </c>
      <c r="E1355" s="240" t="s">
        <v>1663</v>
      </c>
      <c r="F1355" s="243"/>
      <c r="G1355" s="241">
        <v>425.0</v>
      </c>
      <c r="H1355" s="241">
        <f t="shared" si="105"/>
        <v>425</v>
      </c>
      <c r="I1355" s="185" t="s">
        <v>627</v>
      </c>
      <c r="J1355" s="186" t="s">
        <v>730</v>
      </c>
      <c r="K1355" s="240" t="s">
        <v>2981</v>
      </c>
    </row>
    <row r="1356">
      <c r="A1356" s="306">
        <v>45660.0</v>
      </c>
      <c r="B1356" s="306">
        <v>45660.0</v>
      </c>
      <c r="C1356" s="307" t="s">
        <v>645</v>
      </c>
      <c r="D1356" s="307" t="s">
        <v>2982</v>
      </c>
      <c r="E1356" s="308" t="s">
        <v>1663</v>
      </c>
      <c r="F1356" s="309"/>
      <c r="G1356" s="310">
        <v>316.0</v>
      </c>
      <c r="H1356" s="310">
        <f t="shared" si="105"/>
        <v>316</v>
      </c>
      <c r="I1356" s="185" t="s">
        <v>627</v>
      </c>
      <c r="J1356" s="186" t="s">
        <v>2355</v>
      </c>
      <c r="K1356" s="308" t="s">
        <v>2983</v>
      </c>
    </row>
    <row r="1357">
      <c r="A1357" s="239">
        <v>45660.0</v>
      </c>
      <c r="B1357" s="239">
        <v>45660.0</v>
      </c>
      <c r="C1357" s="240" t="s">
        <v>2984</v>
      </c>
      <c r="D1357" s="240" t="s">
        <v>2984</v>
      </c>
      <c r="E1357" s="240" t="s">
        <v>1663</v>
      </c>
      <c r="F1357" s="243"/>
      <c r="G1357" s="241">
        <v>405.0</v>
      </c>
      <c r="H1357" s="241">
        <f t="shared" si="105"/>
        <v>405</v>
      </c>
      <c r="I1357" s="185" t="s">
        <v>627</v>
      </c>
      <c r="J1357" s="186" t="s">
        <v>730</v>
      </c>
      <c r="K1357" s="240" t="s">
        <v>2985</v>
      </c>
    </row>
    <row r="1358">
      <c r="A1358" s="258">
        <v>45660.0</v>
      </c>
      <c r="B1358" s="258">
        <v>45661.0</v>
      </c>
      <c r="C1358" s="260" t="s">
        <v>1475</v>
      </c>
      <c r="D1358" s="260" t="s">
        <v>1475</v>
      </c>
      <c r="E1358" s="260" t="s">
        <v>306</v>
      </c>
      <c r="F1358" s="261"/>
      <c r="G1358" s="262">
        <v>595.0</v>
      </c>
      <c r="H1358" s="262">
        <f t="shared" si="105"/>
        <v>595</v>
      </c>
      <c r="I1358" s="185" t="s">
        <v>627</v>
      </c>
      <c r="J1358" s="186" t="s">
        <v>1381</v>
      </c>
      <c r="K1358" s="260" t="s">
        <v>2986</v>
      </c>
    </row>
    <row r="1359">
      <c r="A1359" s="258">
        <v>45661.0</v>
      </c>
      <c r="B1359" s="258">
        <v>45659.0</v>
      </c>
      <c r="C1359" s="259" t="s">
        <v>2310</v>
      </c>
      <c r="D1359" s="259" t="s">
        <v>2311</v>
      </c>
      <c r="E1359" s="260" t="s">
        <v>92</v>
      </c>
      <c r="F1359" s="260" t="s">
        <v>31</v>
      </c>
      <c r="G1359" s="262">
        <v>1560.0</v>
      </c>
      <c r="H1359" s="262">
        <f t="shared" si="105"/>
        <v>1560</v>
      </c>
      <c r="I1359" s="185" t="s">
        <v>627</v>
      </c>
      <c r="J1359" s="186" t="s">
        <v>1381</v>
      </c>
      <c r="K1359" s="260" t="s">
        <v>2987</v>
      </c>
    </row>
    <row r="1360">
      <c r="A1360" s="239">
        <v>45661.0</v>
      </c>
      <c r="B1360" s="239">
        <v>45662.0</v>
      </c>
      <c r="C1360" s="242" t="s">
        <v>2988</v>
      </c>
      <c r="D1360" s="242" t="s">
        <v>2988</v>
      </c>
      <c r="E1360" s="240" t="s">
        <v>1001</v>
      </c>
      <c r="F1360" s="243"/>
      <c r="G1360" s="241">
        <v>645.0</v>
      </c>
      <c r="H1360" s="241">
        <f t="shared" si="105"/>
        <v>645</v>
      </c>
      <c r="I1360" s="185" t="s">
        <v>627</v>
      </c>
      <c r="J1360" s="186" t="s">
        <v>730</v>
      </c>
      <c r="K1360" s="240" t="s">
        <v>2989</v>
      </c>
    </row>
    <row r="1361">
      <c r="A1361" s="258">
        <v>45661.0</v>
      </c>
      <c r="B1361" s="258">
        <v>45661.0</v>
      </c>
      <c r="C1361" s="259" t="s">
        <v>2990</v>
      </c>
      <c r="D1361" s="260" t="s">
        <v>2991</v>
      </c>
      <c r="E1361" s="260" t="s">
        <v>306</v>
      </c>
      <c r="F1361" s="261"/>
      <c r="G1361" s="262">
        <f>400+503</f>
        <v>903</v>
      </c>
      <c r="H1361" s="262">
        <f t="shared" si="105"/>
        <v>903</v>
      </c>
      <c r="I1361" s="185" t="s">
        <v>627</v>
      </c>
      <c r="J1361" s="186" t="s">
        <v>1381</v>
      </c>
      <c r="K1361" s="260" t="s">
        <v>2992</v>
      </c>
    </row>
    <row r="1362">
      <c r="A1362" s="258">
        <v>45661.0</v>
      </c>
      <c r="B1362" s="258">
        <v>45661.0</v>
      </c>
      <c r="C1362" s="259" t="s">
        <v>2993</v>
      </c>
      <c r="D1362" s="259" t="s">
        <v>2994</v>
      </c>
      <c r="E1362" s="261"/>
      <c r="F1362" s="261"/>
      <c r="G1362" s="262">
        <f>7*129</f>
        <v>903</v>
      </c>
      <c r="H1362" s="262">
        <f t="shared" si="105"/>
        <v>903</v>
      </c>
      <c r="I1362" s="185" t="s">
        <v>627</v>
      </c>
      <c r="J1362" s="186" t="s">
        <v>1381</v>
      </c>
      <c r="K1362" s="260" t="s">
        <v>2992</v>
      </c>
    </row>
    <row r="1363">
      <c r="A1363" s="258">
        <v>45661.0</v>
      </c>
      <c r="B1363" s="258">
        <v>45661.0</v>
      </c>
      <c r="C1363" s="260" t="s">
        <v>2995</v>
      </c>
      <c r="D1363" s="259" t="s">
        <v>2995</v>
      </c>
      <c r="E1363" s="260" t="s">
        <v>110</v>
      </c>
      <c r="F1363" s="260" t="s">
        <v>18</v>
      </c>
      <c r="G1363" s="262">
        <v>1049.0</v>
      </c>
      <c r="H1363" s="262">
        <f t="shared" si="105"/>
        <v>1049</v>
      </c>
      <c r="I1363" s="185" t="s">
        <v>627</v>
      </c>
      <c r="J1363" s="186" t="s">
        <v>1381</v>
      </c>
      <c r="K1363" s="260" t="s">
        <v>2996</v>
      </c>
    </row>
    <row r="1364">
      <c r="A1364" s="258">
        <v>45661.0</v>
      </c>
      <c r="B1364" s="258">
        <v>45661.0</v>
      </c>
      <c r="C1364" s="260" t="s">
        <v>2997</v>
      </c>
      <c r="D1364" s="260" t="s">
        <v>2997</v>
      </c>
      <c r="E1364" s="260" t="s">
        <v>509</v>
      </c>
      <c r="F1364" s="261"/>
      <c r="G1364" s="262">
        <v>185.0</v>
      </c>
      <c r="H1364" s="262">
        <f t="shared" si="105"/>
        <v>185</v>
      </c>
      <c r="I1364" s="185" t="s">
        <v>627</v>
      </c>
      <c r="J1364" s="186" t="s">
        <v>1381</v>
      </c>
      <c r="K1364" s="260" t="s">
        <v>2998</v>
      </c>
    </row>
    <row r="1365">
      <c r="A1365" s="258">
        <v>45663.0</v>
      </c>
      <c r="B1365" s="258">
        <v>45662.0</v>
      </c>
      <c r="C1365" s="259" t="s">
        <v>2999</v>
      </c>
      <c r="D1365" s="259" t="s">
        <v>3000</v>
      </c>
      <c r="E1365" s="260" t="s">
        <v>306</v>
      </c>
      <c r="F1365" s="261"/>
      <c r="G1365" s="262">
        <v>645.0</v>
      </c>
      <c r="H1365" s="262">
        <f t="shared" si="105"/>
        <v>645</v>
      </c>
      <c r="I1365" s="185" t="s">
        <v>627</v>
      </c>
      <c r="J1365" s="186" t="s">
        <v>1381</v>
      </c>
      <c r="K1365" s="260" t="s">
        <v>3001</v>
      </c>
    </row>
    <row r="1366">
      <c r="A1366" s="258">
        <v>45663.0</v>
      </c>
      <c r="B1366" s="258">
        <v>45662.0</v>
      </c>
      <c r="C1366" s="259" t="s">
        <v>3002</v>
      </c>
      <c r="D1366" s="259" t="s">
        <v>3002</v>
      </c>
      <c r="E1366" s="260" t="s">
        <v>306</v>
      </c>
      <c r="F1366" s="261"/>
      <c r="G1366" s="262">
        <v>258.0</v>
      </c>
      <c r="H1366" s="262">
        <f t="shared" si="105"/>
        <v>258</v>
      </c>
      <c r="I1366" s="185" t="s">
        <v>627</v>
      </c>
      <c r="J1366" s="186" t="s">
        <v>1381</v>
      </c>
      <c r="K1366" s="260" t="s">
        <v>1139</v>
      </c>
    </row>
    <row r="1367">
      <c r="A1367" s="258">
        <v>45663.0</v>
      </c>
      <c r="B1367" s="280">
        <v>45662.0</v>
      </c>
      <c r="C1367" s="260" t="s">
        <v>3003</v>
      </c>
      <c r="D1367" s="260" t="s">
        <v>3003</v>
      </c>
      <c r="E1367" s="260" t="s">
        <v>306</v>
      </c>
      <c r="F1367" s="261"/>
      <c r="G1367" s="262">
        <v>545.0</v>
      </c>
      <c r="H1367" s="262">
        <f t="shared" si="105"/>
        <v>545</v>
      </c>
      <c r="I1367" s="185" t="s">
        <v>627</v>
      </c>
      <c r="J1367" s="186" t="s">
        <v>1381</v>
      </c>
      <c r="K1367" s="260" t="s">
        <v>3004</v>
      </c>
    </row>
    <row r="1368">
      <c r="A1368" s="258">
        <v>45663.0</v>
      </c>
      <c r="B1368" s="258">
        <v>45662.0</v>
      </c>
      <c r="C1368" s="260" t="s">
        <v>3005</v>
      </c>
      <c r="D1368" s="260" t="s">
        <v>3005</v>
      </c>
      <c r="E1368" s="260" t="s">
        <v>306</v>
      </c>
      <c r="F1368" s="261"/>
      <c r="G1368" s="262">
        <v>516.0</v>
      </c>
      <c r="H1368" s="262">
        <f t="shared" si="105"/>
        <v>516</v>
      </c>
      <c r="I1368" s="185" t="s">
        <v>627</v>
      </c>
      <c r="J1368" s="186" t="s">
        <v>1381</v>
      </c>
      <c r="K1368" s="260" t="s">
        <v>3006</v>
      </c>
    </row>
    <row r="1369">
      <c r="A1369" s="258">
        <v>45663.0</v>
      </c>
      <c r="B1369" s="258">
        <v>45662.0</v>
      </c>
      <c r="C1369" s="259" t="s">
        <v>3007</v>
      </c>
      <c r="D1369" s="259" t="s">
        <v>3007</v>
      </c>
      <c r="E1369" s="260" t="s">
        <v>306</v>
      </c>
      <c r="F1369" s="261"/>
      <c r="G1369" s="262">
        <v>337.0</v>
      </c>
      <c r="H1369" s="262">
        <f t="shared" si="105"/>
        <v>337</v>
      </c>
      <c r="I1369" s="185" t="s">
        <v>627</v>
      </c>
      <c r="J1369" s="186" t="s">
        <v>1381</v>
      </c>
      <c r="K1369" s="260" t="s">
        <v>1804</v>
      </c>
    </row>
    <row r="1370">
      <c r="A1370" s="239">
        <v>45663.0</v>
      </c>
      <c r="B1370" s="239">
        <v>45662.0</v>
      </c>
      <c r="C1370" s="242" t="s">
        <v>2988</v>
      </c>
      <c r="D1370" s="242" t="s">
        <v>2988</v>
      </c>
      <c r="E1370" s="240" t="s">
        <v>1001</v>
      </c>
      <c r="F1370" s="243"/>
      <c r="G1370" s="241">
        <v>645.0</v>
      </c>
      <c r="H1370" s="241">
        <f t="shared" si="105"/>
        <v>645</v>
      </c>
      <c r="I1370" s="185" t="s">
        <v>606</v>
      </c>
      <c r="J1370" s="186" t="s">
        <v>730</v>
      </c>
      <c r="K1370" s="240" t="s">
        <v>2989</v>
      </c>
    </row>
    <row r="1371">
      <c r="A1371" s="239">
        <v>45663.0</v>
      </c>
      <c r="B1371" s="239">
        <v>45648.0</v>
      </c>
      <c r="C1371" s="240" t="s">
        <v>2846</v>
      </c>
      <c r="D1371" s="240" t="s">
        <v>2846</v>
      </c>
      <c r="E1371" s="240" t="s">
        <v>1062</v>
      </c>
      <c r="F1371" s="243"/>
      <c r="G1371" s="241">
        <v>555.0</v>
      </c>
      <c r="H1371" s="241">
        <f t="shared" si="105"/>
        <v>555</v>
      </c>
      <c r="I1371" s="185" t="s">
        <v>627</v>
      </c>
      <c r="J1371" s="186" t="s">
        <v>730</v>
      </c>
      <c r="K1371" s="240" t="s">
        <v>3008</v>
      </c>
    </row>
    <row r="1372">
      <c r="A1372" s="258">
        <v>45663.0</v>
      </c>
      <c r="B1372" s="258">
        <v>45666.0</v>
      </c>
      <c r="C1372" s="260" t="s">
        <v>3009</v>
      </c>
      <c r="D1372" s="260" t="s">
        <v>3010</v>
      </c>
      <c r="E1372" s="260" t="s">
        <v>74</v>
      </c>
      <c r="F1372" s="260" t="s">
        <v>18</v>
      </c>
      <c r="G1372" s="262">
        <v>470.0</v>
      </c>
      <c r="H1372" s="262">
        <f t="shared" si="105"/>
        <v>470</v>
      </c>
      <c r="I1372" s="185" t="s">
        <v>627</v>
      </c>
      <c r="J1372" s="186" t="s">
        <v>1381</v>
      </c>
      <c r="K1372" s="260" t="s">
        <v>3011</v>
      </c>
    </row>
    <row r="1373">
      <c r="A1373" s="258">
        <v>45663.0</v>
      </c>
      <c r="B1373" s="258">
        <v>45667.0</v>
      </c>
      <c r="C1373" s="259" t="s">
        <v>3012</v>
      </c>
      <c r="D1373" s="259" t="s">
        <v>3012</v>
      </c>
      <c r="E1373" s="260" t="s">
        <v>92</v>
      </c>
      <c r="F1373" s="261"/>
      <c r="G1373" s="262">
        <v>2048.0</v>
      </c>
      <c r="H1373" s="262">
        <f t="shared" si="105"/>
        <v>2048</v>
      </c>
      <c r="I1373" s="185" t="s">
        <v>627</v>
      </c>
      <c r="J1373" s="186" t="s">
        <v>1381</v>
      </c>
      <c r="K1373" s="260" t="s">
        <v>3013</v>
      </c>
    </row>
    <row r="1374">
      <c r="A1374" s="306">
        <v>45664.0</v>
      </c>
      <c r="B1374" s="306">
        <v>45674.0</v>
      </c>
      <c r="C1374" s="307" t="s">
        <v>3014</v>
      </c>
      <c r="D1374" s="307" t="s">
        <v>3014</v>
      </c>
      <c r="E1374" s="308" t="s">
        <v>92</v>
      </c>
      <c r="F1374" s="309"/>
      <c r="G1374" s="310">
        <v>1000.0</v>
      </c>
      <c r="H1374" s="310">
        <f t="shared" si="105"/>
        <v>1000</v>
      </c>
      <c r="I1374" s="185" t="s">
        <v>627</v>
      </c>
      <c r="J1374" s="186" t="s">
        <v>2355</v>
      </c>
      <c r="K1374" s="308" t="s">
        <v>3015</v>
      </c>
    </row>
    <row r="1375">
      <c r="A1375" s="258">
        <v>45664.0</v>
      </c>
      <c r="B1375" s="258">
        <v>45681.0</v>
      </c>
      <c r="C1375" s="260" t="s">
        <v>3016</v>
      </c>
      <c r="D1375" s="260" t="s">
        <v>3017</v>
      </c>
      <c r="E1375" s="260" t="s">
        <v>846</v>
      </c>
      <c r="F1375" s="261"/>
      <c r="G1375" s="262">
        <v>1169.5</v>
      </c>
      <c r="H1375" s="262">
        <f t="shared" si="105"/>
        <v>1169.5</v>
      </c>
      <c r="I1375" s="185" t="s">
        <v>627</v>
      </c>
      <c r="J1375" s="186" t="s">
        <v>1381</v>
      </c>
      <c r="K1375" s="282" t="s">
        <v>3018</v>
      </c>
    </row>
    <row r="1376">
      <c r="A1376" s="239">
        <v>45665.0</v>
      </c>
      <c r="B1376" s="239">
        <v>45667.0</v>
      </c>
      <c r="C1376" s="240" t="s">
        <v>3019</v>
      </c>
      <c r="D1376" s="240" t="s">
        <v>3019</v>
      </c>
      <c r="E1376" s="240" t="s">
        <v>403</v>
      </c>
      <c r="F1376" s="243"/>
      <c r="G1376" s="241">
        <v>399.0</v>
      </c>
      <c r="H1376" s="241">
        <f t="shared" si="105"/>
        <v>399</v>
      </c>
      <c r="I1376" s="185" t="s">
        <v>627</v>
      </c>
      <c r="J1376" s="186" t="s">
        <v>730</v>
      </c>
      <c r="K1376" s="240" t="s">
        <v>3020</v>
      </c>
    </row>
    <row r="1377">
      <c r="A1377" s="258">
        <v>45666.0</v>
      </c>
      <c r="B1377" s="258">
        <v>45689.0</v>
      </c>
      <c r="C1377" s="260" t="s">
        <v>3021</v>
      </c>
      <c r="D1377" s="260" t="s">
        <v>3021</v>
      </c>
      <c r="E1377" s="260" t="s">
        <v>92</v>
      </c>
      <c r="F1377" s="261"/>
      <c r="G1377" s="262">
        <v>1009.0</v>
      </c>
      <c r="H1377" s="262">
        <f t="shared" si="105"/>
        <v>1009</v>
      </c>
      <c r="I1377" s="185" t="s">
        <v>627</v>
      </c>
      <c r="J1377" s="186" t="s">
        <v>1381</v>
      </c>
      <c r="K1377" s="260" t="s">
        <v>3022</v>
      </c>
    </row>
    <row r="1378">
      <c r="A1378" s="258">
        <v>45666.0</v>
      </c>
      <c r="B1378" s="258">
        <v>45675.0</v>
      </c>
      <c r="C1378" s="259" t="s">
        <v>3023</v>
      </c>
      <c r="D1378" s="259" t="s">
        <v>3024</v>
      </c>
      <c r="E1378" s="260" t="s">
        <v>74</v>
      </c>
      <c r="F1378" s="260" t="s">
        <v>18</v>
      </c>
      <c r="G1378" s="262">
        <v>939.0</v>
      </c>
      <c r="H1378" s="262">
        <f t="shared" si="105"/>
        <v>939</v>
      </c>
      <c r="I1378" s="185" t="s">
        <v>627</v>
      </c>
      <c r="J1378" s="186" t="s">
        <v>1381</v>
      </c>
      <c r="K1378" s="260" t="s">
        <v>3025</v>
      </c>
    </row>
    <row r="1379">
      <c r="A1379" s="258">
        <v>45670.0</v>
      </c>
      <c r="B1379" s="258">
        <v>45666.0</v>
      </c>
      <c r="C1379" s="260" t="s">
        <v>3009</v>
      </c>
      <c r="D1379" s="260" t="s">
        <v>3010</v>
      </c>
      <c r="E1379" s="260" t="s">
        <v>74</v>
      </c>
      <c r="F1379" s="260" t="s">
        <v>18</v>
      </c>
      <c r="G1379" s="262">
        <v>469.0</v>
      </c>
      <c r="H1379" s="262">
        <f t="shared" si="105"/>
        <v>469</v>
      </c>
      <c r="I1379" s="185" t="s">
        <v>627</v>
      </c>
      <c r="J1379" s="186" t="s">
        <v>1381</v>
      </c>
      <c r="K1379" s="260" t="s">
        <v>1794</v>
      </c>
    </row>
    <row r="1380">
      <c r="A1380" s="239">
        <v>45670.0</v>
      </c>
      <c r="B1380" s="239">
        <v>45671.0</v>
      </c>
      <c r="C1380" s="240" t="s">
        <v>3026</v>
      </c>
      <c r="D1380" s="240" t="s">
        <v>3026</v>
      </c>
      <c r="E1380" s="240" t="s">
        <v>1663</v>
      </c>
      <c r="F1380" s="243"/>
      <c r="G1380" s="241">
        <v>336.0</v>
      </c>
      <c r="H1380" s="241">
        <f t="shared" si="105"/>
        <v>336</v>
      </c>
      <c r="I1380" s="185" t="s">
        <v>627</v>
      </c>
      <c r="J1380" s="186" t="s">
        <v>730</v>
      </c>
      <c r="K1380" s="240" t="s">
        <v>3027</v>
      </c>
    </row>
    <row r="1381">
      <c r="A1381" s="239">
        <v>45670.0</v>
      </c>
      <c r="B1381" s="239">
        <v>45668.0</v>
      </c>
      <c r="C1381" s="242" t="s">
        <v>3028</v>
      </c>
      <c r="D1381" s="242" t="s">
        <v>3028</v>
      </c>
      <c r="E1381" s="240" t="s">
        <v>306</v>
      </c>
      <c r="F1381" s="243"/>
      <c r="G1381" s="241">
        <v>516.0</v>
      </c>
      <c r="H1381" s="241">
        <f t="shared" si="105"/>
        <v>516</v>
      </c>
      <c r="I1381" s="185" t="s">
        <v>627</v>
      </c>
      <c r="J1381" s="186" t="s">
        <v>730</v>
      </c>
      <c r="K1381" s="240" t="s">
        <v>3029</v>
      </c>
    </row>
    <row r="1382">
      <c r="A1382" s="239">
        <v>45670.0</v>
      </c>
      <c r="B1382" s="239">
        <v>45670.0</v>
      </c>
      <c r="C1382" s="240" t="s">
        <v>3030</v>
      </c>
      <c r="D1382" s="240" t="s">
        <v>3030</v>
      </c>
      <c r="E1382" s="240" t="s">
        <v>306</v>
      </c>
      <c r="F1382" s="243"/>
      <c r="G1382" s="241">
        <v>178.0</v>
      </c>
      <c r="H1382" s="241">
        <f t="shared" si="105"/>
        <v>178</v>
      </c>
      <c r="I1382" s="185" t="s">
        <v>627</v>
      </c>
      <c r="J1382" s="186" t="s">
        <v>730</v>
      </c>
      <c r="K1382" s="240" t="s">
        <v>3031</v>
      </c>
    </row>
    <row r="1383">
      <c r="A1383" s="315">
        <v>45670.0</v>
      </c>
      <c r="B1383" s="315">
        <v>45673.0</v>
      </c>
      <c r="C1383" s="316" t="s">
        <v>3032</v>
      </c>
      <c r="D1383" s="316" t="s">
        <v>3033</v>
      </c>
      <c r="E1383" s="316" t="s">
        <v>846</v>
      </c>
      <c r="F1383" s="316" t="s">
        <v>18</v>
      </c>
      <c r="G1383" s="317">
        <v>594.5</v>
      </c>
      <c r="H1383" s="317">
        <f t="shared" si="105"/>
        <v>594.5</v>
      </c>
      <c r="I1383" s="185" t="s">
        <v>627</v>
      </c>
      <c r="J1383" s="186" t="s">
        <v>2764</v>
      </c>
      <c r="K1383" s="316" t="s">
        <v>3034</v>
      </c>
    </row>
    <row r="1384">
      <c r="A1384" s="315">
        <v>45670.0</v>
      </c>
      <c r="B1384" s="315">
        <v>45675.0</v>
      </c>
      <c r="C1384" s="316" t="s">
        <v>3035</v>
      </c>
      <c r="D1384" s="316" t="s">
        <v>3036</v>
      </c>
      <c r="E1384" s="316" t="s">
        <v>306</v>
      </c>
      <c r="F1384" s="320"/>
      <c r="G1384" s="317">
        <v>753.0</v>
      </c>
      <c r="H1384" s="317">
        <f t="shared" si="105"/>
        <v>753</v>
      </c>
      <c r="I1384" s="185" t="s">
        <v>627</v>
      </c>
      <c r="J1384" s="186" t="s">
        <v>2764</v>
      </c>
      <c r="K1384" s="316" t="s">
        <v>3037</v>
      </c>
    </row>
    <row r="1385">
      <c r="A1385" s="258">
        <v>45671.0</v>
      </c>
      <c r="B1385" s="258">
        <v>45671.0</v>
      </c>
      <c r="C1385" s="260" t="s">
        <v>3038</v>
      </c>
      <c r="D1385" s="260" t="s">
        <v>3038</v>
      </c>
      <c r="E1385" s="260" t="s">
        <v>1663</v>
      </c>
      <c r="F1385" s="261"/>
      <c r="G1385" s="262">
        <v>178.0</v>
      </c>
      <c r="H1385" s="262">
        <f t="shared" si="105"/>
        <v>178</v>
      </c>
      <c r="I1385" s="185" t="s">
        <v>627</v>
      </c>
      <c r="J1385" s="186" t="s">
        <v>1381</v>
      </c>
      <c r="K1385" s="260" t="s">
        <v>3039</v>
      </c>
    </row>
    <row r="1386">
      <c r="A1386" s="306">
        <v>45671.0</v>
      </c>
      <c r="B1386" s="306">
        <v>45676.0</v>
      </c>
      <c r="C1386" s="308" t="s">
        <v>3040</v>
      </c>
      <c r="D1386" s="308" t="s">
        <v>3040</v>
      </c>
      <c r="E1386" s="308" t="s">
        <v>306</v>
      </c>
      <c r="F1386" s="309"/>
      <c r="G1386" s="310">
        <v>208.0</v>
      </c>
      <c r="H1386" s="310">
        <f t="shared" si="105"/>
        <v>208</v>
      </c>
      <c r="I1386" s="185" t="s">
        <v>627</v>
      </c>
      <c r="J1386" s="186" t="s">
        <v>2355</v>
      </c>
      <c r="K1386" s="308" t="s">
        <v>3041</v>
      </c>
    </row>
    <row r="1387">
      <c r="A1387" s="306">
        <v>45672.0</v>
      </c>
      <c r="B1387" s="306">
        <v>45672.0</v>
      </c>
      <c r="C1387" s="308" t="s">
        <v>3042</v>
      </c>
      <c r="D1387" s="308" t="s">
        <v>3042</v>
      </c>
      <c r="E1387" s="308" t="s">
        <v>279</v>
      </c>
      <c r="F1387" s="308" t="s">
        <v>18</v>
      </c>
      <c r="G1387" s="310">
        <v>1559.0</v>
      </c>
      <c r="H1387" s="310">
        <f t="shared" si="105"/>
        <v>1559</v>
      </c>
      <c r="I1387" s="185" t="s">
        <v>627</v>
      </c>
      <c r="J1387" s="186" t="s">
        <v>2355</v>
      </c>
      <c r="K1387" s="308" t="s">
        <v>3043</v>
      </c>
    </row>
    <row r="1388">
      <c r="A1388" s="315">
        <v>45672.0</v>
      </c>
      <c r="B1388" s="315">
        <v>45668.0</v>
      </c>
      <c r="C1388" s="316" t="s">
        <v>2573</v>
      </c>
      <c r="D1388" s="316" t="s">
        <v>2574</v>
      </c>
      <c r="E1388" s="316" t="s">
        <v>403</v>
      </c>
      <c r="F1388" s="320"/>
      <c r="G1388" s="317">
        <v>1236.0</v>
      </c>
      <c r="H1388" s="317">
        <f t="shared" si="105"/>
        <v>1236</v>
      </c>
      <c r="I1388" s="185" t="s">
        <v>627</v>
      </c>
      <c r="J1388" s="186" t="s">
        <v>2764</v>
      </c>
      <c r="K1388" s="316" t="s">
        <v>3044</v>
      </c>
    </row>
    <row r="1389">
      <c r="A1389" s="306">
        <v>45672.0</v>
      </c>
      <c r="B1389" s="306">
        <v>45674.0</v>
      </c>
      <c r="C1389" s="308" t="s">
        <v>3045</v>
      </c>
      <c r="D1389" s="308" t="s">
        <v>3045</v>
      </c>
      <c r="E1389" s="308" t="s">
        <v>1663</v>
      </c>
      <c r="F1389" s="309"/>
      <c r="G1389" s="310">
        <v>267.0</v>
      </c>
      <c r="H1389" s="310">
        <f t="shared" si="105"/>
        <v>267</v>
      </c>
      <c r="I1389" s="185" t="s">
        <v>627</v>
      </c>
      <c r="J1389" s="186" t="s">
        <v>2355</v>
      </c>
      <c r="K1389" s="308" t="s">
        <v>3046</v>
      </c>
    </row>
    <row r="1390">
      <c r="A1390" s="258">
        <v>45672.0</v>
      </c>
      <c r="B1390" s="258">
        <v>45673.0</v>
      </c>
      <c r="C1390" s="260" t="s">
        <v>1023</v>
      </c>
      <c r="D1390" s="260" t="s">
        <v>1023</v>
      </c>
      <c r="E1390" s="260" t="s">
        <v>224</v>
      </c>
      <c r="F1390" s="260" t="s">
        <v>18</v>
      </c>
      <c r="G1390" s="262">
        <v>719.0</v>
      </c>
      <c r="H1390" s="262">
        <f t="shared" si="105"/>
        <v>719</v>
      </c>
      <c r="I1390" s="185" t="s">
        <v>627</v>
      </c>
      <c r="J1390" s="186" t="s">
        <v>1381</v>
      </c>
      <c r="K1390" s="260" t="s">
        <v>3047</v>
      </c>
    </row>
    <row r="1391">
      <c r="A1391" s="258">
        <v>45673.0</v>
      </c>
      <c r="B1391" s="258">
        <v>45673.0</v>
      </c>
      <c r="C1391" s="260" t="s">
        <v>3048</v>
      </c>
      <c r="D1391" s="260" t="s">
        <v>3048</v>
      </c>
      <c r="E1391" s="260" t="s">
        <v>306</v>
      </c>
      <c r="F1391" s="261"/>
      <c r="G1391" s="262">
        <v>652.0</v>
      </c>
      <c r="H1391" s="262">
        <f t="shared" si="105"/>
        <v>652</v>
      </c>
      <c r="I1391" s="185" t="s">
        <v>627</v>
      </c>
      <c r="J1391" s="186" t="s">
        <v>1381</v>
      </c>
      <c r="K1391" s="260" t="s">
        <v>3049</v>
      </c>
    </row>
    <row r="1392">
      <c r="A1392" s="258">
        <v>45673.0</v>
      </c>
      <c r="B1392" s="258">
        <v>45677.0</v>
      </c>
      <c r="C1392" s="260" t="s">
        <v>3050</v>
      </c>
      <c r="D1392" s="260" t="s">
        <v>3051</v>
      </c>
      <c r="E1392" s="260" t="s">
        <v>110</v>
      </c>
      <c r="F1392" s="260" t="s">
        <v>18</v>
      </c>
      <c r="G1392" s="262">
        <v>435.0</v>
      </c>
      <c r="H1392" s="262">
        <f t="shared" si="105"/>
        <v>435</v>
      </c>
      <c r="I1392" s="185" t="s">
        <v>627</v>
      </c>
      <c r="J1392" s="186" t="s">
        <v>1381</v>
      </c>
      <c r="K1392" s="260" t="s">
        <v>3052</v>
      </c>
    </row>
    <row r="1393">
      <c r="A1393" s="306">
        <v>45673.0</v>
      </c>
      <c r="B1393" s="306">
        <v>45674.0</v>
      </c>
      <c r="C1393" s="308" t="s">
        <v>3053</v>
      </c>
      <c r="D1393" s="308" t="s">
        <v>3053</v>
      </c>
      <c r="E1393" s="308" t="s">
        <v>1663</v>
      </c>
      <c r="F1393" s="309"/>
      <c r="G1393" s="310">
        <v>178.0</v>
      </c>
      <c r="H1393" s="310">
        <f t="shared" si="105"/>
        <v>178</v>
      </c>
      <c r="I1393" s="185" t="s">
        <v>627</v>
      </c>
      <c r="J1393" s="186" t="s">
        <v>2355</v>
      </c>
      <c r="K1393" s="308" t="s">
        <v>1987</v>
      </c>
    </row>
    <row r="1394">
      <c r="A1394" s="306">
        <v>45673.0</v>
      </c>
      <c r="B1394" s="306">
        <v>45676.0</v>
      </c>
      <c r="C1394" s="308" t="s">
        <v>3054</v>
      </c>
      <c r="D1394" s="308" t="s">
        <v>3055</v>
      </c>
      <c r="E1394" s="308" t="s">
        <v>306</v>
      </c>
      <c r="F1394" s="309"/>
      <c r="G1394" s="310">
        <v>416.0</v>
      </c>
      <c r="H1394" s="310">
        <f t="shared" si="105"/>
        <v>416</v>
      </c>
      <c r="I1394" s="185" t="s">
        <v>627</v>
      </c>
      <c r="J1394" s="186" t="s">
        <v>2355</v>
      </c>
      <c r="K1394" s="308" t="s">
        <v>3056</v>
      </c>
    </row>
    <row r="1395">
      <c r="A1395" s="258">
        <v>45673.0</v>
      </c>
      <c r="B1395" s="258">
        <v>45675.0</v>
      </c>
      <c r="C1395" s="260" t="s">
        <v>3057</v>
      </c>
      <c r="D1395" s="260" t="s">
        <v>3058</v>
      </c>
      <c r="E1395" s="260" t="s">
        <v>279</v>
      </c>
      <c r="F1395" s="260" t="s">
        <v>18</v>
      </c>
      <c r="G1395" s="262">
        <v>780.0</v>
      </c>
      <c r="H1395" s="262">
        <f t="shared" si="105"/>
        <v>780</v>
      </c>
      <c r="I1395" s="185" t="s">
        <v>627</v>
      </c>
      <c r="J1395" s="186" t="s">
        <v>1381</v>
      </c>
      <c r="K1395" s="260" t="s">
        <v>3059</v>
      </c>
    </row>
    <row r="1396">
      <c r="A1396" s="258">
        <v>45673.0</v>
      </c>
      <c r="B1396" s="258">
        <v>45674.0</v>
      </c>
      <c r="C1396" s="260" t="s">
        <v>3060</v>
      </c>
      <c r="D1396" s="260" t="s">
        <v>3060</v>
      </c>
      <c r="E1396" s="260" t="s">
        <v>74</v>
      </c>
      <c r="F1396" s="260" t="s">
        <v>18</v>
      </c>
      <c r="G1396" s="262">
        <v>939.0</v>
      </c>
      <c r="H1396" s="262">
        <f t="shared" si="105"/>
        <v>939</v>
      </c>
      <c r="I1396" s="185" t="s">
        <v>627</v>
      </c>
      <c r="J1396" s="186" t="s">
        <v>1381</v>
      </c>
      <c r="K1396" s="260" t="s">
        <v>3061</v>
      </c>
    </row>
    <row r="1397">
      <c r="A1397" s="239">
        <v>45673.0</v>
      </c>
      <c r="B1397" s="239">
        <v>45696.0</v>
      </c>
      <c r="C1397" s="242" t="s">
        <v>3062</v>
      </c>
      <c r="D1397" s="240" t="s">
        <v>3062</v>
      </c>
      <c r="E1397" s="240" t="s">
        <v>92</v>
      </c>
      <c r="F1397" s="243"/>
      <c r="G1397" s="241">
        <v>1400.0</v>
      </c>
      <c r="H1397" s="241">
        <f t="shared" si="105"/>
        <v>1400</v>
      </c>
      <c r="I1397" s="185" t="s">
        <v>627</v>
      </c>
      <c r="J1397" s="186" t="s">
        <v>730</v>
      </c>
      <c r="K1397" s="240" t="s">
        <v>3063</v>
      </c>
    </row>
    <row r="1398">
      <c r="A1398" s="258">
        <v>45673.0</v>
      </c>
      <c r="B1398" s="258">
        <v>45676.0</v>
      </c>
      <c r="C1398" s="260" t="s">
        <v>3064</v>
      </c>
      <c r="D1398" s="260" t="s">
        <v>3065</v>
      </c>
      <c r="E1398" s="260" t="s">
        <v>306</v>
      </c>
      <c r="F1398" s="261"/>
      <c r="G1398" s="262">
        <v>79.0</v>
      </c>
      <c r="H1398" s="262">
        <f t="shared" si="105"/>
        <v>79</v>
      </c>
      <c r="I1398" s="185" t="s">
        <v>627</v>
      </c>
      <c r="J1398" s="186" t="s">
        <v>1381</v>
      </c>
      <c r="K1398" s="260" t="s">
        <v>3066</v>
      </c>
    </row>
    <row r="1399">
      <c r="A1399" s="315">
        <v>45673.0</v>
      </c>
      <c r="B1399" s="315">
        <v>45673.0</v>
      </c>
      <c r="C1399" s="316" t="s">
        <v>3032</v>
      </c>
      <c r="D1399" s="316" t="s">
        <v>3033</v>
      </c>
      <c r="E1399" s="316" t="s">
        <v>846</v>
      </c>
      <c r="F1399" s="316" t="s">
        <v>18</v>
      </c>
      <c r="G1399" s="317">
        <v>594.5</v>
      </c>
      <c r="H1399" s="317">
        <f t="shared" si="105"/>
        <v>594.5</v>
      </c>
      <c r="I1399" s="185" t="s">
        <v>909</v>
      </c>
      <c r="J1399" s="186" t="s">
        <v>2764</v>
      </c>
      <c r="K1399" s="316" t="s">
        <v>1794</v>
      </c>
    </row>
    <row r="1400">
      <c r="A1400" s="258">
        <v>45673.0</v>
      </c>
      <c r="B1400" s="258">
        <v>45674.0</v>
      </c>
      <c r="C1400" s="260" t="s">
        <v>3067</v>
      </c>
      <c r="D1400" s="260" t="s">
        <v>3067</v>
      </c>
      <c r="E1400" s="260" t="s">
        <v>1663</v>
      </c>
      <c r="F1400" s="261"/>
      <c r="G1400" s="262">
        <v>178.0</v>
      </c>
      <c r="H1400" s="262">
        <f t="shared" si="105"/>
        <v>178</v>
      </c>
      <c r="I1400" s="185" t="s">
        <v>627</v>
      </c>
      <c r="J1400" s="186" t="s">
        <v>1381</v>
      </c>
      <c r="K1400" s="260" t="s">
        <v>3068</v>
      </c>
    </row>
    <row r="1401">
      <c r="A1401" s="258">
        <v>45674.0</v>
      </c>
      <c r="B1401" s="258">
        <v>45683.0</v>
      </c>
      <c r="C1401" s="260" t="s">
        <v>3069</v>
      </c>
      <c r="D1401" s="260" t="s">
        <v>3069</v>
      </c>
      <c r="E1401" s="260" t="s">
        <v>306</v>
      </c>
      <c r="F1401" s="261"/>
      <c r="G1401" s="262">
        <v>258.0</v>
      </c>
      <c r="H1401" s="262">
        <f t="shared" si="105"/>
        <v>258</v>
      </c>
      <c r="I1401" s="185" t="s">
        <v>627</v>
      </c>
      <c r="J1401" s="186" t="s">
        <v>1381</v>
      </c>
      <c r="K1401" s="260" t="s">
        <v>3070</v>
      </c>
    </row>
    <row r="1402">
      <c r="A1402" s="258">
        <v>45675.0</v>
      </c>
      <c r="B1402" s="258">
        <v>45675.0</v>
      </c>
      <c r="C1402" s="260" t="s">
        <v>3071</v>
      </c>
      <c r="D1402" s="260" t="s">
        <v>3071</v>
      </c>
      <c r="E1402" s="260" t="s">
        <v>1663</v>
      </c>
      <c r="F1402" s="261"/>
      <c r="G1402" s="262">
        <v>258.0</v>
      </c>
      <c r="H1402" s="262">
        <f t="shared" si="105"/>
        <v>258</v>
      </c>
      <c r="I1402" s="185" t="s">
        <v>627</v>
      </c>
      <c r="J1402" s="186" t="s">
        <v>1381</v>
      </c>
      <c r="K1402" s="260" t="s">
        <v>3072</v>
      </c>
    </row>
    <row r="1403">
      <c r="A1403" s="306">
        <v>45675.0</v>
      </c>
      <c r="B1403" s="306">
        <v>45674.0</v>
      </c>
      <c r="C1403" s="308" t="s">
        <v>3073</v>
      </c>
      <c r="D1403" s="308" t="s">
        <v>3074</v>
      </c>
      <c r="E1403" s="308" t="s">
        <v>1663</v>
      </c>
      <c r="F1403" s="309"/>
      <c r="G1403" s="310">
        <v>692.0</v>
      </c>
      <c r="H1403" s="310">
        <f t="shared" si="105"/>
        <v>692</v>
      </c>
      <c r="I1403" s="185" t="s">
        <v>627</v>
      </c>
      <c r="J1403" s="186" t="s">
        <v>2355</v>
      </c>
      <c r="K1403" s="308" t="s">
        <v>3075</v>
      </c>
    </row>
    <row r="1404">
      <c r="A1404" s="306">
        <v>45675.0</v>
      </c>
      <c r="B1404" s="306">
        <v>45679.0</v>
      </c>
      <c r="C1404" s="308" t="s">
        <v>3076</v>
      </c>
      <c r="D1404" s="308" t="s">
        <v>3076</v>
      </c>
      <c r="E1404" s="308" t="s">
        <v>306</v>
      </c>
      <c r="F1404" s="309"/>
      <c r="G1404" s="310">
        <f>(3*139)+99</f>
        <v>516</v>
      </c>
      <c r="H1404" s="310">
        <f t="shared" si="105"/>
        <v>516</v>
      </c>
      <c r="I1404" s="185" t="s">
        <v>627</v>
      </c>
      <c r="J1404" s="186" t="s">
        <v>2355</v>
      </c>
      <c r="K1404" s="308" t="s">
        <v>3077</v>
      </c>
    </row>
    <row r="1405">
      <c r="A1405" s="315">
        <v>45675.0</v>
      </c>
      <c r="B1405" s="315">
        <v>45674.0</v>
      </c>
      <c r="C1405" s="316" t="s">
        <v>3078</v>
      </c>
      <c r="D1405" s="316" t="s">
        <v>3079</v>
      </c>
      <c r="E1405" s="316" t="s">
        <v>306</v>
      </c>
      <c r="F1405" s="320"/>
      <c r="G1405" s="317">
        <v>267.0</v>
      </c>
      <c r="H1405" s="317">
        <f t="shared" si="105"/>
        <v>267</v>
      </c>
      <c r="I1405" s="185" t="s">
        <v>627</v>
      </c>
      <c r="J1405" s="186" t="s">
        <v>2764</v>
      </c>
      <c r="K1405" s="316" t="s">
        <v>3080</v>
      </c>
    </row>
    <row r="1406">
      <c r="A1406" s="306">
        <v>45674.0</v>
      </c>
      <c r="B1406" s="306">
        <v>45674.0</v>
      </c>
      <c r="C1406" s="308" t="s">
        <v>3081</v>
      </c>
      <c r="D1406" s="308" t="s">
        <v>3081</v>
      </c>
      <c r="E1406" s="308" t="s">
        <v>110</v>
      </c>
      <c r="F1406" s="308" t="s">
        <v>18</v>
      </c>
      <c r="G1406" s="310">
        <v>435.0</v>
      </c>
      <c r="H1406" s="310">
        <f t="shared" si="105"/>
        <v>435</v>
      </c>
      <c r="I1406" s="185" t="s">
        <v>627</v>
      </c>
      <c r="J1406" s="186" t="s">
        <v>2355</v>
      </c>
      <c r="K1406" s="308" t="s">
        <v>3052</v>
      </c>
    </row>
    <row r="1407">
      <c r="A1407" s="258">
        <v>45675.0</v>
      </c>
      <c r="B1407" s="258">
        <v>45682.0</v>
      </c>
      <c r="C1407" s="261" t="s">
        <v>3082</v>
      </c>
      <c r="D1407" s="260" t="s">
        <v>3083</v>
      </c>
      <c r="E1407" s="260" t="s">
        <v>1062</v>
      </c>
      <c r="F1407" s="260" t="s">
        <v>18</v>
      </c>
      <c r="G1407" s="262">
        <v>930.0</v>
      </c>
      <c r="H1407" s="262">
        <f t="shared" si="105"/>
        <v>930</v>
      </c>
      <c r="I1407" s="185" t="s">
        <v>627</v>
      </c>
      <c r="J1407" s="186" t="s">
        <v>1381</v>
      </c>
      <c r="K1407" s="260" t="s">
        <v>3084</v>
      </c>
    </row>
    <row r="1408">
      <c r="A1408" s="306">
        <v>45675.0</v>
      </c>
      <c r="B1408" s="306">
        <v>45675.0</v>
      </c>
      <c r="C1408" s="309" t="s">
        <v>3085</v>
      </c>
      <c r="D1408" s="308" t="s">
        <v>3086</v>
      </c>
      <c r="E1408" s="308" t="s">
        <v>306</v>
      </c>
      <c r="F1408" s="309"/>
      <c r="G1408" s="310">
        <v>258.0</v>
      </c>
      <c r="H1408" s="310">
        <f t="shared" si="105"/>
        <v>258</v>
      </c>
      <c r="I1408" s="185" t="s">
        <v>627</v>
      </c>
      <c r="J1408" s="186" t="s">
        <v>2355</v>
      </c>
      <c r="K1408" s="308" t="s">
        <v>3087</v>
      </c>
    </row>
    <row r="1409">
      <c r="A1409" s="258">
        <v>45675.0</v>
      </c>
      <c r="B1409" s="258">
        <v>45676.0</v>
      </c>
      <c r="C1409" s="260" t="s">
        <v>3088</v>
      </c>
      <c r="D1409" s="260" t="s">
        <v>3089</v>
      </c>
      <c r="E1409" s="260" t="s">
        <v>306</v>
      </c>
      <c r="F1409" s="261"/>
      <c r="G1409" s="262">
        <f>1348+387</f>
        <v>1735</v>
      </c>
      <c r="H1409" s="262">
        <f t="shared" si="105"/>
        <v>1735</v>
      </c>
      <c r="I1409" s="185" t="s">
        <v>627</v>
      </c>
      <c r="J1409" s="186" t="s">
        <v>1381</v>
      </c>
      <c r="K1409" s="260" t="s">
        <v>3090</v>
      </c>
    </row>
    <row r="1410">
      <c r="A1410" s="258">
        <v>45675.0</v>
      </c>
      <c r="B1410" s="258">
        <v>45676.0</v>
      </c>
      <c r="C1410" s="260" t="s">
        <v>3091</v>
      </c>
      <c r="D1410" s="260" t="s">
        <v>3091</v>
      </c>
      <c r="E1410" s="260" t="s">
        <v>306</v>
      </c>
      <c r="F1410" s="261"/>
      <c r="G1410" s="262">
        <f>129*6</f>
        <v>774</v>
      </c>
      <c r="H1410" s="262">
        <f t="shared" si="105"/>
        <v>774</v>
      </c>
      <c r="I1410" s="185" t="s">
        <v>627</v>
      </c>
      <c r="J1410" s="186" t="s">
        <v>1381</v>
      </c>
      <c r="K1410" s="260" t="s">
        <v>3092</v>
      </c>
    </row>
    <row r="1411">
      <c r="A1411" s="258">
        <v>45675.0</v>
      </c>
      <c r="B1411" s="258">
        <v>45682.0</v>
      </c>
      <c r="C1411" s="260" t="s">
        <v>3093</v>
      </c>
      <c r="D1411" s="260" t="s">
        <v>3094</v>
      </c>
      <c r="E1411" s="260" t="s">
        <v>846</v>
      </c>
      <c r="F1411" s="260" t="s">
        <v>18</v>
      </c>
      <c r="G1411" s="262">
        <v>600.0</v>
      </c>
      <c r="H1411" s="262">
        <f t="shared" si="105"/>
        <v>600</v>
      </c>
      <c r="I1411" s="185" t="s">
        <v>627</v>
      </c>
      <c r="J1411" s="186" t="s">
        <v>1381</v>
      </c>
      <c r="K1411" s="260" t="s">
        <v>3095</v>
      </c>
    </row>
    <row r="1412">
      <c r="A1412" s="258">
        <v>45675.0</v>
      </c>
      <c r="B1412" s="258">
        <v>45675.0</v>
      </c>
      <c r="C1412" s="260" t="s">
        <v>3096</v>
      </c>
      <c r="D1412" s="260" t="s">
        <v>3096</v>
      </c>
      <c r="E1412" s="260" t="s">
        <v>279</v>
      </c>
      <c r="F1412" s="260" t="s">
        <v>18</v>
      </c>
      <c r="G1412" s="262">
        <v>1559.0</v>
      </c>
      <c r="H1412" s="262">
        <f t="shared" si="105"/>
        <v>1559</v>
      </c>
      <c r="I1412" s="185" t="s">
        <v>627</v>
      </c>
      <c r="J1412" s="186" t="s">
        <v>1381</v>
      </c>
      <c r="K1412" s="260" t="s">
        <v>3097</v>
      </c>
    </row>
    <row r="1413">
      <c r="A1413" s="258">
        <v>45675.0</v>
      </c>
      <c r="B1413" s="258">
        <v>45676.0</v>
      </c>
      <c r="C1413" s="260" t="s">
        <v>3098</v>
      </c>
      <c r="D1413" s="260" t="s">
        <v>3099</v>
      </c>
      <c r="E1413" s="260" t="s">
        <v>306</v>
      </c>
      <c r="F1413" s="261"/>
      <c r="G1413" s="262">
        <v>903.0</v>
      </c>
      <c r="H1413" s="262">
        <f t="shared" si="105"/>
        <v>903</v>
      </c>
      <c r="I1413" s="185" t="s">
        <v>627</v>
      </c>
      <c r="J1413" s="186" t="s">
        <v>1381</v>
      </c>
      <c r="K1413" s="260" t="s">
        <v>3100</v>
      </c>
    </row>
    <row r="1414">
      <c r="A1414" s="258">
        <v>45675.0</v>
      </c>
      <c r="B1414" s="258">
        <v>45675.0</v>
      </c>
      <c r="C1414" s="260" t="s">
        <v>3101</v>
      </c>
      <c r="D1414" s="260" t="s">
        <v>3102</v>
      </c>
      <c r="E1414" s="260" t="s">
        <v>306</v>
      </c>
      <c r="F1414" s="261"/>
      <c r="G1414" s="262">
        <f>1477+208+337</f>
        <v>2022</v>
      </c>
      <c r="H1414" s="262">
        <f t="shared" si="105"/>
        <v>2022</v>
      </c>
      <c r="I1414" s="185" t="s">
        <v>627</v>
      </c>
      <c r="J1414" s="186" t="s">
        <v>1381</v>
      </c>
      <c r="K1414" s="260" t="s">
        <v>3103</v>
      </c>
    </row>
    <row r="1415">
      <c r="A1415" s="258">
        <v>45675.0</v>
      </c>
      <c r="B1415" s="258">
        <v>45683.0</v>
      </c>
      <c r="C1415" s="260" t="s">
        <v>3104</v>
      </c>
      <c r="D1415" s="260" t="s">
        <v>3104</v>
      </c>
      <c r="E1415" s="260" t="s">
        <v>306</v>
      </c>
      <c r="F1415" s="261"/>
      <c r="G1415" s="262">
        <v>258.0</v>
      </c>
      <c r="H1415" s="262">
        <f t="shared" si="105"/>
        <v>258</v>
      </c>
      <c r="I1415" s="185" t="s">
        <v>627</v>
      </c>
      <c r="J1415" s="186" t="s">
        <v>1381</v>
      </c>
      <c r="K1415" s="260" t="s">
        <v>3105</v>
      </c>
    </row>
    <row r="1416">
      <c r="A1416" s="258">
        <v>45675.0</v>
      </c>
      <c r="B1416" s="258">
        <v>45676.0</v>
      </c>
      <c r="C1416" s="260" t="s">
        <v>3106</v>
      </c>
      <c r="D1416" s="260" t="s">
        <v>3106</v>
      </c>
      <c r="E1416" s="260" t="s">
        <v>306</v>
      </c>
      <c r="F1416" s="261"/>
      <c r="G1416" s="262">
        <v>516.0</v>
      </c>
      <c r="H1416" s="262">
        <f t="shared" si="105"/>
        <v>516</v>
      </c>
      <c r="I1416" s="185" t="s">
        <v>627</v>
      </c>
      <c r="J1416" s="186" t="s">
        <v>1381</v>
      </c>
      <c r="K1416" s="260" t="s">
        <v>2887</v>
      </c>
    </row>
    <row r="1417">
      <c r="A1417" s="258">
        <v>45675.0</v>
      </c>
      <c r="B1417" s="258">
        <v>45675.0</v>
      </c>
      <c r="C1417" s="260" t="s">
        <v>3107</v>
      </c>
      <c r="D1417" s="260" t="s">
        <v>3108</v>
      </c>
      <c r="E1417" s="260" t="s">
        <v>306</v>
      </c>
      <c r="F1417" s="261"/>
      <c r="G1417" s="262">
        <v>595.0</v>
      </c>
      <c r="H1417" s="262">
        <f t="shared" si="105"/>
        <v>595</v>
      </c>
      <c r="I1417" s="185" t="s">
        <v>627</v>
      </c>
      <c r="J1417" s="186" t="s">
        <v>1381</v>
      </c>
      <c r="K1417" s="260" t="s">
        <v>3109</v>
      </c>
    </row>
    <row r="1418">
      <c r="A1418" s="258">
        <v>45675.0</v>
      </c>
      <c r="B1418" s="258">
        <v>45675.0</v>
      </c>
      <c r="C1418" s="260" t="s">
        <v>3110</v>
      </c>
      <c r="D1418" s="260" t="s">
        <v>3111</v>
      </c>
      <c r="E1418" s="260" t="s">
        <v>306</v>
      </c>
      <c r="F1418" s="261"/>
      <c r="G1418" s="262">
        <v>774.0</v>
      </c>
      <c r="H1418" s="262">
        <f t="shared" si="105"/>
        <v>774</v>
      </c>
      <c r="I1418" s="185" t="s">
        <v>627</v>
      </c>
      <c r="J1418" s="186" t="s">
        <v>1381</v>
      </c>
      <c r="K1418" s="260" t="s">
        <v>3112</v>
      </c>
    </row>
    <row r="1419">
      <c r="A1419" s="258">
        <v>45675.0</v>
      </c>
      <c r="B1419" s="258">
        <v>45675.0</v>
      </c>
      <c r="C1419" s="260" t="s">
        <v>3113</v>
      </c>
      <c r="D1419" s="260" t="s">
        <v>3114</v>
      </c>
      <c r="E1419" s="260" t="s">
        <v>306</v>
      </c>
      <c r="F1419" s="261"/>
      <c r="G1419" s="262">
        <v>258.0</v>
      </c>
      <c r="H1419" s="262">
        <f t="shared" si="105"/>
        <v>258</v>
      </c>
      <c r="I1419" s="185" t="s">
        <v>627</v>
      </c>
      <c r="J1419" s="186" t="s">
        <v>1381</v>
      </c>
      <c r="K1419" s="260" t="s">
        <v>2381</v>
      </c>
    </row>
    <row r="1420">
      <c r="A1420" s="258">
        <v>45677.0</v>
      </c>
      <c r="B1420" s="258">
        <v>45677.0</v>
      </c>
      <c r="C1420" s="260" t="s">
        <v>3115</v>
      </c>
      <c r="D1420" s="260" t="s">
        <v>3115</v>
      </c>
      <c r="E1420" s="260" t="s">
        <v>1663</v>
      </c>
      <c r="F1420" s="261"/>
      <c r="G1420" s="262">
        <v>336.0</v>
      </c>
      <c r="H1420" s="262">
        <f t="shared" si="105"/>
        <v>336</v>
      </c>
      <c r="I1420" s="185" t="s">
        <v>627</v>
      </c>
      <c r="J1420" s="186" t="s">
        <v>1381</v>
      </c>
      <c r="K1420" s="260" t="s">
        <v>3116</v>
      </c>
    </row>
    <row r="1421">
      <c r="A1421" s="258">
        <v>45675.0</v>
      </c>
      <c r="B1421" s="258">
        <v>45676.0</v>
      </c>
      <c r="C1421" s="260" t="s">
        <v>3117</v>
      </c>
      <c r="D1421" s="260" t="s">
        <v>3117</v>
      </c>
      <c r="E1421" s="260" t="s">
        <v>306</v>
      </c>
      <c r="F1421" s="261"/>
      <c r="G1421" s="262">
        <v>774.0</v>
      </c>
      <c r="H1421" s="262">
        <f t="shared" si="105"/>
        <v>774</v>
      </c>
      <c r="I1421" s="185" t="s">
        <v>627</v>
      </c>
      <c r="J1421" s="186" t="s">
        <v>1381</v>
      </c>
      <c r="K1421" s="260" t="s">
        <v>1974</v>
      </c>
    </row>
    <row r="1422">
      <c r="A1422" s="258">
        <v>45675.0</v>
      </c>
      <c r="B1422" s="258">
        <v>45676.0</v>
      </c>
      <c r="C1422" s="260" t="s">
        <v>3118</v>
      </c>
      <c r="D1422" s="260" t="s">
        <v>3118</v>
      </c>
      <c r="E1422" s="260" t="s">
        <v>306</v>
      </c>
      <c r="F1422" s="261"/>
      <c r="G1422" s="262">
        <v>466.0</v>
      </c>
      <c r="H1422" s="262">
        <f t="shared" si="105"/>
        <v>466</v>
      </c>
      <c r="I1422" s="185" t="s">
        <v>627</v>
      </c>
      <c r="J1422" s="186" t="s">
        <v>1381</v>
      </c>
      <c r="K1422" s="260" t="s">
        <v>3119</v>
      </c>
    </row>
    <row r="1423">
      <c r="A1423" s="258">
        <v>45675.0</v>
      </c>
      <c r="B1423" s="258">
        <v>45676.0</v>
      </c>
      <c r="C1423" s="260" t="s">
        <v>3120</v>
      </c>
      <c r="D1423" s="260" t="s">
        <v>3120</v>
      </c>
      <c r="E1423" s="260" t="s">
        <v>306</v>
      </c>
      <c r="F1423" s="261"/>
      <c r="G1423" s="262">
        <v>258.0</v>
      </c>
      <c r="H1423" s="262">
        <f t="shared" si="105"/>
        <v>258</v>
      </c>
      <c r="I1423" s="185" t="s">
        <v>627</v>
      </c>
      <c r="J1423" s="186" t="s">
        <v>1381</v>
      </c>
      <c r="K1423" s="260" t="s">
        <v>2381</v>
      </c>
    </row>
    <row r="1424">
      <c r="A1424" s="226">
        <v>45675.0</v>
      </c>
      <c r="B1424" s="226">
        <v>45676.0</v>
      </c>
      <c r="C1424" s="228" t="s">
        <v>3121</v>
      </c>
      <c r="D1424" s="228" t="s">
        <v>3122</v>
      </c>
      <c r="E1424" s="228" t="s">
        <v>306</v>
      </c>
      <c r="F1424" s="229"/>
      <c r="G1424" s="230">
        <f>595+545+79</f>
        <v>1219</v>
      </c>
      <c r="H1424" s="230">
        <f t="shared" si="105"/>
        <v>1219</v>
      </c>
      <c r="I1424" s="185" t="s">
        <v>627</v>
      </c>
      <c r="J1424" s="186" t="s">
        <v>1381</v>
      </c>
      <c r="K1424" s="228" t="s">
        <v>3123</v>
      </c>
    </row>
    <row r="1425">
      <c r="A1425" s="258">
        <v>45675.0</v>
      </c>
      <c r="B1425" s="258">
        <v>45674.0</v>
      </c>
      <c r="C1425" s="260" t="s">
        <v>3060</v>
      </c>
      <c r="D1425" s="260" t="s">
        <v>3060</v>
      </c>
      <c r="E1425" s="260" t="s">
        <v>74</v>
      </c>
      <c r="F1425" s="260" t="s">
        <v>18</v>
      </c>
      <c r="G1425" s="262">
        <v>939.0</v>
      </c>
      <c r="H1425" s="262">
        <f t="shared" si="105"/>
        <v>939</v>
      </c>
      <c r="I1425" s="185" t="s">
        <v>627</v>
      </c>
      <c r="J1425" s="186" t="s">
        <v>1381</v>
      </c>
      <c r="K1425" s="260" t="s">
        <v>1794</v>
      </c>
    </row>
    <row r="1426">
      <c r="A1426" s="258">
        <v>45675.0</v>
      </c>
      <c r="B1426" s="258">
        <v>45676.0</v>
      </c>
      <c r="C1426" s="260" t="s">
        <v>3124</v>
      </c>
      <c r="D1426" s="260" t="s">
        <v>3124</v>
      </c>
      <c r="E1426" s="260" t="s">
        <v>306</v>
      </c>
      <c r="F1426" s="261"/>
      <c r="G1426" s="262">
        <v>466.0</v>
      </c>
      <c r="H1426" s="262">
        <f t="shared" si="105"/>
        <v>466</v>
      </c>
      <c r="I1426" s="185" t="s">
        <v>627</v>
      </c>
      <c r="J1426" s="186" t="s">
        <v>1381</v>
      </c>
      <c r="K1426" s="260" t="s">
        <v>3125</v>
      </c>
    </row>
    <row r="1427">
      <c r="A1427" s="258">
        <v>45675.0</v>
      </c>
      <c r="B1427" s="258">
        <v>45676.0</v>
      </c>
      <c r="C1427" s="260" t="s">
        <v>3126</v>
      </c>
      <c r="D1427" s="260" t="s">
        <v>3126</v>
      </c>
      <c r="E1427" s="260" t="s">
        <v>306</v>
      </c>
      <c r="F1427" s="261"/>
      <c r="G1427" s="262">
        <v>258.0</v>
      </c>
      <c r="H1427" s="262">
        <f t="shared" si="105"/>
        <v>258</v>
      </c>
      <c r="I1427" s="185" t="s">
        <v>627</v>
      </c>
      <c r="J1427" s="186" t="s">
        <v>1381</v>
      </c>
      <c r="K1427" s="260" t="s">
        <v>3127</v>
      </c>
    </row>
    <row r="1428">
      <c r="A1428" s="258">
        <v>45675.0</v>
      </c>
      <c r="B1428" s="258">
        <v>45676.0</v>
      </c>
      <c r="C1428" s="260" t="s">
        <v>3128</v>
      </c>
      <c r="D1428" s="260" t="s">
        <v>3128</v>
      </c>
      <c r="E1428" s="260" t="s">
        <v>306</v>
      </c>
      <c r="F1428" s="261"/>
      <c r="G1428" s="262">
        <v>129.0</v>
      </c>
      <c r="H1428" s="262">
        <f t="shared" si="105"/>
        <v>129</v>
      </c>
      <c r="I1428" s="185" t="s">
        <v>627</v>
      </c>
      <c r="J1428" s="186" t="s">
        <v>1381</v>
      </c>
      <c r="K1428" s="260" t="s">
        <v>3129</v>
      </c>
    </row>
    <row r="1429">
      <c r="A1429" s="315">
        <v>45675.0</v>
      </c>
      <c r="B1429" s="315">
        <v>45676.0</v>
      </c>
      <c r="C1429" s="316" t="s">
        <v>3130</v>
      </c>
      <c r="D1429" s="316" t="s">
        <v>3130</v>
      </c>
      <c r="E1429" s="316" t="s">
        <v>306</v>
      </c>
      <c r="F1429" s="320"/>
      <c r="G1429" s="317">
        <v>1319.0</v>
      </c>
      <c r="H1429" s="317">
        <f t="shared" si="105"/>
        <v>1319</v>
      </c>
      <c r="I1429" s="185" t="s">
        <v>627</v>
      </c>
      <c r="J1429" s="186" t="s">
        <v>2764</v>
      </c>
      <c r="K1429" s="316" t="s">
        <v>3131</v>
      </c>
    </row>
    <row r="1430">
      <c r="A1430" s="258">
        <v>45675.0</v>
      </c>
      <c r="B1430" s="258">
        <v>45676.0</v>
      </c>
      <c r="C1430" s="260" t="s">
        <v>3132</v>
      </c>
      <c r="D1430" s="260" t="s">
        <v>3132</v>
      </c>
      <c r="E1430" s="260" t="s">
        <v>306</v>
      </c>
      <c r="F1430" s="261"/>
      <c r="G1430" s="262">
        <v>645.0</v>
      </c>
      <c r="H1430" s="262">
        <f t="shared" si="105"/>
        <v>645</v>
      </c>
      <c r="I1430" s="185" t="s">
        <v>627</v>
      </c>
      <c r="J1430" s="186" t="s">
        <v>1381</v>
      </c>
      <c r="K1430" s="260" t="s">
        <v>3133</v>
      </c>
    </row>
    <row r="1431">
      <c r="A1431" s="258">
        <v>45675.0</v>
      </c>
      <c r="B1431" s="258">
        <v>45676.0</v>
      </c>
      <c r="C1431" s="260" t="s">
        <v>3134</v>
      </c>
      <c r="D1431" s="260" t="s">
        <v>3135</v>
      </c>
      <c r="E1431" s="260" t="s">
        <v>306</v>
      </c>
      <c r="F1431" s="261"/>
      <c r="G1431" s="262">
        <v>466.0</v>
      </c>
      <c r="H1431" s="262">
        <f t="shared" si="105"/>
        <v>466</v>
      </c>
      <c r="I1431" s="185" t="s">
        <v>627</v>
      </c>
      <c r="J1431" s="186" t="s">
        <v>1381</v>
      </c>
      <c r="K1431" s="260" t="s">
        <v>3136</v>
      </c>
    </row>
    <row r="1432">
      <c r="A1432" s="258">
        <v>45675.0</v>
      </c>
      <c r="B1432" s="258">
        <v>45676.0</v>
      </c>
      <c r="C1432" s="260" t="s">
        <v>3137</v>
      </c>
      <c r="D1432" s="260" t="s">
        <v>3138</v>
      </c>
      <c r="E1432" s="260" t="s">
        <v>306</v>
      </c>
      <c r="F1432" s="261"/>
      <c r="G1432" s="262">
        <v>416.0</v>
      </c>
      <c r="H1432" s="262">
        <f t="shared" si="105"/>
        <v>416</v>
      </c>
      <c r="I1432" s="185" t="s">
        <v>627</v>
      </c>
      <c r="J1432" s="186" t="s">
        <v>1381</v>
      </c>
      <c r="K1432" s="260" t="s">
        <v>3139</v>
      </c>
    </row>
    <row r="1433">
      <c r="A1433" s="258">
        <v>45675.0</v>
      </c>
      <c r="B1433" s="258">
        <v>45676.0</v>
      </c>
      <c r="C1433" s="260" t="s">
        <v>3140</v>
      </c>
      <c r="D1433" s="260" t="s">
        <v>3140</v>
      </c>
      <c r="E1433" s="260" t="s">
        <v>306</v>
      </c>
      <c r="F1433" s="261"/>
      <c r="G1433" s="262">
        <v>258.0</v>
      </c>
      <c r="H1433" s="262">
        <f t="shared" si="105"/>
        <v>258</v>
      </c>
      <c r="I1433" s="185" t="s">
        <v>627</v>
      </c>
      <c r="J1433" s="186" t="s">
        <v>1381</v>
      </c>
      <c r="K1433" s="260" t="s">
        <v>3141</v>
      </c>
    </row>
    <row r="1434">
      <c r="A1434" s="258">
        <v>45675.0</v>
      </c>
      <c r="B1434" s="258">
        <v>45676.0</v>
      </c>
      <c r="C1434" s="260" t="s">
        <v>3142</v>
      </c>
      <c r="D1434" s="260" t="s">
        <v>3142</v>
      </c>
      <c r="E1434" s="260" t="s">
        <v>306</v>
      </c>
      <c r="F1434" s="261"/>
      <c r="G1434" s="262">
        <v>645.0</v>
      </c>
      <c r="H1434" s="262">
        <f t="shared" si="105"/>
        <v>645</v>
      </c>
      <c r="I1434" s="185" t="s">
        <v>627</v>
      </c>
      <c r="J1434" s="186" t="s">
        <v>1381</v>
      </c>
      <c r="K1434" s="260" t="s">
        <v>3143</v>
      </c>
    </row>
    <row r="1435">
      <c r="A1435" s="258">
        <v>45675.0</v>
      </c>
      <c r="B1435" s="258">
        <v>45676.0</v>
      </c>
      <c r="C1435" s="260" t="s">
        <v>3144</v>
      </c>
      <c r="D1435" s="260" t="s">
        <v>3144</v>
      </c>
      <c r="E1435" s="260" t="s">
        <v>306</v>
      </c>
      <c r="F1435" s="261"/>
      <c r="G1435" s="262">
        <v>545.0</v>
      </c>
      <c r="H1435" s="262">
        <f t="shared" si="105"/>
        <v>545</v>
      </c>
      <c r="I1435" s="185" t="s">
        <v>627</v>
      </c>
      <c r="J1435" s="186" t="s">
        <v>1381</v>
      </c>
      <c r="K1435" s="260" t="s">
        <v>3145</v>
      </c>
    </row>
    <row r="1436">
      <c r="A1436" s="258">
        <v>45675.0</v>
      </c>
      <c r="B1436" s="258">
        <v>45696.0</v>
      </c>
      <c r="C1436" s="260" t="s">
        <v>3146</v>
      </c>
      <c r="D1436" s="260" t="s">
        <v>3147</v>
      </c>
      <c r="E1436" s="260" t="s">
        <v>92</v>
      </c>
      <c r="F1436" s="260" t="s">
        <v>18</v>
      </c>
      <c r="G1436" s="262">
        <v>870.0</v>
      </c>
      <c r="H1436" s="262">
        <f t="shared" si="105"/>
        <v>870</v>
      </c>
      <c r="I1436" s="185" t="s">
        <v>627</v>
      </c>
      <c r="J1436" s="186" t="s">
        <v>1381</v>
      </c>
      <c r="K1436" s="260" t="s">
        <v>3148</v>
      </c>
    </row>
    <row r="1437">
      <c r="A1437" s="258">
        <v>45675.0</v>
      </c>
      <c r="B1437" s="258">
        <v>45676.0</v>
      </c>
      <c r="C1437" s="260" t="s">
        <v>3149</v>
      </c>
      <c r="D1437" s="260" t="s">
        <v>3149</v>
      </c>
      <c r="E1437" s="260" t="s">
        <v>306</v>
      </c>
      <c r="F1437" s="261"/>
      <c r="G1437" s="262">
        <v>2093.0</v>
      </c>
      <c r="H1437" s="262">
        <f t="shared" si="105"/>
        <v>2093</v>
      </c>
      <c r="I1437" s="185" t="s">
        <v>627</v>
      </c>
      <c r="J1437" s="186" t="s">
        <v>1381</v>
      </c>
      <c r="K1437" s="260" t="s">
        <v>3150</v>
      </c>
    </row>
    <row r="1438">
      <c r="A1438" s="258">
        <v>45675.0</v>
      </c>
      <c r="B1438" s="258">
        <v>45676.0</v>
      </c>
      <c r="C1438" s="260" t="s">
        <v>3151</v>
      </c>
      <c r="D1438" s="260" t="s">
        <v>3152</v>
      </c>
      <c r="E1438" s="260" t="s">
        <v>306</v>
      </c>
      <c r="F1438" s="261"/>
      <c r="G1438" s="262">
        <v>674.0</v>
      </c>
      <c r="H1438" s="262">
        <f t="shared" si="105"/>
        <v>674</v>
      </c>
      <c r="I1438" s="185" t="s">
        <v>627</v>
      </c>
      <c r="J1438" s="186" t="s">
        <v>1381</v>
      </c>
      <c r="K1438" s="260" t="s">
        <v>3153</v>
      </c>
    </row>
    <row r="1439">
      <c r="A1439" s="258">
        <v>45677.0</v>
      </c>
      <c r="B1439" s="258">
        <v>45675.0</v>
      </c>
      <c r="C1439" s="260" t="s">
        <v>3057</v>
      </c>
      <c r="D1439" s="260" t="s">
        <v>3058</v>
      </c>
      <c r="E1439" s="260" t="s">
        <v>279</v>
      </c>
      <c r="F1439" s="260" t="s">
        <v>18</v>
      </c>
      <c r="G1439" s="262">
        <v>779.0</v>
      </c>
      <c r="H1439" s="262">
        <f t="shared" si="105"/>
        <v>779</v>
      </c>
      <c r="I1439" s="185" t="s">
        <v>606</v>
      </c>
      <c r="J1439" s="186" t="s">
        <v>1381</v>
      </c>
      <c r="K1439" s="260" t="s">
        <v>1794</v>
      </c>
    </row>
    <row r="1440">
      <c r="A1440" s="258">
        <v>45677.0</v>
      </c>
      <c r="B1440" s="258">
        <v>45676.0</v>
      </c>
      <c r="C1440" s="260" t="s">
        <v>3154</v>
      </c>
      <c r="D1440" s="260" t="s">
        <v>2884</v>
      </c>
      <c r="E1440" s="260" t="s">
        <v>157</v>
      </c>
      <c r="F1440" s="261"/>
      <c r="G1440" s="262">
        <v>2500.0</v>
      </c>
      <c r="H1440" s="262">
        <f t="shared" si="105"/>
        <v>2500</v>
      </c>
      <c r="I1440" s="185" t="s">
        <v>606</v>
      </c>
      <c r="J1440" s="186" t="s">
        <v>1381</v>
      </c>
      <c r="K1440" s="260" t="s">
        <v>1794</v>
      </c>
    </row>
    <row r="1441">
      <c r="A1441" s="258">
        <v>45677.0</v>
      </c>
      <c r="B1441" s="258">
        <v>45676.0</v>
      </c>
      <c r="C1441" s="260" t="s">
        <v>3155</v>
      </c>
      <c r="D1441" s="260" t="s">
        <v>3156</v>
      </c>
      <c r="E1441" s="260" t="s">
        <v>306</v>
      </c>
      <c r="F1441" s="261"/>
      <c r="G1441" s="262">
        <f>150+187</f>
        <v>337</v>
      </c>
      <c r="H1441" s="262">
        <f t="shared" si="105"/>
        <v>337</v>
      </c>
      <c r="I1441" s="185" t="s">
        <v>627</v>
      </c>
      <c r="J1441" s="186" t="s">
        <v>1381</v>
      </c>
      <c r="K1441" s="260" t="s">
        <v>3157</v>
      </c>
    </row>
    <row r="1442">
      <c r="A1442" s="258">
        <v>45677.0</v>
      </c>
      <c r="B1442" s="258">
        <v>45676.0</v>
      </c>
      <c r="C1442" s="260" t="s">
        <v>3158</v>
      </c>
      <c r="D1442" s="260" t="s">
        <v>3158</v>
      </c>
      <c r="E1442" s="260" t="s">
        <v>306</v>
      </c>
      <c r="F1442" s="261"/>
      <c r="G1442" s="262">
        <v>466.0</v>
      </c>
      <c r="H1442" s="262">
        <f t="shared" si="105"/>
        <v>466</v>
      </c>
      <c r="I1442" s="185" t="s">
        <v>627</v>
      </c>
      <c r="J1442" s="186" t="s">
        <v>1381</v>
      </c>
      <c r="K1442" s="260" t="s">
        <v>3159</v>
      </c>
    </row>
    <row r="1443">
      <c r="A1443" s="258">
        <v>45677.0</v>
      </c>
      <c r="B1443" s="258">
        <v>45676.0</v>
      </c>
      <c r="C1443" s="260" t="s">
        <v>3160</v>
      </c>
      <c r="D1443" s="260" t="s">
        <v>3160</v>
      </c>
      <c r="E1443" s="260" t="s">
        <v>306</v>
      </c>
      <c r="F1443" s="261"/>
      <c r="G1443" s="262">
        <f>893+813</f>
        <v>1706</v>
      </c>
      <c r="H1443" s="262">
        <f t="shared" si="105"/>
        <v>1706</v>
      </c>
      <c r="I1443" s="185" t="s">
        <v>627</v>
      </c>
      <c r="J1443" s="186" t="s">
        <v>1381</v>
      </c>
      <c r="K1443" s="260" t="s">
        <v>3161</v>
      </c>
    </row>
    <row r="1444">
      <c r="A1444" s="258">
        <v>45677.0</v>
      </c>
      <c r="B1444" s="258">
        <v>45676.0</v>
      </c>
      <c r="C1444" s="260" t="s">
        <v>3162</v>
      </c>
      <c r="D1444" s="260" t="s">
        <v>3162</v>
      </c>
      <c r="E1444" s="260" t="s">
        <v>306</v>
      </c>
      <c r="F1444" s="261"/>
      <c r="G1444" s="262">
        <v>645.0</v>
      </c>
      <c r="H1444" s="262">
        <f t="shared" si="105"/>
        <v>645</v>
      </c>
      <c r="I1444" s="185" t="s">
        <v>627</v>
      </c>
      <c r="J1444" s="186" t="s">
        <v>1381</v>
      </c>
      <c r="K1444" s="260" t="s">
        <v>3163</v>
      </c>
    </row>
    <row r="1445">
      <c r="A1445" s="258">
        <v>45677.0</v>
      </c>
      <c r="B1445" s="258">
        <v>45676.0</v>
      </c>
      <c r="C1445" s="260" t="s">
        <v>3088</v>
      </c>
      <c r="D1445" s="260" t="s">
        <v>3089</v>
      </c>
      <c r="E1445" s="260" t="s">
        <v>306</v>
      </c>
      <c r="F1445" s="261"/>
      <c r="G1445" s="262">
        <v>258.0</v>
      </c>
      <c r="H1445" s="262">
        <f t="shared" si="105"/>
        <v>258</v>
      </c>
      <c r="I1445" s="185" t="s">
        <v>627</v>
      </c>
      <c r="J1445" s="186" t="s">
        <v>1381</v>
      </c>
      <c r="K1445" s="260" t="s">
        <v>2879</v>
      </c>
    </row>
    <row r="1446">
      <c r="A1446" s="258">
        <v>45677.0</v>
      </c>
      <c r="B1446" s="258">
        <v>45679.0</v>
      </c>
      <c r="C1446" s="260" t="s">
        <v>3164</v>
      </c>
      <c r="D1446" s="260" t="s">
        <v>3164</v>
      </c>
      <c r="E1446" s="260" t="s">
        <v>306</v>
      </c>
      <c r="F1446" s="261"/>
      <c r="G1446" s="262">
        <v>278.0</v>
      </c>
      <c r="H1446" s="262">
        <f t="shared" si="105"/>
        <v>278</v>
      </c>
      <c r="I1446" s="185" t="s">
        <v>627</v>
      </c>
      <c r="J1446" s="186" t="s">
        <v>1381</v>
      </c>
      <c r="K1446" s="260" t="s">
        <v>3165</v>
      </c>
    </row>
    <row r="1447">
      <c r="A1447" s="258">
        <v>45677.0</v>
      </c>
      <c r="B1447" s="258">
        <v>45676.0</v>
      </c>
      <c r="C1447" s="260" t="s">
        <v>3166</v>
      </c>
      <c r="D1447" s="260" t="s">
        <v>3167</v>
      </c>
      <c r="E1447" s="260" t="s">
        <v>1663</v>
      </c>
      <c r="F1447" s="261"/>
      <c r="G1447" s="262">
        <v>534.0</v>
      </c>
      <c r="H1447" s="262">
        <f t="shared" si="105"/>
        <v>534</v>
      </c>
      <c r="I1447" s="185" t="s">
        <v>627</v>
      </c>
      <c r="J1447" s="186" t="s">
        <v>1381</v>
      </c>
      <c r="K1447" s="260" t="s">
        <v>3168</v>
      </c>
    </row>
    <row r="1448">
      <c r="A1448" s="258">
        <v>45677.0</v>
      </c>
      <c r="B1448" s="258">
        <v>45676.0</v>
      </c>
      <c r="C1448" s="260" t="s">
        <v>3169</v>
      </c>
      <c r="D1448" s="260" t="s">
        <v>3170</v>
      </c>
      <c r="E1448" s="260" t="s">
        <v>1663</v>
      </c>
      <c r="F1448" s="261"/>
      <c r="G1448" s="262">
        <v>425.0</v>
      </c>
      <c r="H1448" s="262">
        <f t="shared" si="105"/>
        <v>425</v>
      </c>
      <c r="I1448" s="180" t="s">
        <v>627</v>
      </c>
      <c r="J1448" s="186" t="s">
        <v>1381</v>
      </c>
      <c r="K1448" s="260" t="s">
        <v>3171</v>
      </c>
    </row>
    <row r="1449">
      <c r="A1449" s="258">
        <v>45677.0</v>
      </c>
      <c r="B1449" s="258">
        <v>45676.0</v>
      </c>
      <c r="C1449" s="260" t="s">
        <v>3172</v>
      </c>
      <c r="D1449" s="260" t="s">
        <v>3172</v>
      </c>
      <c r="E1449" s="260" t="s">
        <v>1663</v>
      </c>
      <c r="F1449" s="261"/>
      <c r="G1449" s="262">
        <v>247.0</v>
      </c>
      <c r="H1449" s="262">
        <f t="shared" si="105"/>
        <v>247</v>
      </c>
      <c r="I1449" s="185" t="s">
        <v>627</v>
      </c>
      <c r="J1449" s="186" t="s">
        <v>1381</v>
      </c>
      <c r="K1449" s="260" t="s">
        <v>3173</v>
      </c>
    </row>
    <row r="1450">
      <c r="A1450" s="258">
        <v>45677.0</v>
      </c>
      <c r="B1450" s="258">
        <v>45676.0</v>
      </c>
      <c r="C1450" s="260" t="s">
        <v>3174</v>
      </c>
      <c r="D1450" s="260" t="s">
        <v>3175</v>
      </c>
      <c r="E1450" s="260" t="s">
        <v>509</v>
      </c>
      <c r="F1450" s="261"/>
      <c r="G1450" s="262">
        <v>235.0</v>
      </c>
      <c r="H1450" s="262">
        <f t="shared" si="105"/>
        <v>235</v>
      </c>
      <c r="I1450" s="185" t="s">
        <v>627</v>
      </c>
      <c r="J1450" s="186" t="s">
        <v>1381</v>
      </c>
      <c r="K1450" s="260" t="s">
        <v>3176</v>
      </c>
    </row>
    <row r="1451">
      <c r="A1451" s="258">
        <v>45677.0</v>
      </c>
      <c r="B1451" s="258">
        <v>45676.0</v>
      </c>
      <c r="C1451" s="260" t="s">
        <v>3177</v>
      </c>
      <c r="D1451" s="260" t="s">
        <v>3178</v>
      </c>
      <c r="E1451" s="260" t="s">
        <v>509</v>
      </c>
      <c r="F1451" s="261"/>
      <c r="G1451" s="262">
        <v>235.0</v>
      </c>
      <c r="H1451" s="262">
        <f t="shared" si="105"/>
        <v>235</v>
      </c>
      <c r="I1451" s="185" t="s">
        <v>627</v>
      </c>
      <c r="J1451" s="186" t="s">
        <v>1381</v>
      </c>
      <c r="K1451" s="260" t="s">
        <v>3179</v>
      </c>
    </row>
    <row r="1452">
      <c r="A1452" s="239">
        <v>45677.0</v>
      </c>
      <c r="B1452" s="239">
        <v>45676.0</v>
      </c>
      <c r="C1452" s="240" t="s">
        <v>3180</v>
      </c>
      <c r="D1452" s="240" t="s">
        <v>3181</v>
      </c>
      <c r="E1452" s="240" t="s">
        <v>846</v>
      </c>
      <c r="F1452" s="240" t="s">
        <v>18</v>
      </c>
      <c r="G1452" s="241">
        <v>1189.0</v>
      </c>
      <c r="H1452" s="241">
        <f t="shared" si="105"/>
        <v>1189</v>
      </c>
      <c r="I1452" s="185" t="s">
        <v>627</v>
      </c>
      <c r="J1452" s="186" t="s">
        <v>730</v>
      </c>
      <c r="K1452" s="240" t="s">
        <v>3182</v>
      </c>
    </row>
    <row r="1453">
      <c r="A1453" s="258">
        <v>45677.0</v>
      </c>
      <c r="B1453" s="258">
        <v>45677.0</v>
      </c>
      <c r="C1453" s="259" t="s">
        <v>3050</v>
      </c>
      <c r="D1453" s="259" t="s">
        <v>3051</v>
      </c>
      <c r="E1453" s="260" t="s">
        <v>110</v>
      </c>
      <c r="F1453" s="260" t="s">
        <v>18</v>
      </c>
      <c r="G1453" s="262">
        <v>434.0</v>
      </c>
      <c r="H1453" s="262">
        <f t="shared" si="105"/>
        <v>434</v>
      </c>
      <c r="I1453" s="185" t="s">
        <v>909</v>
      </c>
      <c r="J1453" s="186" t="s">
        <v>1381</v>
      </c>
      <c r="K1453" s="260" t="s">
        <v>3008</v>
      </c>
    </row>
    <row r="1454">
      <c r="A1454" s="258">
        <v>45677.0</v>
      </c>
      <c r="B1454" s="258">
        <v>45676.0</v>
      </c>
      <c r="C1454" s="260" t="s">
        <v>3183</v>
      </c>
      <c r="D1454" s="260" t="s">
        <v>3183</v>
      </c>
      <c r="E1454" s="260" t="s">
        <v>279</v>
      </c>
      <c r="F1454" s="260" t="s">
        <v>18</v>
      </c>
      <c r="G1454" s="262">
        <v>780.0</v>
      </c>
      <c r="H1454" s="262">
        <f t="shared" si="105"/>
        <v>780</v>
      </c>
      <c r="I1454" s="185" t="s">
        <v>627</v>
      </c>
      <c r="J1454" s="186" t="s">
        <v>1381</v>
      </c>
      <c r="K1454" s="260" t="s">
        <v>3184</v>
      </c>
    </row>
    <row r="1455">
      <c r="A1455" s="258">
        <v>45677.0</v>
      </c>
      <c r="B1455" s="258">
        <v>45681.0</v>
      </c>
      <c r="C1455" s="260" t="s">
        <v>3185</v>
      </c>
      <c r="D1455" s="260" t="s">
        <v>3185</v>
      </c>
      <c r="E1455" s="260" t="s">
        <v>846</v>
      </c>
      <c r="F1455" s="260" t="s">
        <v>31</v>
      </c>
      <c r="G1455" s="262">
        <v>2579.0</v>
      </c>
      <c r="H1455" s="262">
        <f t="shared" si="105"/>
        <v>2579</v>
      </c>
      <c r="I1455" s="185" t="s">
        <v>627</v>
      </c>
      <c r="J1455" s="186" t="s">
        <v>1381</v>
      </c>
      <c r="K1455" s="260" t="s">
        <v>3186</v>
      </c>
    </row>
    <row r="1456">
      <c r="A1456" s="226">
        <v>45677.0</v>
      </c>
      <c r="B1456" s="226">
        <v>45680.0</v>
      </c>
      <c r="C1456" s="228" t="s">
        <v>3187</v>
      </c>
      <c r="D1456" s="228" t="s">
        <v>3188</v>
      </c>
      <c r="E1456" s="228" t="s">
        <v>74</v>
      </c>
      <c r="F1456" s="228" t="s">
        <v>18</v>
      </c>
      <c r="G1456" s="230">
        <v>0.0</v>
      </c>
      <c r="H1456" s="230">
        <f t="shared" si="105"/>
        <v>0</v>
      </c>
      <c r="I1456" s="185" t="s">
        <v>627</v>
      </c>
      <c r="J1456" s="186" t="s">
        <v>1381</v>
      </c>
      <c r="K1456" s="228" t="s">
        <v>3189</v>
      </c>
    </row>
    <row r="1457">
      <c r="A1457" s="226">
        <v>45677.0</v>
      </c>
      <c r="B1457" s="226">
        <v>45680.0</v>
      </c>
      <c r="C1457" s="228" t="s">
        <v>3187</v>
      </c>
      <c r="D1457" s="228" t="s">
        <v>3188</v>
      </c>
      <c r="E1457" s="228" t="s">
        <v>110</v>
      </c>
      <c r="F1457" s="228" t="s">
        <v>18</v>
      </c>
      <c r="I1457" s="185" t="s">
        <v>627</v>
      </c>
      <c r="J1457" s="186" t="s">
        <v>1381</v>
      </c>
    </row>
    <row r="1458">
      <c r="A1458" s="197">
        <v>45678.0</v>
      </c>
      <c r="B1458" s="197">
        <v>45678.0</v>
      </c>
      <c r="C1458" s="199" t="s">
        <v>3190</v>
      </c>
      <c r="D1458" s="199" t="s">
        <v>3190</v>
      </c>
      <c r="E1458" s="199" t="s">
        <v>110</v>
      </c>
      <c r="F1458" s="199" t="s">
        <v>18</v>
      </c>
      <c r="G1458" s="311">
        <v>0.0</v>
      </c>
      <c r="H1458" s="311">
        <v>0.0</v>
      </c>
      <c r="I1458" s="185" t="s">
        <v>627</v>
      </c>
      <c r="J1458" s="186" t="s">
        <v>1381</v>
      </c>
      <c r="K1458" s="199" t="s">
        <v>3191</v>
      </c>
    </row>
    <row r="1459">
      <c r="A1459" s="258">
        <v>45679.0</v>
      </c>
      <c r="B1459" s="258">
        <v>45676.0</v>
      </c>
      <c r="C1459" s="260" t="s">
        <v>3183</v>
      </c>
      <c r="D1459" s="260" t="s">
        <v>3183</v>
      </c>
      <c r="E1459" s="260" t="s">
        <v>279</v>
      </c>
      <c r="F1459" s="260" t="s">
        <v>18</v>
      </c>
      <c r="G1459" s="262">
        <v>779.0</v>
      </c>
      <c r="H1459" s="262">
        <f t="shared" ref="H1459:H1539" si="106">G1459</f>
        <v>779</v>
      </c>
      <c r="I1459" s="185" t="s">
        <v>627</v>
      </c>
      <c r="J1459" s="186" t="s">
        <v>1381</v>
      </c>
      <c r="K1459" s="260" t="s">
        <v>1794</v>
      </c>
    </row>
    <row r="1460">
      <c r="A1460" s="258">
        <v>45679.0</v>
      </c>
      <c r="B1460" s="258">
        <v>45679.0</v>
      </c>
      <c r="C1460" s="260" t="s">
        <v>3192</v>
      </c>
      <c r="D1460" s="260" t="s">
        <v>3192</v>
      </c>
      <c r="E1460" s="260" t="s">
        <v>279</v>
      </c>
      <c r="F1460" s="260" t="s">
        <v>18</v>
      </c>
      <c r="G1460" s="262">
        <v>1239.0</v>
      </c>
      <c r="H1460" s="262">
        <f t="shared" si="106"/>
        <v>1239</v>
      </c>
      <c r="I1460" s="185" t="s">
        <v>627</v>
      </c>
      <c r="J1460" s="186" t="s">
        <v>1381</v>
      </c>
      <c r="K1460" s="260" t="s">
        <v>3193</v>
      </c>
    </row>
    <row r="1461">
      <c r="A1461" s="258">
        <v>45679.0</v>
      </c>
      <c r="B1461" s="258">
        <v>45683.0</v>
      </c>
      <c r="C1461" s="260" t="s">
        <v>3194</v>
      </c>
      <c r="D1461" s="260" t="s">
        <v>3194</v>
      </c>
      <c r="E1461" s="260" t="s">
        <v>306</v>
      </c>
      <c r="F1461" s="261"/>
      <c r="G1461" s="262">
        <v>258.0</v>
      </c>
      <c r="H1461" s="262">
        <f t="shared" si="106"/>
        <v>258</v>
      </c>
      <c r="I1461" s="185" t="s">
        <v>627</v>
      </c>
      <c r="J1461" s="186" t="s">
        <v>1381</v>
      </c>
      <c r="K1461" s="260" t="s">
        <v>1278</v>
      </c>
    </row>
    <row r="1462">
      <c r="A1462" s="315">
        <v>45679.0</v>
      </c>
      <c r="B1462" s="315">
        <v>45679.0</v>
      </c>
      <c r="C1462" s="316" t="s">
        <v>3195</v>
      </c>
      <c r="D1462" s="316" t="s">
        <v>3195</v>
      </c>
      <c r="E1462" s="316" t="s">
        <v>306</v>
      </c>
      <c r="F1462" s="320"/>
      <c r="G1462" s="317">
        <f>278+139</f>
        <v>417</v>
      </c>
      <c r="H1462" s="317">
        <f t="shared" si="106"/>
        <v>417</v>
      </c>
      <c r="I1462" s="185" t="s">
        <v>627</v>
      </c>
      <c r="J1462" s="186" t="s">
        <v>2764</v>
      </c>
      <c r="K1462" s="316" t="s">
        <v>3196</v>
      </c>
    </row>
    <row r="1463">
      <c r="A1463" s="258">
        <v>45679.0</v>
      </c>
      <c r="B1463" s="258">
        <v>45679.0</v>
      </c>
      <c r="C1463" s="260" t="s">
        <v>3197</v>
      </c>
      <c r="D1463" s="260" t="s">
        <v>3197</v>
      </c>
      <c r="E1463" s="260" t="s">
        <v>306</v>
      </c>
      <c r="F1463" s="261"/>
      <c r="G1463" s="262">
        <f>1784+139</f>
        <v>1923</v>
      </c>
      <c r="H1463" s="262">
        <f t="shared" si="106"/>
        <v>1923</v>
      </c>
      <c r="I1463" s="185" t="s">
        <v>627</v>
      </c>
      <c r="J1463" s="186" t="s">
        <v>1381</v>
      </c>
      <c r="K1463" s="260" t="s">
        <v>3198</v>
      </c>
    </row>
    <row r="1464">
      <c r="A1464" s="258">
        <v>45679.0</v>
      </c>
      <c r="B1464" s="258">
        <v>45679.0</v>
      </c>
      <c r="C1464" s="260" t="s">
        <v>3199</v>
      </c>
      <c r="D1464" s="260" t="s">
        <v>3199</v>
      </c>
      <c r="E1464" s="260" t="s">
        <v>306</v>
      </c>
      <c r="F1464" s="261"/>
      <c r="G1464" s="262">
        <v>448.0</v>
      </c>
      <c r="H1464" s="262">
        <f t="shared" si="106"/>
        <v>448</v>
      </c>
      <c r="I1464" s="185" t="s">
        <v>627</v>
      </c>
      <c r="J1464" s="186" t="s">
        <v>1381</v>
      </c>
      <c r="K1464" s="260" t="s">
        <v>3200</v>
      </c>
    </row>
    <row r="1465">
      <c r="A1465" s="315">
        <v>45679.0</v>
      </c>
      <c r="B1465" s="315">
        <v>45679.0</v>
      </c>
      <c r="C1465" s="316" t="s">
        <v>3201</v>
      </c>
      <c r="D1465" s="316" t="s">
        <v>3202</v>
      </c>
      <c r="E1465" s="316" t="s">
        <v>306</v>
      </c>
      <c r="F1465" s="320"/>
      <c r="G1465" s="317">
        <f>834+139</f>
        <v>973</v>
      </c>
      <c r="H1465" s="317">
        <f t="shared" si="106"/>
        <v>973</v>
      </c>
      <c r="I1465" s="185" t="s">
        <v>627</v>
      </c>
      <c r="J1465" s="186" t="s">
        <v>2764</v>
      </c>
      <c r="K1465" s="316" t="s">
        <v>3203</v>
      </c>
    </row>
    <row r="1466">
      <c r="A1466" s="258">
        <v>45679.0</v>
      </c>
      <c r="B1466" s="258">
        <v>45679.0</v>
      </c>
      <c r="C1466" s="260" t="s">
        <v>3204</v>
      </c>
      <c r="D1466" s="260" t="s">
        <v>3205</v>
      </c>
      <c r="E1466" s="260" t="s">
        <v>306</v>
      </c>
      <c r="F1466" s="261"/>
      <c r="G1466" s="262">
        <v>278.0</v>
      </c>
      <c r="H1466" s="262">
        <f t="shared" si="106"/>
        <v>278</v>
      </c>
      <c r="I1466" s="185" t="s">
        <v>627</v>
      </c>
      <c r="J1466" s="186" t="s">
        <v>1381</v>
      </c>
      <c r="K1466" s="260" t="s">
        <v>3206</v>
      </c>
    </row>
    <row r="1467">
      <c r="A1467" s="258">
        <v>45679.0</v>
      </c>
      <c r="B1467" s="258">
        <v>45679.0</v>
      </c>
      <c r="C1467" s="260" t="s">
        <v>3207</v>
      </c>
      <c r="D1467" s="260" t="s">
        <v>3207</v>
      </c>
      <c r="E1467" s="260" t="s">
        <v>509</v>
      </c>
      <c r="F1467" s="261"/>
      <c r="G1467" s="262">
        <v>100.0</v>
      </c>
      <c r="H1467" s="262">
        <f t="shared" si="106"/>
        <v>100</v>
      </c>
      <c r="I1467" s="185" t="s">
        <v>627</v>
      </c>
      <c r="J1467" s="186" t="s">
        <v>1381</v>
      </c>
      <c r="K1467" s="260" t="s">
        <v>3208</v>
      </c>
    </row>
    <row r="1468">
      <c r="A1468" s="239">
        <v>45679.0</v>
      </c>
      <c r="B1468" s="239">
        <v>45682.0</v>
      </c>
      <c r="C1468" s="240" t="s">
        <v>3209</v>
      </c>
      <c r="D1468" s="240" t="s">
        <v>3209</v>
      </c>
      <c r="E1468" s="240" t="s">
        <v>74</v>
      </c>
      <c r="F1468" s="240" t="s">
        <v>18</v>
      </c>
      <c r="G1468" s="241">
        <v>569.0</v>
      </c>
      <c r="H1468" s="241">
        <f t="shared" si="106"/>
        <v>569</v>
      </c>
      <c r="I1468" s="185" t="s">
        <v>627</v>
      </c>
      <c r="J1468" s="186" t="s">
        <v>730</v>
      </c>
      <c r="K1468" s="240" t="s">
        <v>3210</v>
      </c>
    </row>
    <row r="1469">
      <c r="A1469" s="258">
        <v>45680.0</v>
      </c>
      <c r="B1469" s="258">
        <v>45679.0</v>
      </c>
      <c r="C1469" s="260" t="s">
        <v>3211</v>
      </c>
      <c r="D1469" s="260" t="s">
        <v>3211</v>
      </c>
      <c r="E1469" s="260" t="s">
        <v>306</v>
      </c>
      <c r="F1469" s="261"/>
      <c r="G1469" s="262">
        <f>99*2</f>
        <v>198</v>
      </c>
      <c r="H1469" s="262">
        <f t="shared" si="106"/>
        <v>198</v>
      </c>
      <c r="I1469" s="185" t="s">
        <v>627</v>
      </c>
      <c r="J1469" s="186" t="s">
        <v>1381</v>
      </c>
      <c r="K1469" s="260" t="s">
        <v>3212</v>
      </c>
    </row>
    <row r="1470">
      <c r="A1470" s="258">
        <v>45680.0</v>
      </c>
      <c r="B1470" s="258">
        <v>45679.0</v>
      </c>
      <c r="C1470" s="260" t="s">
        <v>3213</v>
      </c>
      <c r="D1470" s="260" t="s">
        <v>3214</v>
      </c>
      <c r="E1470" s="260" t="s">
        <v>306</v>
      </c>
      <c r="F1470" s="261"/>
      <c r="G1470" s="262">
        <v>641.0</v>
      </c>
      <c r="H1470" s="262">
        <f t="shared" si="106"/>
        <v>641</v>
      </c>
      <c r="I1470" s="185" t="s">
        <v>627</v>
      </c>
      <c r="J1470" s="186" t="s">
        <v>1381</v>
      </c>
      <c r="K1470" s="260" t="s">
        <v>3215</v>
      </c>
    </row>
    <row r="1471">
      <c r="A1471" s="258">
        <v>45680.0</v>
      </c>
      <c r="B1471" s="258">
        <v>45679.0</v>
      </c>
      <c r="C1471" s="260" t="s">
        <v>3216</v>
      </c>
      <c r="D1471" s="260" t="s">
        <v>3216</v>
      </c>
      <c r="E1471" s="260" t="s">
        <v>509</v>
      </c>
      <c r="F1471" s="261"/>
      <c r="G1471" s="262">
        <v>220.0</v>
      </c>
      <c r="H1471" s="262">
        <f t="shared" si="106"/>
        <v>220</v>
      </c>
      <c r="I1471" s="185" t="s">
        <v>627</v>
      </c>
      <c r="J1471" s="186" t="s">
        <v>1381</v>
      </c>
      <c r="K1471" s="260" t="s">
        <v>3217</v>
      </c>
    </row>
    <row r="1472">
      <c r="A1472" s="258">
        <v>45680.0</v>
      </c>
      <c r="B1472" s="258">
        <v>45679.0</v>
      </c>
      <c r="C1472" s="260" t="s">
        <v>3218</v>
      </c>
      <c r="D1472" s="260" t="s">
        <v>3218</v>
      </c>
      <c r="E1472" s="260" t="s">
        <v>469</v>
      </c>
      <c r="F1472" s="261"/>
      <c r="G1472" s="262">
        <v>739.0</v>
      </c>
      <c r="H1472" s="262">
        <f t="shared" si="106"/>
        <v>739</v>
      </c>
      <c r="I1472" s="185" t="s">
        <v>909</v>
      </c>
      <c r="J1472" s="186" t="s">
        <v>1381</v>
      </c>
      <c r="K1472" s="260" t="s">
        <v>3219</v>
      </c>
    </row>
    <row r="1473">
      <c r="A1473" s="258">
        <v>45680.0</v>
      </c>
      <c r="B1473" s="258">
        <v>45683.0</v>
      </c>
      <c r="C1473" s="260" t="s">
        <v>3220</v>
      </c>
      <c r="D1473" s="260" t="s">
        <v>3221</v>
      </c>
      <c r="E1473" s="260" t="s">
        <v>306</v>
      </c>
      <c r="F1473" s="261"/>
      <c r="G1473" s="262">
        <v>1885.0</v>
      </c>
      <c r="H1473" s="262">
        <f t="shared" si="106"/>
        <v>1885</v>
      </c>
      <c r="I1473" s="185" t="s">
        <v>627</v>
      </c>
      <c r="J1473" s="186" t="s">
        <v>1381</v>
      </c>
      <c r="K1473" s="260" t="s">
        <v>3222</v>
      </c>
    </row>
    <row r="1474">
      <c r="A1474" s="258">
        <v>45680.0</v>
      </c>
      <c r="B1474" s="258">
        <v>45681.0</v>
      </c>
      <c r="C1474" s="260" t="s">
        <v>3223</v>
      </c>
      <c r="D1474" s="260" t="s">
        <v>3224</v>
      </c>
      <c r="E1474" s="260" t="s">
        <v>92</v>
      </c>
      <c r="F1474" s="260" t="s">
        <v>18</v>
      </c>
      <c r="G1474" s="262">
        <v>2099.0</v>
      </c>
      <c r="H1474" s="262">
        <f t="shared" si="106"/>
        <v>2099</v>
      </c>
      <c r="I1474" s="185" t="s">
        <v>627</v>
      </c>
      <c r="J1474" s="186" t="s">
        <v>1381</v>
      </c>
      <c r="K1474" s="260" t="s">
        <v>3225</v>
      </c>
    </row>
    <row r="1475">
      <c r="A1475" s="258">
        <v>45681.0</v>
      </c>
      <c r="B1475" s="258">
        <v>45689.0</v>
      </c>
      <c r="C1475" s="260" t="s">
        <v>3226</v>
      </c>
      <c r="D1475" s="260" t="s">
        <v>3226</v>
      </c>
      <c r="E1475" s="260" t="s">
        <v>66</v>
      </c>
      <c r="F1475" s="260" t="s">
        <v>18</v>
      </c>
      <c r="G1475" s="262">
        <v>2579.0</v>
      </c>
      <c r="H1475" s="262">
        <f t="shared" si="106"/>
        <v>2579</v>
      </c>
      <c r="I1475" s="185" t="s">
        <v>627</v>
      </c>
      <c r="J1475" s="186" t="s">
        <v>1381</v>
      </c>
      <c r="K1475" s="260" t="s">
        <v>3227</v>
      </c>
    </row>
    <row r="1476">
      <c r="A1476" s="258">
        <v>45681.0</v>
      </c>
      <c r="B1476" s="258">
        <v>45682.0</v>
      </c>
      <c r="C1476" s="260" t="s">
        <v>3228</v>
      </c>
      <c r="D1476" s="260" t="s">
        <v>3229</v>
      </c>
      <c r="E1476" s="260" t="s">
        <v>92</v>
      </c>
      <c r="F1476" s="260" t="s">
        <v>18</v>
      </c>
      <c r="G1476" s="262">
        <v>1050.0</v>
      </c>
      <c r="H1476" s="262">
        <f t="shared" si="106"/>
        <v>1050</v>
      </c>
      <c r="I1476" s="185" t="s">
        <v>627</v>
      </c>
      <c r="J1476" s="186" t="s">
        <v>1381</v>
      </c>
      <c r="K1476" s="260" t="s">
        <v>3230</v>
      </c>
    </row>
    <row r="1477">
      <c r="A1477" s="258">
        <v>45681.0</v>
      </c>
      <c r="B1477" s="258">
        <v>45681.0</v>
      </c>
      <c r="C1477" s="260" t="s">
        <v>3231</v>
      </c>
      <c r="D1477" s="260" t="s">
        <v>3232</v>
      </c>
      <c r="E1477" s="260" t="s">
        <v>1663</v>
      </c>
      <c r="F1477" s="261"/>
      <c r="G1477" s="262">
        <v>316.0</v>
      </c>
      <c r="H1477" s="262">
        <f t="shared" si="106"/>
        <v>316</v>
      </c>
      <c r="I1477" s="185" t="s">
        <v>627</v>
      </c>
      <c r="J1477" s="186" t="s">
        <v>1381</v>
      </c>
      <c r="K1477" s="260" t="s">
        <v>3233</v>
      </c>
    </row>
    <row r="1478">
      <c r="A1478" s="258">
        <v>45712.0</v>
      </c>
      <c r="B1478" s="258">
        <v>45712.0</v>
      </c>
      <c r="C1478" s="260" t="s">
        <v>3234</v>
      </c>
      <c r="D1478" s="260" t="s">
        <v>3234</v>
      </c>
      <c r="E1478" s="260" t="s">
        <v>1663</v>
      </c>
      <c r="F1478" s="261"/>
      <c r="G1478" s="262">
        <v>178.0</v>
      </c>
      <c r="H1478" s="262">
        <f t="shared" si="106"/>
        <v>178</v>
      </c>
      <c r="I1478" s="185" t="s">
        <v>627</v>
      </c>
      <c r="J1478" s="186" t="s">
        <v>1381</v>
      </c>
      <c r="K1478" s="260" t="s">
        <v>3235</v>
      </c>
    </row>
    <row r="1479">
      <c r="A1479" s="258">
        <v>45681.0</v>
      </c>
      <c r="B1479" s="258">
        <v>45682.0</v>
      </c>
      <c r="C1479" s="260" t="s">
        <v>3236</v>
      </c>
      <c r="D1479" s="260" t="s">
        <v>3236</v>
      </c>
      <c r="E1479" s="260" t="s">
        <v>92</v>
      </c>
      <c r="F1479" s="260" t="s">
        <v>18</v>
      </c>
      <c r="G1479" s="262">
        <v>3787.0</v>
      </c>
      <c r="H1479" s="262">
        <f t="shared" si="106"/>
        <v>3787</v>
      </c>
      <c r="I1479" s="185" t="s">
        <v>627</v>
      </c>
      <c r="J1479" s="186" t="s">
        <v>1381</v>
      </c>
      <c r="K1479" s="260" t="s">
        <v>3237</v>
      </c>
    </row>
    <row r="1480">
      <c r="A1480" s="258">
        <v>45681.0</v>
      </c>
      <c r="B1480" s="258">
        <v>45682.0</v>
      </c>
      <c r="C1480" s="260" t="s">
        <v>3238</v>
      </c>
      <c r="D1480" s="260" t="s">
        <v>3238</v>
      </c>
      <c r="E1480" s="260" t="s">
        <v>92</v>
      </c>
      <c r="F1480" s="260" t="s">
        <v>18</v>
      </c>
      <c r="G1480" s="262">
        <v>1739.0</v>
      </c>
      <c r="H1480" s="262">
        <f t="shared" si="106"/>
        <v>1739</v>
      </c>
      <c r="I1480" s="185" t="s">
        <v>627</v>
      </c>
      <c r="J1480" s="186" t="s">
        <v>1381</v>
      </c>
      <c r="K1480" s="260" t="s">
        <v>3239</v>
      </c>
    </row>
    <row r="1481">
      <c r="A1481" s="315">
        <v>45681.0</v>
      </c>
      <c r="B1481" s="315">
        <v>45682.0</v>
      </c>
      <c r="C1481" s="316" t="s">
        <v>3240</v>
      </c>
      <c r="D1481" s="316" t="s">
        <v>3241</v>
      </c>
      <c r="E1481" s="316" t="s">
        <v>306</v>
      </c>
      <c r="F1481" s="320"/>
      <c r="G1481" s="317">
        <v>595.0</v>
      </c>
      <c r="H1481" s="317">
        <f t="shared" si="106"/>
        <v>595</v>
      </c>
      <c r="I1481" s="185" t="s">
        <v>627</v>
      </c>
      <c r="J1481" s="186" t="s">
        <v>2764</v>
      </c>
      <c r="K1481" s="316" t="s">
        <v>3242</v>
      </c>
    </row>
    <row r="1482">
      <c r="A1482" s="258">
        <v>45682.0</v>
      </c>
      <c r="B1482" s="258">
        <v>45682.0</v>
      </c>
      <c r="C1482" s="260" t="s">
        <v>3228</v>
      </c>
      <c r="D1482" s="260" t="s">
        <v>3229</v>
      </c>
      <c r="E1482" s="260" t="s">
        <v>92</v>
      </c>
      <c r="F1482" s="260" t="s">
        <v>18</v>
      </c>
      <c r="G1482" s="262">
        <v>1019.0</v>
      </c>
      <c r="H1482" s="262">
        <f t="shared" si="106"/>
        <v>1019</v>
      </c>
      <c r="I1482" s="185" t="s">
        <v>909</v>
      </c>
      <c r="J1482" s="186" t="s">
        <v>1381</v>
      </c>
      <c r="K1482" s="260" t="s">
        <v>1794</v>
      </c>
    </row>
    <row r="1483">
      <c r="A1483" s="258">
        <v>45682.0</v>
      </c>
      <c r="B1483" s="258">
        <v>45683.0</v>
      </c>
      <c r="C1483" s="260" t="s">
        <v>3243</v>
      </c>
      <c r="D1483" s="260" t="s">
        <v>3243</v>
      </c>
      <c r="E1483" s="260" t="s">
        <v>306</v>
      </c>
      <c r="F1483" s="261"/>
      <c r="G1483" s="262">
        <v>545.0</v>
      </c>
      <c r="H1483" s="262">
        <f t="shared" si="106"/>
        <v>545</v>
      </c>
      <c r="I1483" s="185" t="s">
        <v>627</v>
      </c>
      <c r="J1483" s="186" t="s">
        <v>1381</v>
      </c>
      <c r="K1483" s="260" t="s">
        <v>3244</v>
      </c>
    </row>
    <row r="1484">
      <c r="A1484" s="258">
        <v>45682.0</v>
      </c>
      <c r="B1484" s="258">
        <v>45682.0</v>
      </c>
      <c r="C1484" s="260" t="s">
        <v>3245</v>
      </c>
      <c r="D1484" s="260" t="s">
        <v>3245</v>
      </c>
      <c r="E1484" s="260" t="s">
        <v>306</v>
      </c>
      <c r="F1484" s="261"/>
      <c r="G1484" s="262">
        <v>258.0</v>
      </c>
      <c r="H1484" s="262">
        <f t="shared" si="106"/>
        <v>258</v>
      </c>
      <c r="I1484" s="185" t="s">
        <v>627</v>
      </c>
      <c r="J1484" s="186" t="s">
        <v>1381</v>
      </c>
      <c r="K1484" s="260" t="s">
        <v>3246</v>
      </c>
    </row>
    <row r="1485">
      <c r="A1485" s="258">
        <v>45682.0</v>
      </c>
      <c r="B1485" s="258">
        <v>45682.0</v>
      </c>
      <c r="C1485" s="260" t="s">
        <v>3247</v>
      </c>
      <c r="D1485" s="260" t="s">
        <v>3247</v>
      </c>
      <c r="E1485" s="260" t="s">
        <v>306</v>
      </c>
      <c r="F1485" s="261"/>
      <c r="G1485" s="262">
        <f>250+266</f>
        <v>516</v>
      </c>
      <c r="H1485" s="262">
        <f t="shared" si="106"/>
        <v>516</v>
      </c>
      <c r="I1485" s="185" t="s">
        <v>627</v>
      </c>
      <c r="J1485" s="186" t="s">
        <v>1381</v>
      </c>
      <c r="K1485" s="260" t="s">
        <v>1753</v>
      </c>
    </row>
    <row r="1486">
      <c r="A1486" s="258">
        <v>45682.0</v>
      </c>
      <c r="B1486" s="258">
        <v>45682.0</v>
      </c>
      <c r="C1486" s="260" t="s">
        <v>3248</v>
      </c>
      <c r="D1486" s="260" t="s">
        <v>3248</v>
      </c>
      <c r="E1486" s="260" t="s">
        <v>306</v>
      </c>
      <c r="F1486" s="261"/>
      <c r="G1486" s="262">
        <v>337.0</v>
      </c>
      <c r="H1486" s="262">
        <f t="shared" si="106"/>
        <v>337</v>
      </c>
      <c r="I1486" s="185" t="s">
        <v>627</v>
      </c>
      <c r="J1486" s="186" t="s">
        <v>1381</v>
      </c>
      <c r="K1486" s="260" t="s">
        <v>3249</v>
      </c>
    </row>
    <row r="1487">
      <c r="A1487" s="258">
        <v>45682.0</v>
      </c>
      <c r="B1487" s="258">
        <v>45682.0</v>
      </c>
      <c r="C1487" s="260" t="s">
        <v>3250</v>
      </c>
      <c r="D1487" s="260" t="s">
        <v>3250</v>
      </c>
      <c r="E1487" s="260" t="s">
        <v>306</v>
      </c>
      <c r="F1487" s="261"/>
      <c r="G1487" s="262">
        <v>645.0</v>
      </c>
      <c r="H1487" s="262">
        <f t="shared" si="106"/>
        <v>645</v>
      </c>
      <c r="I1487" s="185" t="s">
        <v>606</v>
      </c>
      <c r="J1487" s="186" t="s">
        <v>1381</v>
      </c>
      <c r="K1487" s="260" t="s">
        <v>3133</v>
      </c>
    </row>
    <row r="1488">
      <c r="A1488" s="258">
        <v>45682.0</v>
      </c>
      <c r="B1488" s="258">
        <v>45682.0</v>
      </c>
      <c r="C1488" s="260" t="s">
        <v>3251</v>
      </c>
      <c r="D1488" s="260" t="s">
        <v>3252</v>
      </c>
      <c r="E1488" s="260" t="s">
        <v>306</v>
      </c>
      <c r="F1488" s="261"/>
      <c r="G1488" s="262">
        <f>258+129</f>
        <v>387</v>
      </c>
      <c r="H1488" s="262">
        <f t="shared" si="106"/>
        <v>387</v>
      </c>
      <c r="I1488" s="185" t="s">
        <v>627</v>
      </c>
      <c r="J1488" s="186" t="s">
        <v>1381</v>
      </c>
      <c r="K1488" s="260" t="s">
        <v>3253</v>
      </c>
    </row>
    <row r="1489">
      <c r="A1489" s="258">
        <v>45682.0</v>
      </c>
      <c r="B1489" s="258">
        <v>45683.0</v>
      </c>
      <c r="C1489" s="260" t="s">
        <v>3254</v>
      </c>
      <c r="D1489" s="260" t="s">
        <v>3255</v>
      </c>
      <c r="E1489" s="260" t="s">
        <v>306</v>
      </c>
      <c r="F1489" s="261"/>
      <c r="G1489" s="262">
        <v>645.0</v>
      </c>
      <c r="H1489" s="262">
        <f t="shared" si="106"/>
        <v>645</v>
      </c>
      <c r="I1489" s="185" t="s">
        <v>627</v>
      </c>
      <c r="J1489" s="186" t="s">
        <v>1381</v>
      </c>
      <c r="K1489" s="260" t="s">
        <v>3256</v>
      </c>
    </row>
    <row r="1490">
      <c r="A1490" s="258">
        <v>45682.0</v>
      </c>
      <c r="B1490" s="258">
        <v>45683.0</v>
      </c>
      <c r="C1490" s="260" t="s">
        <v>3257</v>
      </c>
      <c r="D1490" s="260" t="s">
        <v>3257</v>
      </c>
      <c r="E1490" s="260" t="s">
        <v>306</v>
      </c>
      <c r="F1490" s="261"/>
      <c r="G1490" s="262">
        <v>645.0</v>
      </c>
      <c r="H1490" s="262">
        <f t="shared" si="106"/>
        <v>645</v>
      </c>
      <c r="I1490" s="185" t="s">
        <v>627</v>
      </c>
      <c r="J1490" s="186" t="s">
        <v>1381</v>
      </c>
      <c r="K1490" s="260" t="s">
        <v>3256</v>
      </c>
    </row>
    <row r="1491">
      <c r="A1491" s="258">
        <v>45682.0</v>
      </c>
      <c r="B1491" s="258">
        <v>45682.0</v>
      </c>
      <c r="C1491" s="260" t="s">
        <v>3258</v>
      </c>
      <c r="D1491" s="260" t="s">
        <v>3259</v>
      </c>
      <c r="E1491" s="260" t="s">
        <v>1663</v>
      </c>
      <c r="F1491" s="261"/>
      <c r="G1491" s="262">
        <v>247.0</v>
      </c>
      <c r="H1491" s="262">
        <f t="shared" si="106"/>
        <v>247</v>
      </c>
      <c r="I1491" s="185" t="s">
        <v>627</v>
      </c>
      <c r="J1491" s="186" t="s">
        <v>1381</v>
      </c>
      <c r="K1491" s="260" t="s">
        <v>3260</v>
      </c>
    </row>
    <row r="1492">
      <c r="A1492" s="258">
        <v>45682.0</v>
      </c>
      <c r="B1492" s="258">
        <v>45683.0</v>
      </c>
      <c r="C1492" s="260" t="s">
        <v>3261</v>
      </c>
      <c r="D1492" s="260" t="s">
        <v>3262</v>
      </c>
      <c r="E1492" s="260" t="s">
        <v>306</v>
      </c>
      <c r="F1492" s="261"/>
      <c r="G1492" s="262">
        <v>903.0</v>
      </c>
      <c r="H1492" s="262">
        <f t="shared" si="106"/>
        <v>903</v>
      </c>
      <c r="I1492" s="185" t="s">
        <v>627</v>
      </c>
      <c r="J1492" s="186" t="s">
        <v>1381</v>
      </c>
      <c r="K1492" s="260" t="s">
        <v>3263</v>
      </c>
    </row>
    <row r="1493">
      <c r="A1493" s="258">
        <v>45682.0</v>
      </c>
      <c r="B1493" s="258">
        <v>45682.0</v>
      </c>
      <c r="C1493" s="260" t="s">
        <v>3264</v>
      </c>
      <c r="D1493" s="260" t="s">
        <v>3264</v>
      </c>
      <c r="E1493" s="260" t="s">
        <v>1663</v>
      </c>
      <c r="F1493" s="261"/>
      <c r="G1493" s="262">
        <v>178.0</v>
      </c>
      <c r="H1493" s="262">
        <f t="shared" si="106"/>
        <v>178</v>
      </c>
      <c r="I1493" s="185" t="s">
        <v>627</v>
      </c>
      <c r="J1493" s="186" t="s">
        <v>1381</v>
      </c>
      <c r="K1493" s="260" t="s">
        <v>3265</v>
      </c>
    </row>
    <row r="1494">
      <c r="A1494" s="258">
        <v>45683.0</v>
      </c>
      <c r="B1494" s="258">
        <v>45683.0</v>
      </c>
      <c r="C1494" s="260" t="s">
        <v>3266</v>
      </c>
      <c r="D1494" s="260" t="s">
        <v>3266</v>
      </c>
      <c r="E1494" s="260" t="s">
        <v>306</v>
      </c>
      <c r="F1494" s="261"/>
      <c r="G1494" s="262">
        <v>466.0</v>
      </c>
      <c r="H1494" s="262">
        <f t="shared" si="106"/>
        <v>466</v>
      </c>
      <c r="I1494" s="185" t="s">
        <v>627</v>
      </c>
      <c r="J1494" s="186" t="s">
        <v>1381</v>
      </c>
      <c r="K1494" s="260" t="s">
        <v>3267</v>
      </c>
    </row>
    <row r="1495">
      <c r="A1495" s="258">
        <v>45683.0</v>
      </c>
      <c r="B1495" s="258">
        <v>45683.0</v>
      </c>
      <c r="C1495" s="260" t="s">
        <v>3268</v>
      </c>
      <c r="D1495" s="260" t="s">
        <v>3268</v>
      </c>
      <c r="E1495" s="260" t="s">
        <v>306</v>
      </c>
      <c r="F1495" s="261"/>
      <c r="G1495" s="262">
        <v>2093.0</v>
      </c>
      <c r="H1495" s="262">
        <f t="shared" si="106"/>
        <v>2093</v>
      </c>
      <c r="I1495" s="185" t="s">
        <v>627</v>
      </c>
      <c r="J1495" s="186" t="s">
        <v>1381</v>
      </c>
      <c r="K1495" s="260" t="s">
        <v>3269</v>
      </c>
    </row>
    <row r="1496">
      <c r="A1496" s="258">
        <v>45683.0</v>
      </c>
      <c r="B1496" s="258">
        <v>45683.0</v>
      </c>
      <c r="C1496" s="260" t="s">
        <v>3270</v>
      </c>
      <c r="D1496" s="260" t="s">
        <v>3270</v>
      </c>
      <c r="E1496" s="260" t="s">
        <v>306</v>
      </c>
      <c r="F1496" s="261"/>
      <c r="G1496" s="262">
        <f>(4*129)+(4*79)</f>
        <v>832</v>
      </c>
      <c r="H1496" s="262">
        <f t="shared" si="106"/>
        <v>832</v>
      </c>
      <c r="I1496" s="185" t="s">
        <v>627</v>
      </c>
      <c r="J1496" s="186" t="s">
        <v>1381</v>
      </c>
      <c r="K1496" s="260" t="s">
        <v>3271</v>
      </c>
    </row>
    <row r="1497">
      <c r="A1497" s="258">
        <v>45683.0</v>
      </c>
      <c r="B1497" s="258">
        <v>45683.0</v>
      </c>
      <c r="C1497" s="260" t="s">
        <v>3220</v>
      </c>
      <c r="D1497" s="260" t="s">
        <v>3221</v>
      </c>
      <c r="E1497" s="260" t="s">
        <v>306</v>
      </c>
      <c r="F1497" s="261"/>
      <c r="G1497" s="262">
        <v>129.0</v>
      </c>
      <c r="H1497" s="262">
        <f t="shared" si="106"/>
        <v>129</v>
      </c>
      <c r="I1497" s="185" t="s">
        <v>627</v>
      </c>
      <c r="J1497" s="186" t="s">
        <v>1381</v>
      </c>
      <c r="K1497" s="260" t="s">
        <v>3272</v>
      </c>
    </row>
    <row r="1498">
      <c r="A1498" s="258">
        <v>45683.0</v>
      </c>
      <c r="B1498" s="258">
        <v>45683.0</v>
      </c>
      <c r="C1498" s="260" t="s">
        <v>3273</v>
      </c>
      <c r="D1498" s="260" t="s">
        <v>3273</v>
      </c>
      <c r="E1498" s="260" t="s">
        <v>306</v>
      </c>
      <c r="F1498" s="261"/>
      <c r="G1498" s="262">
        <v>466.0</v>
      </c>
      <c r="H1498" s="262">
        <f t="shared" si="106"/>
        <v>466</v>
      </c>
      <c r="I1498" s="185" t="s">
        <v>627</v>
      </c>
      <c r="J1498" s="186" t="s">
        <v>1381</v>
      </c>
      <c r="K1498" s="260" t="s">
        <v>3274</v>
      </c>
    </row>
    <row r="1499">
      <c r="A1499" s="258">
        <v>45683.0</v>
      </c>
      <c r="B1499" s="258">
        <v>45683.0</v>
      </c>
      <c r="C1499" s="260" t="s">
        <v>3275</v>
      </c>
      <c r="D1499" s="260" t="s">
        <v>3275</v>
      </c>
      <c r="E1499" s="260" t="s">
        <v>306</v>
      </c>
      <c r="F1499" s="261"/>
      <c r="G1499" s="262">
        <v>466.0</v>
      </c>
      <c r="H1499" s="262">
        <f t="shared" si="106"/>
        <v>466</v>
      </c>
      <c r="I1499" s="185" t="s">
        <v>627</v>
      </c>
      <c r="J1499" s="186" t="s">
        <v>1381</v>
      </c>
      <c r="K1499" s="260" t="s">
        <v>3159</v>
      </c>
    </row>
    <row r="1500">
      <c r="A1500" s="258">
        <v>45683.0</v>
      </c>
      <c r="B1500" s="258">
        <v>45683.0</v>
      </c>
      <c r="C1500" s="260" t="s">
        <v>3276</v>
      </c>
      <c r="D1500" s="260" t="s">
        <v>3277</v>
      </c>
      <c r="E1500" s="260" t="s">
        <v>306</v>
      </c>
      <c r="F1500" s="261"/>
      <c r="G1500" s="262">
        <v>387.0</v>
      </c>
      <c r="H1500" s="262">
        <f t="shared" si="106"/>
        <v>387</v>
      </c>
      <c r="I1500" s="185" t="s">
        <v>627</v>
      </c>
      <c r="J1500" s="186" t="s">
        <v>1381</v>
      </c>
      <c r="K1500" s="260" t="s">
        <v>3278</v>
      </c>
    </row>
    <row r="1501">
      <c r="A1501" s="258">
        <v>45683.0</v>
      </c>
      <c r="B1501" s="258">
        <v>45681.0</v>
      </c>
      <c r="C1501" s="260" t="s">
        <v>3016</v>
      </c>
      <c r="D1501" s="260" t="s">
        <v>3017</v>
      </c>
      <c r="E1501" s="260" t="s">
        <v>846</v>
      </c>
      <c r="F1501" s="261"/>
      <c r="G1501" s="262">
        <v>1169.5</v>
      </c>
      <c r="H1501" s="262">
        <f t="shared" si="106"/>
        <v>1169.5</v>
      </c>
      <c r="I1501" s="185" t="s">
        <v>627</v>
      </c>
      <c r="J1501" s="186" t="s">
        <v>1381</v>
      </c>
      <c r="K1501" s="260" t="s">
        <v>1794</v>
      </c>
    </row>
    <row r="1502">
      <c r="A1502" s="258">
        <v>45683.0</v>
      </c>
      <c r="B1502" s="258">
        <v>45683.0</v>
      </c>
      <c r="C1502" s="260" t="s">
        <v>3279</v>
      </c>
      <c r="D1502" s="260" t="s">
        <v>3279</v>
      </c>
      <c r="E1502" s="260" t="s">
        <v>306</v>
      </c>
      <c r="F1502" s="261"/>
      <c r="G1502" s="262">
        <v>2251.0</v>
      </c>
      <c r="H1502" s="262">
        <f t="shared" si="106"/>
        <v>2251</v>
      </c>
      <c r="I1502" s="185" t="s">
        <v>627</v>
      </c>
      <c r="J1502" s="186" t="s">
        <v>1381</v>
      </c>
      <c r="K1502" s="260" t="s">
        <v>3280</v>
      </c>
    </row>
    <row r="1503">
      <c r="A1503" s="258">
        <v>45683.0</v>
      </c>
      <c r="B1503" s="258">
        <v>45683.0</v>
      </c>
      <c r="C1503" s="260" t="s">
        <v>3281</v>
      </c>
      <c r="D1503" s="260" t="s">
        <v>3281</v>
      </c>
      <c r="E1503" s="260" t="s">
        <v>306</v>
      </c>
      <c r="F1503" s="261"/>
      <c r="G1503" s="262">
        <v>337.0</v>
      </c>
      <c r="H1503" s="262">
        <f t="shared" si="106"/>
        <v>337</v>
      </c>
      <c r="I1503" s="185" t="s">
        <v>627</v>
      </c>
      <c r="J1503" s="186" t="s">
        <v>1381</v>
      </c>
      <c r="K1503" s="260" t="s">
        <v>3282</v>
      </c>
    </row>
    <row r="1504">
      <c r="A1504" s="258">
        <v>45683.0</v>
      </c>
      <c r="B1504" s="258">
        <v>45683.0</v>
      </c>
      <c r="C1504" s="260" t="s">
        <v>3283</v>
      </c>
      <c r="D1504" s="260" t="s">
        <v>3283</v>
      </c>
      <c r="E1504" s="261"/>
      <c r="F1504" s="261"/>
      <c r="G1504" s="262">
        <v>337.0</v>
      </c>
      <c r="H1504" s="262">
        <f t="shared" si="106"/>
        <v>337</v>
      </c>
      <c r="I1504" s="185" t="s">
        <v>627</v>
      </c>
      <c r="J1504" s="186" t="s">
        <v>1381</v>
      </c>
      <c r="K1504" s="260" t="s">
        <v>3284</v>
      </c>
    </row>
    <row r="1505">
      <c r="A1505" s="258">
        <v>45683.0</v>
      </c>
      <c r="B1505" s="258">
        <v>45683.0</v>
      </c>
      <c r="C1505" s="260" t="s">
        <v>3257</v>
      </c>
      <c r="D1505" s="260" t="s">
        <v>3257</v>
      </c>
      <c r="E1505" s="260" t="s">
        <v>306</v>
      </c>
      <c r="F1505" s="261"/>
      <c r="G1505" s="262">
        <v>129.0</v>
      </c>
      <c r="H1505" s="262">
        <f t="shared" si="106"/>
        <v>129</v>
      </c>
      <c r="I1505" s="185" t="s">
        <v>627</v>
      </c>
      <c r="J1505" s="186" t="s">
        <v>1381</v>
      </c>
      <c r="K1505" s="260" t="s">
        <v>1311</v>
      </c>
    </row>
    <row r="1506">
      <c r="A1506" s="258">
        <v>45683.0</v>
      </c>
      <c r="B1506" s="258">
        <v>45683.0</v>
      </c>
      <c r="C1506" s="260" t="s">
        <v>3285</v>
      </c>
      <c r="D1506" s="260" t="s">
        <v>3286</v>
      </c>
      <c r="E1506" s="260" t="s">
        <v>306</v>
      </c>
      <c r="F1506" s="261"/>
      <c r="G1506" s="262">
        <v>753.0</v>
      </c>
      <c r="H1506" s="262">
        <f t="shared" si="106"/>
        <v>753</v>
      </c>
      <c r="I1506" s="185" t="s">
        <v>627</v>
      </c>
      <c r="J1506" s="186" t="s">
        <v>1381</v>
      </c>
      <c r="K1506" s="260" t="s">
        <v>3287</v>
      </c>
    </row>
    <row r="1507">
      <c r="A1507" s="258">
        <v>45683.0</v>
      </c>
      <c r="B1507" s="258">
        <v>45683.0</v>
      </c>
      <c r="C1507" s="260" t="s">
        <v>3288</v>
      </c>
      <c r="D1507" s="260" t="s">
        <v>3288</v>
      </c>
      <c r="E1507" s="260" t="s">
        <v>306</v>
      </c>
      <c r="F1507" s="261"/>
      <c r="G1507" s="262">
        <v>595.0</v>
      </c>
      <c r="H1507" s="262">
        <f t="shared" si="106"/>
        <v>595</v>
      </c>
      <c r="I1507" s="185" t="s">
        <v>627</v>
      </c>
      <c r="J1507" s="186" t="s">
        <v>1381</v>
      </c>
      <c r="K1507" s="260" t="s">
        <v>3289</v>
      </c>
    </row>
    <row r="1508">
      <c r="A1508" s="258">
        <v>45683.0</v>
      </c>
      <c r="B1508" s="258">
        <v>45683.0</v>
      </c>
      <c r="C1508" s="260" t="s">
        <v>3290</v>
      </c>
      <c r="D1508" s="260" t="s">
        <v>3290</v>
      </c>
      <c r="E1508" s="260" t="s">
        <v>306</v>
      </c>
      <c r="F1508" s="261"/>
      <c r="G1508" s="262">
        <v>674.0</v>
      </c>
      <c r="H1508" s="262">
        <f t="shared" si="106"/>
        <v>674</v>
      </c>
      <c r="I1508" s="185" t="s">
        <v>627</v>
      </c>
      <c r="J1508" s="186" t="s">
        <v>1381</v>
      </c>
      <c r="K1508" s="260" t="s">
        <v>3291</v>
      </c>
    </row>
    <row r="1509">
      <c r="A1509" s="258">
        <v>45683.0</v>
      </c>
      <c r="B1509" s="258">
        <v>45683.0</v>
      </c>
      <c r="C1509" s="260" t="s">
        <v>3292</v>
      </c>
      <c r="D1509" s="260" t="s">
        <v>3292</v>
      </c>
      <c r="E1509" s="260" t="s">
        <v>509</v>
      </c>
      <c r="F1509" s="261"/>
      <c r="G1509" s="262">
        <v>270.0</v>
      </c>
      <c r="H1509" s="262">
        <f t="shared" si="106"/>
        <v>270</v>
      </c>
      <c r="I1509" s="185" t="s">
        <v>627</v>
      </c>
      <c r="J1509" s="186" t="s">
        <v>1381</v>
      </c>
      <c r="K1509" s="260" t="s">
        <v>3293</v>
      </c>
    </row>
    <row r="1510">
      <c r="A1510" s="258">
        <v>45684.0</v>
      </c>
      <c r="B1510" s="258">
        <v>45684.0</v>
      </c>
      <c r="C1510" s="260" t="s">
        <v>3294</v>
      </c>
      <c r="D1510" s="260" t="s">
        <v>3294</v>
      </c>
      <c r="E1510" s="260" t="s">
        <v>1663</v>
      </c>
      <c r="F1510" s="261"/>
      <c r="G1510" s="262">
        <v>336.0</v>
      </c>
      <c r="H1510" s="262">
        <f t="shared" si="106"/>
        <v>336</v>
      </c>
      <c r="I1510" s="185" t="s">
        <v>627</v>
      </c>
      <c r="J1510" s="186" t="s">
        <v>1381</v>
      </c>
      <c r="K1510" s="260" t="s">
        <v>3295</v>
      </c>
    </row>
    <row r="1511">
      <c r="A1511" s="306">
        <v>45684.0</v>
      </c>
      <c r="B1511" s="306">
        <v>45674.0</v>
      </c>
      <c r="C1511" s="308" t="s">
        <v>3014</v>
      </c>
      <c r="D1511" s="308" t="s">
        <v>3014</v>
      </c>
      <c r="E1511" s="308" t="s">
        <v>92</v>
      </c>
      <c r="F1511" s="309"/>
      <c r="G1511" s="310">
        <v>739.0</v>
      </c>
      <c r="H1511" s="310">
        <f t="shared" si="106"/>
        <v>739</v>
      </c>
      <c r="I1511" s="185" t="s">
        <v>627</v>
      </c>
      <c r="J1511" s="186" t="s">
        <v>2355</v>
      </c>
      <c r="K1511" s="308" t="s">
        <v>1794</v>
      </c>
    </row>
    <row r="1512">
      <c r="A1512" s="258">
        <v>45684.0</v>
      </c>
      <c r="B1512" s="258">
        <v>45682.0</v>
      </c>
      <c r="C1512" s="260" t="s">
        <v>3093</v>
      </c>
      <c r="D1512" s="260" t="s">
        <v>3094</v>
      </c>
      <c r="E1512" s="260" t="s">
        <v>846</v>
      </c>
      <c r="F1512" s="260" t="s">
        <v>18</v>
      </c>
      <c r="G1512" s="262">
        <v>789.0</v>
      </c>
      <c r="H1512" s="262">
        <f t="shared" si="106"/>
        <v>789</v>
      </c>
      <c r="I1512" s="185" t="s">
        <v>627</v>
      </c>
      <c r="J1512" s="186" t="s">
        <v>1381</v>
      </c>
      <c r="K1512" s="260" t="s">
        <v>3296</v>
      </c>
    </row>
    <row r="1513">
      <c r="A1513" s="258">
        <v>45684.0</v>
      </c>
      <c r="B1513" s="258">
        <v>45703.0</v>
      </c>
      <c r="C1513" s="260" t="s">
        <v>3297</v>
      </c>
      <c r="D1513" s="260" t="s">
        <v>3297</v>
      </c>
      <c r="E1513" s="260" t="s">
        <v>224</v>
      </c>
      <c r="F1513" s="260" t="s">
        <v>18</v>
      </c>
      <c r="G1513" s="262">
        <v>500.0</v>
      </c>
      <c r="H1513" s="262">
        <f t="shared" si="106"/>
        <v>500</v>
      </c>
      <c r="I1513" s="185" t="s">
        <v>627</v>
      </c>
      <c r="J1513" s="186" t="s">
        <v>1381</v>
      </c>
      <c r="K1513" s="260" t="s">
        <v>3298</v>
      </c>
    </row>
    <row r="1514">
      <c r="A1514" s="239">
        <v>45685.0</v>
      </c>
      <c r="B1514" s="239">
        <v>45686.0</v>
      </c>
      <c r="C1514" s="240" t="s">
        <v>3299</v>
      </c>
      <c r="D1514" s="240" t="s">
        <v>3299</v>
      </c>
      <c r="E1514" s="240" t="s">
        <v>66</v>
      </c>
      <c r="F1514" s="240" t="s">
        <v>31</v>
      </c>
      <c r="G1514" s="241">
        <v>3409.0</v>
      </c>
      <c r="H1514" s="241">
        <f t="shared" si="106"/>
        <v>3409</v>
      </c>
      <c r="I1514" s="185" t="s">
        <v>627</v>
      </c>
      <c r="J1514" s="186" t="s">
        <v>730</v>
      </c>
      <c r="K1514" s="240" t="s">
        <v>3300</v>
      </c>
    </row>
    <row r="1515">
      <c r="A1515" s="239">
        <v>45685.0</v>
      </c>
      <c r="B1515" s="239">
        <v>45686.0</v>
      </c>
      <c r="C1515" s="240" t="s">
        <v>3301</v>
      </c>
      <c r="D1515" s="240" t="s">
        <v>3301</v>
      </c>
      <c r="E1515" s="240" t="s">
        <v>1001</v>
      </c>
      <c r="F1515" s="243"/>
      <c r="G1515" s="241">
        <v>1000.0</v>
      </c>
      <c r="H1515" s="241">
        <f t="shared" si="106"/>
        <v>1000</v>
      </c>
      <c r="I1515" s="185" t="s">
        <v>627</v>
      </c>
      <c r="J1515" s="186" t="s">
        <v>730</v>
      </c>
      <c r="K1515" s="240" t="s">
        <v>3302</v>
      </c>
    </row>
    <row r="1516">
      <c r="A1516" s="239">
        <v>45685.0</v>
      </c>
      <c r="B1516" s="239">
        <v>45686.0</v>
      </c>
      <c r="C1516" s="240" t="s">
        <v>3303</v>
      </c>
      <c r="D1516" s="240" t="s">
        <v>3303</v>
      </c>
      <c r="E1516" s="240" t="s">
        <v>1663</v>
      </c>
      <c r="F1516" s="243"/>
      <c r="G1516" s="241">
        <v>247.0</v>
      </c>
      <c r="H1516" s="241">
        <f t="shared" si="106"/>
        <v>247</v>
      </c>
      <c r="I1516" s="185" t="s">
        <v>627</v>
      </c>
      <c r="J1516" s="186" t="s">
        <v>730</v>
      </c>
      <c r="K1516" s="240" t="s">
        <v>3304</v>
      </c>
    </row>
    <row r="1517">
      <c r="A1517" s="315">
        <v>45685.0</v>
      </c>
      <c r="B1517" s="315">
        <v>45686.0</v>
      </c>
      <c r="C1517" s="316" t="s">
        <v>3305</v>
      </c>
      <c r="D1517" s="316" t="s">
        <v>3306</v>
      </c>
      <c r="E1517" s="316" t="s">
        <v>110</v>
      </c>
      <c r="F1517" s="316" t="s">
        <v>18</v>
      </c>
      <c r="G1517" s="317">
        <v>2677.0</v>
      </c>
      <c r="H1517" s="317">
        <f t="shared" si="106"/>
        <v>2677</v>
      </c>
      <c r="I1517" s="185" t="s">
        <v>627</v>
      </c>
      <c r="J1517" s="186" t="s">
        <v>2764</v>
      </c>
      <c r="K1517" s="316" t="s">
        <v>3307</v>
      </c>
    </row>
    <row r="1518">
      <c r="A1518" s="258">
        <v>45685.0</v>
      </c>
      <c r="B1518" s="258">
        <v>45686.0</v>
      </c>
      <c r="C1518" s="260" t="s">
        <v>3308</v>
      </c>
      <c r="D1518" s="260" t="s">
        <v>3309</v>
      </c>
      <c r="E1518" s="260" t="s">
        <v>1663</v>
      </c>
      <c r="F1518" s="261"/>
      <c r="G1518" s="262">
        <v>178.0</v>
      </c>
      <c r="H1518" s="262">
        <f t="shared" si="106"/>
        <v>178</v>
      </c>
      <c r="I1518" s="185" t="s">
        <v>627</v>
      </c>
      <c r="J1518" s="186" t="s">
        <v>1381</v>
      </c>
      <c r="K1518" s="260" t="s">
        <v>3310</v>
      </c>
    </row>
    <row r="1519">
      <c r="A1519" s="258">
        <v>45685.0</v>
      </c>
      <c r="B1519" s="258">
        <v>45688.0</v>
      </c>
      <c r="C1519" s="260" t="s">
        <v>3311</v>
      </c>
      <c r="D1519" s="260" t="s">
        <v>3312</v>
      </c>
      <c r="E1519" s="260" t="s">
        <v>66</v>
      </c>
      <c r="F1519" s="260" t="s">
        <v>31</v>
      </c>
      <c r="G1519" s="262">
        <v>5049.0</v>
      </c>
      <c r="H1519" s="262">
        <f t="shared" si="106"/>
        <v>5049</v>
      </c>
      <c r="I1519" s="185" t="s">
        <v>627</v>
      </c>
      <c r="J1519" s="186" t="s">
        <v>1381</v>
      </c>
      <c r="K1519" s="260" t="s">
        <v>3313</v>
      </c>
    </row>
    <row r="1520">
      <c r="A1520" s="258">
        <v>45686.0</v>
      </c>
      <c r="B1520" s="258">
        <v>45686.0</v>
      </c>
      <c r="C1520" s="260" t="s">
        <v>3314</v>
      </c>
      <c r="D1520" s="260" t="s">
        <v>3314</v>
      </c>
      <c r="E1520" s="260" t="s">
        <v>306</v>
      </c>
      <c r="F1520" s="261"/>
      <c r="G1520" s="262">
        <v>425.0</v>
      </c>
      <c r="H1520" s="262">
        <f t="shared" si="106"/>
        <v>425</v>
      </c>
      <c r="I1520" s="185" t="s">
        <v>627</v>
      </c>
      <c r="J1520" s="186" t="s">
        <v>1381</v>
      </c>
      <c r="K1520" s="260" t="s">
        <v>3315</v>
      </c>
    </row>
    <row r="1521">
      <c r="A1521" s="258">
        <v>45686.0</v>
      </c>
      <c r="B1521" s="258">
        <v>45687.0</v>
      </c>
      <c r="C1521" s="260" t="s">
        <v>3316</v>
      </c>
      <c r="D1521" s="260" t="s">
        <v>3317</v>
      </c>
      <c r="E1521" s="260" t="s">
        <v>306</v>
      </c>
      <c r="F1521" s="261"/>
      <c r="G1521" s="262">
        <v>405.0</v>
      </c>
      <c r="H1521" s="262">
        <f t="shared" si="106"/>
        <v>405</v>
      </c>
      <c r="I1521" s="185" t="s">
        <v>627</v>
      </c>
      <c r="J1521" s="186" t="s">
        <v>1381</v>
      </c>
      <c r="K1521" s="260" t="s">
        <v>3318</v>
      </c>
    </row>
    <row r="1522">
      <c r="A1522" s="258">
        <v>45686.0</v>
      </c>
      <c r="B1522" s="258">
        <v>45688.0</v>
      </c>
      <c r="C1522" s="260" t="s">
        <v>3319</v>
      </c>
      <c r="D1522" s="260" t="s">
        <v>3319</v>
      </c>
      <c r="E1522" s="260" t="s">
        <v>306</v>
      </c>
      <c r="F1522" s="261"/>
      <c r="G1522" s="262">
        <v>178.0</v>
      </c>
      <c r="H1522" s="262">
        <f t="shared" si="106"/>
        <v>178</v>
      </c>
      <c r="I1522" s="185" t="s">
        <v>627</v>
      </c>
      <c r="J1522" s="186" t="s">
        <v>1381</v>
      </c>
      <c r="K1522" s="260" t="s">
        <v>3320</v>
      </c>
    </row>
    <row r="1523">
      <c r="A1523" s="239">
        <v>45686.0</v>
      </c>
      <c r="B1523" s="239">
        <v>45686.0</v>
      </c>
      <c r="C1523" s="240" t="s">
        <v>3301</v>
      </c>
      <c r="D1523" s="240" t="s">
        <v>3301</v>
      </c>
      <c r="E1523" s="240" t="s">
        <v>1001</v>
      </c>
      <c r="F1523" s="243"/>
      <c r="G1523" s="241">
        <f>770+90</f>
        <v>860</v>
      </c>
      <c r="H1523" s="241">
        <f t="shared" si="106"/>
        <v>860</v>
      </c>
      <c r="I1523" s="185" t="s">
        <v>627</v>
      </c>
      <c r="J1523" s="186" t="s">
        <v>730</v>
      </c>
      <c r="K1523" s="240" t="s">
        <v>3321</v>
      </c>
    </row>
    <row r="1524">
      <c r="A1524" s="258">
        <v>45687.0</v>
      </c>
      <c r="B1524" s="258">
        <v>45688.0</v>
      </c>
      <c r="C1524" s="260" t="s">
        <v>3322</v>
      </c>
      <c r="D1524" s="260" t="s">
        <v>3322</v>
      </c>
      <c r="E1524" s="260" t="s">
        <v>846</v>
      </c>
      <c r="F1524" s="260" t="s">
        <v>31</v>
      </c>
      <c r="G1524" s="262">
        <v>1649.0</v>
      </c>
      <c r="H1524" s="262">
        <f t="shared" si="106"/>
        <v>1649</v>
      </c>
      <c r="I1524" s="185" t="s">
        <v>627</v>
      </c>
      <c r="J1524" s="186" t="s">
        <v>1381</v>
      </c>
      <c r="K1524" s="260" t="s">
        <v>3323</v>
      </c>
    </row>
    <row r="1525">
      <c r="A1525" s="258">
        <v>45687.0</v>
      </c>
      <c r="B1525" s="258">
        <v>45690.0</v>
      </c>
      <c r="C1525" s="260" t="s">
        <v>3324</v>
      </c>
      <c r="D1525" s="260" t="s">
        <v>3325</v>
      </c>
      <c r="E1525" s="260" t="s">
        <v>306</v>
      </c>
      <c r="F1525" s="261"/>
      <c r="G1525" s="262">
        <v>466.0</v>
      </c>
      <c r="H1525" s="262">
        <f t="shared" si="106"/>
        <v>466</v>
      </c>
      <c r="I1525" s="185" t="s">
        <v>627</v>
      </c>
      <c r="J1525" s="186" t="s">
        <v>1381</v>
      </c>
      <c r="K1525" s="260" t="s">
        <v>3326</v>
      </c>
    </row>
    <row r="1526">
      <c r="A1526" s="258">
        <v>45687.0</v>
      </c>
      <c r="B1526" s="258">
        <v>45689.0</v>
      </c>
      <c r="C1526" s="260" t="s">
        <v>3327</v>
      </c>
      <c r="D1526" s="260" t="s">
        <v>3327</v>
      </c>
      <c r="E1526" s="260" t="s">
        <v>306</v>
      </c>
      <c r="F1526" s="261"/>
      <c r="G1526" s="262">
        <v>129.0</v>
      </c>
      <c r="H1526" s="262">
        <f t="shared" si="106"/>
        <v>129</v>
      </c>
      <c r="I1526" s="185" t="s">
        <v>627</v>
      </c>
      <c r="J1526" s="186" t="s">
        <v>1381</v>
      </c>
      <c r="K1526" s="260" t="s">
        <v>3328</v>
      </c>
    </row>
    <row r="1527">
      <c r="A1527" s="258">
        <v>45687.0</v>
      </c>
      <c r="B1527" s="258">
        <v>45689.0</v>
      </c>
      <c r="C1527" s="260" t="s">
        <v>3329</v>
      </c>
      <c r="D1527" s="260" t="s">
        <v>3329</v>
      </c>
      <c r="E1527" s="260" t="s">
        <v>306</v>
      </c>
      <c r="F1527" s="261"/>
      <c r="G1527" s="262">
        <v>258.0</v>
      </c>
      <c r="H1527" s="262">
        <f t="shared" si="106"/>
        <v>258</v>
      </c>
      <c r="I1527" s="185" t="s">
        <v>627</v>
      </c>
      <c r="J1527" s="186" t="s">
        <v>1381</v>
      </c>
      <c r="K1527" s="260" t="s">
        <v>3330</v>
      </c>
    </row>
    <row r="1528">
      <c r="A1528" s="258">
        <v>45687.0</v>
      </c>
      <c r="B1528" s="258">
        <v>45690.0</v>
      </c>
      <c r="C1528" s="260" t="s">
        <v>3308</v>
      </c>
      <c r="D1528" s="260" t="s">
        <v>3309</v>
      </c>
      <c r="E1528" s="260" t="s">
        <v>306</v>
      </c>
      <c r="F1528" s="261"/>
      <c r="G1528" s="262">
        <v>120.0</v>
      </c>
      <c r="H1528" s="262">
        <f t="shared" si="106"/>
        <v>120</v>
      </c>
      <c r="I1528" s="185" t="s">
        <v>627</v>
      </c>
      <c r="J1528" s="186" t="s">
        <v>1381</v>
      </c>
      <c r="K1528" s="260" t="s">
        <v>3331</v>
      </c>
    </row>
    <row r="1529">
      <c r="A1529" s="258">
        <v>45687.0</v>
      </c>
      <c r="B1529" s="258">
        <v>45688.0</v>
      </c>
      <c r="C1529" s="260" t="s">
        <v>3332</v>
      </c>
      <c r="D1529" s="260" t="s">
        <v>3332</v>
      </c>
      <c r="E1529" s="260" t="s">
        <v>306</v>
      </c>
      <c r="F1529" s="261"/>
      <c r="G1529" s="262">
        <v>247.0</v>
      </c>
      <c r="H1529" s="262">
        <f t="shared" si="106"/>
        <v>247</v>
      </c>
      <c r="I1529" s="185" t="s">
        <v>627</v>
      </c>
      <c r="J1529" s="186" t="s">
        <v>1381</v>
      </c>
      <c r="K1529" s="260" t="s">
        <v>3333</v>
      </c>
    </row>
    <row r="1530">
      <c r="A1530" s="258">
        <v>45688.0</v>
      </c>
      <c r="B1530" s="258">
        <v>45688.0</v>
      </c>
      <c r="C1530" s="260" t="s">
        <v>3334</v>
      </c>
      <c r="D1530" s="260" t="s">
        <v>3074</v>
      </c>
      <c r="E1530" s="260" t="s">
        <v>306</v>
      </c>
      <c r="F1530" s="261"/>
      <c r="G1530" s="262">
        <v>336.0</v>
      </c>
      <c r="H1530" s="262">
        <f t="shared" si="106"/>
        <v>336</v>
      </c>
      <c r="I1530" s="185" t="s">
        <v>627</v>
      </c>
      <c r="J1530" s="186" t="s">
        <v>1381</v>
      </c>
      <c r="K1530" s="260" t="s">
        <v>3335</v>
      </c>
    </row>
    <row r="1531">
      <c r="A1531" s="258">
        <v>45688.0</v>
      </c>
      <c r="B1531" s="258">
        <v>45688.0</v>
      </c>
      <c r="C1531" s="260" t="s">
        <v>3336</v>
      </c>
      <c r="D1531" s="260" t="s">
        <v>3337</v>
      </c>
      <c r="E1531" s="260" t="s">
        <v>224</v>
      </c>
      <c r="F1531" s="261"/>
      <c r="G1531" s="262">
        <f>120+1099</f>
        <v>1219</v>
      </c>
      <c r="H1531" s="262">
        <f t="shared" si="106"/>
        <v>1219</v>
      </c>
      <c r="I1531" s="185" t="s">
        <v>627</v>
      </c>
      <c r="J1531" s="186" t="s">
        <v>1381</v>
      </c>
      <c r="K1531" s="260" t="s">
        <v>3338</v>
      </c>
    </row>
    <row r="1532">
      <c r="A1532" s="258">
        <v>45688.0</v>
      </c>
      <c r="B1532" s="258">
        <v>45707.0</v>
      </c>
      <c r="C1532" s="260" t="s">
        <v>3339</v>
      </c>
      <c r="D1532" s="260" t="s">
        <v>3339</v>
      </c>
      <c r="E1532" s="260" t="s">
        <v>1663</v>
      </c>
      <c r="F1532" s="261"/>
      <c r="G1532" s="262">
        <v>178.0</v>
      </c>
      <c r="H1532" s="262">
        <f t="shared" si="106"/>
        <v>178</v>
      </c>
      <c r="I1532" s="185" t="s">
        <v>627</v>
      </c>
      <c r="J1532" s="186" t="s">
        <v>1381</v>
      </c>
      <c r="K1532" s="260" t="s">
        <v>3340</v>
      </c>
    </row>
    <row r="1533">
      <c r="A1533" s="258">
        <v>45688.0</v>
      </c>
      <c r="B1533" s="258">
        <v>45688.0</v>
      </c>
      <c r="C1533" s="260" t="s">
        <v>3319</v>
      </c>
      <c r="D1533" s="260" t="s">
        <v>3319</v>
      </c>
      <c r="E1533" s="260" t="s">
        <v>1663</v>
      </c>
      <c r="F1533" s="261"/>
      <c r="G1533" s="262">
        <v>89.0</v>
      </c>
      <c r="H1533" s="262">
        <f t="shared" si="106"/>
        <v>89</v>
      </c>
      <c r="I1533" s="185" t="s">
        <v>627</v>
      </c>
      <c r="J1533" s="186" t="s">
        <v>1381</v>
      </c>
      <c r="K1533" s="260" t="s">
        <v>3341</v>
      </c>
    </row>
    <row r="1534">
      <c r="A1534" s="258">
        <v>45688.0</v>
      </c>
      <c r="B1534" s="258">
        <v>45689.0</v>
      </c>
      <c r="C1534" s="260" t="s">
        <v>3342</v>
      </c>
      <c r="D1534" s="260" t="s">
        <v>3342</v>
      </c>
      <c r="E1534" s="260" t="s">
        <v>306</v>
      </c>
      <c r="F1534" s="261"/>
      <c r="G1534" s="262">
        <v>595.0</v>
      </c>
      <c r="H1534" s="262">
        <f t="shared" si="106"/>
        <v>595</v>
      </c>
      <c r="I1534" s="185" t="s">
        <v>627</v>
      </c>
      <c r="J1534" s="186" t="s">
        <v>1381</v>
      </c>
      <c r="K1534" s="260" t="s">
        <v>3289</v>
      </c>
    </row>
    <row r="1535">
      <c r="A1535" s="258">
        <v>45688.0</v>
      </c>
      <c r="B1535" s="258">
        <v>45689.0</v>
      </c>
      <c r="C1535" s="260" t="s">
        <v>3343</v>
      </c>
      <c r="D1535" s="260" t="s">
        <v>3343</v>
      </c>
      <c r="E1535" s="260" t="s">
        <v>306</v>
      </c>
      <c r="F1535" s="261"/>
      <c r="G1535" s="262">
        <v>932.0</v>
      </c>
      <c r="H1535" s="262">
        <f t="shared" si="106"/>
        <v>932</v>
      </c>
      <c r="I1535" s="185" t="s">
        <v>627</v>
      </c>
      <c r="J1535" s="186" t="s">
        <v>1381</v>
      </c>
      <c r="K1535" s="260" t="s">
        <v>3344</v>
      </c>
    </row>
    <row r="1536">
      <c r="A1536" s="258">
        <v>45688.0</v>
      </c>
      <c r="B1536" s="258">
        <v>45689.0</v>
      </c>
      <c r="C1536" s="260" t="s">
        <v>3345</v>
      </c>
      <c r="D1536" s="260" t="s">
        <v>3345</v>
      </c>
      <c r="E1536" s="260" t="s">
        <v>306</v>
      </c>
      <c r="F1536" s="261"/>
      <c r="G1536" s="262">
        <v>724.0</v>
      </c>
      <c r="H1536" s="262">
        <f t="shared" si="106"/>
        <v>724</v>
      </c>
      <c r="I1536" s="185" t="s">
        <v>627</v>
      </c>
      <c r="J1536" s="186" t="s">
        <v>1381</v>
      </c>
      <c r="K1536" s="260" t="s">
        <v>3346</v>
      </c>
    </row>
    <row r="1537">
      <c r="A1537" s="258">
        <v>45688.0</v>
      </c>
      <c r="B1537" s="258">
        <v>45689.0</v>
      </c>
      <c r="C1537" s="260" t="s">
        <v>3347</v>
      </c>
      <c r="D1537" s="260" t="s">
        <v>3348</v>
      </c>
      <c r="E1537" s="260" t="s">
        <v>509</v>
      </c>
      <c r="F1537" s="261"/>
      <c r="G1537" s="262">
        <v>100.0</v>
      </c>
      <c r="H1537" s="262">
        <f t="shared" si="106"/>
        <v>100</v>
      </c>
      <c r="I1537" s="185" t="s">
        <v>627</v>
      </c>
      <c r="J1537" s="186" t="s">
        <v>1381</v>
      </c>
      <c r="K1537" s="260" t="s">
        <v>510</v>
      </c>
    </row>
    <row r="1538">
      <c r="A1538" s="258">
        <v>45688.0</v>
      </c>
      <c r="B1538" s="258">
        <v>45689.0</v>
      </c>
      <c r="C1538" s="260" t="s">
        <v>3349</v>
      </c>
      <c r="D1538" s="260" t="s">
        <v>3350</v>
      </c>
      <c r="E1538" s="260" t="s">
        <v>306</v>
      </c>
      <c r="F1538" s="261"/>
      <c r="G1538" s="262">
        <v>337.0</v>
      </c>
      <c r="H1538" s="262">
        <f t="shared" si="106"/>
        <v>337</v>
      </c>
      <c r="I1538" s="185" t="s">
        <v>627</v>
      </c>
      <c r="J1538" s="186" t="s">
        <v>1381</v>
      </c>
      <c r="K1538" s="260" t="s">
        <v>3351</v>
      </c>
    </row>
    <row r="1539">
      <c r="A1539" s="258">
        <v>45688.0</v>
      </c>
      <c r="B1539" s="258">
        <v>45690.0</v>
      </c>
      <c r="C1539" s="260" t="s">
        <v>3352</v>
      </c>
      <c r="D1539" s="260" t="s">
        <v>3353</v>
      </c>
      <c r="E1539" s="260" t="s">
        <v>306</v>
      </c>
      <c r="F1539" s="261"/>
      <c r="G1539" s="262">
        <v>337.0</v>
      </c>
      <c r="H1539" s="262">
        <f t="shared" si="106"/>
        <v>337</v>
      </c>
      <c r="I1539" s="185" t="s">
        <v>627</v>
      </c>
      <c r="J1539" s="186" t="s">
        <v>1381</v>
      </c>
      <c r="K1539" s="260" t="s">
        <v>3249</v>
      </c>
    </row>
    <row r="1540">
      <c r="A1540" s="258">
        <v>45688.0</v>
      </c>
      <c r="B1540" s="258">
        <v>45686.0</v>
      </c>
      <c r="C1540" s="260" t="s">
        <v>3305</v>
      </c>
      <c r="D1540" s="260" t="s">
        <v>3306</v>
      </c>
      <c r="E1540" s="260" t="s">
        <v>110</v>
      </c>
      <c r="F1540" s="260" t="s">
        <v>18</v>
      </c>
      <c r="G1540" s="262">
        <v>70.0</v>
      </c>
      <c r="H1540" s="262">
        <v>70.0</v>
      </c>
      <c r="I1540" s="185" t="s">
        <v>627</v>
      </c>
      <c r="J1540" s="186" t="s">
        <v>1381</v>
      </c>
      <c r="K1540" s="260" t="s">
        <v>1794</v>
      </c>
    </row>
    <row r="1541">
      <c r="A1541" s="258">
        <v>45688.0</v>
      </c>
      <c r="B1541" s="258">
        <v>45690.0</v>
      </c>
      <c r="C1541" s="260" t="s">
        <v>3354</v>
      </c>
      <c r="D1541" s="260" t="s">
        <v>3355</v>
      </c>
      <c r="E1541" s="260" t="s">
        <v>306</v>
      </c>
      <c r="F1541" s="261"/>
      <c r="G1541" s="262">
        <v>516.0</v>
      </c>
      <c r="H1541" s="262">
        <f t="shared" ref="H1541:H1545" si="107">G1541</f>
        <v>516</v>
      </c>
      <c r="I1541" s="185" t="s">
        <v>627</v>
      </c>
      <c r="J1541" s="186" t="s">
        <v>1381</v>
      </c>
      <c r="K1541" s="260" t="s">
        <v>3356</v>
      </c>
    </row>
    <row r="1542">
      <c r="A1542" s="193">
        <v>45688.0</v>
      </c>
      <c r="B1542" s="193">
        <v>45689.0</v>
      </c>
      <c r="C1542" s="185" t="s">
        <v>3357</v>
      </c>
      <c r="D1542" s="185" t="s">
        <v>3358</v>
      </c>
      <c r="E1542" s="185" t="s">
        <v>306</v>
      </c>
      <c r="F1542" s="180"/>
      <c r="G1542" s="195">
        <v>1190.0</v>
      </c>
      <c r="H1542" s="195">
        <f t="shared" si="107"/>
        <v>1190</v>
      </c>
      <c r="I1542" s="185" t="s">
        <v>627</v>
      </c>
      <c r="J1542" s="186" t="s">
        <v>1381</v>
      </c>
      <c r="K1542" s="185" t="s">
        <v>3359</v>
      </c>
    </row>
    <row r="1543">
      <c r="A1543" s="193">
        <v>45688.0</v>
      </c>
      <c r="B1543" s="193">
        <v>45689.0</v>
      </c>
      <c r="C1543" s="185" t="s">
        <v>3231</v>
      </c>
      <c r="D1543" s="185" t="s">
        <v>3232</v>
      </c>
      <c r="E1543" s="185" t="s">
        <v>306</v>
      </c>
      <c r="F1543" s="180"/>
      <c r="G1543" s="195">
        <v>416.0</v>
      </c>
      <c r="H1543" s="195">
        <f t="shared" si="107"/>
        <v>416</v>
      </c>
      <c r="I1543" s="185" t="s">
        <v>627</v>
      </c>
      <c r="J1543" s="186" t="s">
        <v>1381</v>
      </c>
      <c r="K1543" s="185" t="s">
        <v>3360</v>
      </c>
    </row>
    <row r="1544">
      <c r="A1544" s="193">
        <v>45688.0</v>
      </c>
      <c r="B1544" s="193">
        <v>45690.0</v>
      </c>
      <c r="C1544" s="185" t="s">
        <v>3361</v>
      </c>
      <c r="D1544" s="185" t="s">
        <v>3362</v>
      </c>
      <c r="E1544" s="185" t="s">
        <v>306</v>
      </c>
      <c r="F1544" s="180"/>
      <c r="G1544" s="195">
        <v>724.0</v>
      </c>
      <c r="H1544" s="195">
        <f t="shared" si="107"/>
        <v>724</v>
      </c>
      <c r="I1544" s="185" t="s">
        <v>627</v>
      </c>
      <c r="J1544" s="186" t="s">
        <v>1381</v>
      </c>
      <c r="K1544" s="185" t="s">
        <v>3363</v>
      </c>
    </row>
    <row r="1545">
      <c r="A1545" s="193">
        <v>45689.0</v>
      </c>
      <c r="B1545" s="193">
        <v>45689.0</v>
      </c>
      <c r="C1545" s="185" t="s">
        <v>3364</v>
      </c>
      <c r="D1545" s="185" t="s">
        <v>3365</v>
      </c>
      <c r="E1545" s="185" t="s">
        <v>306</v>
      </c>
      <c r="F1545" s="180"/>
      <c r="G1545" s="195">
        <v>300.0</v>
      </c>
      <c r="H1545" s="195">
        <f t="shared" si="107"/>
        <v>300</v>
      </c>
      <c r="I1545" s="185" t="s">
        <v>627</v>
      </c>
      <c r="J1545" s="186" t="s">
        <v>730</v>
      </c>
      <c r="K1545" s="185" t="s">
        <v>3366</v>
      </c>
    </row>
    <row r="1546">
      <c r="A1546" s="226">
        <v>45677.0</v>
      </c>
      <c r="B1546" s="226">
        <v>45674.0</v>
      </c>
      <c r="C1546" s="228" t="s">
        <v>3081</v>
      </c>
      <c r="D1546" s="228" t="s">
        <v>3081</v>
      </c>
      <c r="E1546" s="228" t="s">
        <v>110</v>
      </c>
      <c r="F1546" s="228" t="s">
        <v>18</v>
      </c>
      <c r="G1546" s="230">
        <v>0.0</v>
      </c>
      <c r="H1546" s="230">
        <v>0.0</v>
      </c>
      <c r="I1546" s="185" t="s">
        <v>606</v>
      </c>
      <c r="J1546" s="186" t="s">
        <v>2355</v>
      </c>
      <c r="K1546" s="228" t="s">
        <v>3367</v>
      </c>
    </row>
    <row r="1547">
      <c r="A1547" s="280">
        <v>45689.0</v>
      </c>
      <c r="B1547" s="322">
        <v>45690.0</v>
      </c>
      <c r="C1547" s="271" t="s">
        <v>3362</v>
      </c>
      <c r="D1547" s="262">
        <v>7.8188033E7</v>
      </c>
      <c r="E1547" s="261"/>
      <c r="F1547" s="262">
        <v>724.0</v>
      </c>
      <c r="G1547" s="262">
        <f t="shared" ref="G1547:G1663" si="108">F1547</f>
        <v>724</v>
      </c>
      <c r="H1547" s="261"/>
      <c r="I1547" s="186" t="s">
        <v>1381</v>
      </c>
      <c r="J1547" s="260" t="s">
        <v>3368</v>
      </c>
      <c r="K1547" s="260"/>
    </row>
    <row r="1548">
      <c r="A1548" s="280">
        <v>45689.0</v>
      </c>
      <c r="B1548" s="322">
        <v>45689.0</v>
      </c>
      <c r="C1548" s="260" t="s">
        <v>3365</v>
      </c>
      <c r="D1548" s="262">
        <v>7.0128445E7</v>
      </c>
      <c r="E1548" s="261"/>
      <c r="F1548" s="262">
        <f>300+479</f>
        <v>779</v>
      </c>
      <c r="G1548" s="262">
        <f t="shared" si="108"/>
        <v>779</v>
      </c>
      <c r="H1548" s="261"/>
      <c r="I1548" s="186" t="s">
        <v>1381</v>
      </c>
      <c r="J1548" s="260" t="s">
        <v>3369</v>
      </c>
      <c r="K1548" s="260"/>
    </row>
    <row r="1549">
      <c r="A1549" s="258">
        <v>45689.0</v>
      </c>
      <c r="B1549" s="258">
        <v>45689.0</v>
      </c>
      <c r="C1549" s="259" t="s">
        <v>3343</v>
      </c>
      <c r="D1549" s="323">
        <v>7.0291363E7</v>
      </c>
      <c r="E1549" s="261"/>
      <c r="F1549" s="270">
        <v>129.0</v>
      </c>
      <c r="G1549" s="262">
        <f t="shared" si="108"/>
        <v>129</v>
      </c>
      <c r="H1549" s="260" t="s">
        <v>3370</v>
      </c>
      <c r="I1549" s="186" t="s">
        <v>1381</v>
      </c>
      <c r="J1549" s="260" t="s">
        <v>1746</v>
      </c>
      <c r="K1549" s="260"/>
    </row>
    <row r="1550">
      <c r="A1550" s="258">
        <v>45689.0</v>
      </c>
      <c r="B1550" s="258">
        <v>45689.0</v>
      </c>
      <c r="C1550" s="259" t="s">
        <v>3371</v>
      </c>
      <c r="D1550" s="323">
        <v>6.9278386E7</v>
      </c>
      <c r="E1550" s="261"/>
      <c r="F1550" s="262">
        <v>258.0</v>
      </c>
      <c r="G1550" s="262">
        <f t="shared" si="108"/>
        <v>258</v>
      </c>
      <c r="H1550" s="261"/>
      <c r="I1550" s="186" t="s">
        <v>1381</v>
      </c>
      <c r="J1550" s="260" t="s">
        <v>1134</v>
      </c>
      <c r="K1550" s="260"/>
    </row>
    <row r="1551">
      <c r="A1551" s="258">
        <v>45689.0</v>
      </c>
      <c r="B1551" s="258">
        <v>45690.0</v>
      </c>
      <c r="C1551" s="259" t="s">
        <v>3372</v>
      </c>
      <c r="D1551" s="323">
        <v>7.2608472E7</v>
      </c>
      <c r="E1551" s="261"/>
      <c r="F1551" s="262">
        <f>624+129</f>
        <v>753</v>
      </c>
      <c r="G1551" s="262">
        <f t="shared" si="108"/>
        <v>753</v>
      </c>
      <c r="H1551" s="261"/>
      <c r="I1551" s="186" t="s">
        <v>1381</v>
      </c>
      <c r="J1551" s="260" t="s">
        <v>3373</v>
      </c>
      <c r="K1551" s="260"/>
    </row>
    <row r="1552">
      <c r="A1552" s="258">
        <v>45689.0</v>
      </c>
      <c r="B1552" s="258">
        <v>45690.0</v>
      </c>
      <c r="C1552" s="259" t="s">
        <v>3374</v>
      </c>
      <c r="D1552" s="323">
        <v>7.6365286E7</v>
      </c>
      <c r="E1552" s="261"/>
      <c r="F1552" s="262">
        <v>853.0</v>
      </c>
      <c r="G1552" s="262">
        <f t="shared" si="108"/>
        <v>853</v>
      </c>
      <c r="H1552" s="261"/>
      <c r="I1552" s="186" t="s">
        <v>1381</v>
      </c>
      <c r="J1552" s="260" t="s">
        <v>3375</v>
      </c>
      <c r="K1552" s="260"/>
    </row>
    <row r="1553">
      <c r="A1553" s="239">
        <v>45689.0</v>
      </c>
      <c r="B1553" s="239">
        <v>45690.0</v>
      </c>
      <c r="C1553" s="240" t="s">
        <v>3376</v>
      </c>
      <c r="D1553" s="241">
        <v>7.6627958E7</v>
      </c>
      <c r="E1553" s="243"/>
      <c r="F1553" s="273">
        <v>853.0</v>
      </c>
      <c r="G1553" s="241">
        <f t="shared" si="108"/>
        <v>853</v>
      </c>
      <c r="H1553" s="243"/>
      <c r="I1553" s="186" t="s">
        <v>730</v>
      </c>
      <c r="J1553" s="240" t="s">
        <v>3377</v>
      </c>
      <c r="K1553" s="260"/>
    </row>
    <row r="1554">
      <c r="A1554" s="258">
        <v>45689.0</v>
      </c>
      <c r="B1554" s="258">
        <v>45690.0</v>
      </c>
      <c r="C1554" s="260" t="s">
        <v>3378</v>
      </c>
      <c r="D1554" s="262">
        <v>6.2002471E7</v>
      </c>
      <c r="E1554" s="261"/>
      <c r="F1554" s="262">
        <v>645.0</v>
      </c>
      <c r="G1554" s="262">
        <f t="shared" si="108"/>
        <v>645</v>
      </c>
      <c r="H1554" s="261"/>
      <c r="I1554" s="186" t="s">
        <v>1381</v>
      </c>
      <c r="J1554" s="260" t="s">
        <v>3133</v>
      </c>
      <c r="K1554" s="260"/>
    </row>
    <row r="1555">
      <c r="A1555" s="258">
        <v>45689.0</v>
      </c>
      <c r="B1555" s="258">
        <v>45689.0</v>
      </c>
      <c r="C1555" s="260" t="s">
        <v>3379</v>
      </c>
      <c r="D1555" s="262">
        <v>7.8099142E7</v>
      </c>
      <c r="E1555" s="261"/>
      <c r="F1555" s="262">
        <v>50.0</v>
      </c>
      <c r="G1555" s="262">
        <f t="shared" si="108"/>
        <v>50</v>
      </c>
      <c r="H1555" s="261"/>
      <c r="I1555" s="186" t="s">
        <v>1381</v>
      </c>
      <c r="J1555" s="260" t="s">
        <v>3380</v>
      </c>
      <c r="K1555" s="260"/>
    </row>
    <row r="1556">
      <c r="A1556" s="239">
        <v>45689.0</v>
      </c>
      <c r="B1556" s="239">
        <v>45690.0</v>
      </c>
      <c r="C1556" s="240" t="s">
        <v>2852</v>
      </c>
      <c r="D1556" s="241">
        <v>7.5385185E7</v>
      </c>
      <c r="E1556" s="243"/>
      <c r="F1556" s="241">
        <v>466.0</v>
      </c>
      <c r="G1556" s="241">
        <f t="shared" si="108"/>
        <v>466</v>
      </c>
      <c r="H1556" s="243"/>
      <c r="I1556" s="186" t="s">
        <v>730</v>
      </c>
      <c r="J1556" s="240" t="s">
        <v>3381</v>
      </c>
      <c r="K1556" s="260"/>
    </row>
    <row r="1557">
      <c r="A1557" s="239">
        <v>45689.0</v>
      </c>
      <c r="B1557" s="239">
        <v>45690.0</v>
      </c>
      <c r="C1557" s="240" t="s">
        <v>3382</v>
      </c>
      <c r="D1557" s="241">
        <v>7.7352602E7</v>
      </c>
      <c r="E1557" s="243"/>
      <c r="F1557" s="273">
        <v>853.0</v>
      </c>
      <c r="G1557" s="241">
        <f t="shared" si="108"/>
        <v>853</v>
      </c>
      <c r="H1557" s="243"/>
      <c r="I1557" s="186" t="s">
        <v>730</v>
      </c>
      <c r="J1557" s="240" t="s">
        <v>3383</v>
      </c>
      <c r="K1557" s="260"/>
    </row>
    <row r="1558">
      <c r="A1558" s="258">
        <v>45689.0</v>
      </c>
      <c r="B1558" s="258">
        <v>45690.0</v>
      </c>
      <c r="C1558" s="261" t="s">
        <v>3384</v>
      </c>
      <c r="D1558" s="276">
        <v>7.0062162E7</v>
      </c>
      <c r="E1558" s="260" t="s">
        <v>18</v>
      </c>
      <c r="F1558" s="270">
        <f>250+689</f>
        <v>939</v>
      </c>
      <c r="G1558" s="262">
        <f t="shared" si="108"/>
        <v>939</v>
      </c>
      <c r="H1558" s="260" t="s">
        <v>3385</v>
      </c>
      <c r="I1558" s="186" t="s">
        <v>1381</v>
      </c>
      <c r="J1558" s="260" t="s">
        <v>3386</v>
      </c>
      <c r="K1558" s="260"/>
    </row>
    <row r="1559">
      <c r="A1559" s="258">
        <v>45689.0</v>
      </c>
      <c r="B1559" s="258">
        <v>45690.0</v>
      </c>
      <c r="C1559" s="259" t="s">
        <v>3387</v>
      </c>
      <c r="D1559" s="323">
        <v>7.2119297E7</v>
      </c>
      <c r="E1559" s="261"/>
      <c r="F1559" s="262">
        <v>774.0</v>
      </c>
      <c r="G1559" s="262">
        <f t="shared" si="108"/>
        <v>774</v>
      </c>
      <c r="H1559" s="261"/>
      <c r="I1559" s="186" t="s">
        <v>1381</v>
      </c>
      <c r="J1559" s="260" t="s">
        <v>3388</v>
      </c>
      <c r="K1559" s="260"/>
    </row>
    <row r="1560">
      <c r="A1560" s="258">
        <v>45689.0</v>
      </c>
      <c r="B1560" s="258">
        <v>45690.0</v>
      </c>
      <c r="C1560" s="260" t="s">
        <v>3389</v>
      </c>
      <c r="D1560" s="276">
        <v>7.1613396E7</v>
      </c>
      <c r="E1560" s="261"/>
      <c r="F1560" s="262">
        <v>466.0</v>
      </c>
      <c r="G1560" s="262">
        <f t="shared" si="108"/>
        <v>466</v>
      </c>
      <c r="H1560" s="261"/>
      <c r="I1560" s="186" t="s">
        <v>1381</v>
      </c>
      <c r="J1560" s="260" t="s">
        <v>3390</v>
      </c>
      <c r="K1560" s="260"/>
    </row>
    <row r="1561">
      <c r="A1561" s="258">
        <v>45689.0</v>
      </c>
      <c r="B1561" s="258">
        <v>45690.0</v>
      </c>
      <c r="C1561" s="260" t="s">
        <v>3391</v>
      </c>
      <c r="D1561" s="262">
        <v>7.5608485E7</v>
      </c>
      <c r="E1561" s="261"/>
      <c r="F1561" s="262">
        <v>466.0</v>
      </c>
      <c r="G1561" s="262">
        <f t="shared" si="108"/>
        <v>466</v>
      </c>
      <c r="H1561" s="261"/>
      <c r="I1561" s="186" t="s">
        <v>1381</v>
      </c>
      <c r="J1561" s="260" t="s">
        <v>3390</v>
      </c>
      <c r="K1561" s="260"/>
    </row>
    <row r="1562">
      <c r="A1562" s="258">
        <v>45689.0</v>
      </c>
      <c r="B1562" s="258">
        <v>45714.0</v>
      </c>
      <c r="C1562" s="259" t="s">
        <v>3392</v>
      </c>
      <c r="D1562" s="259" t="s">
        <v>3393</v>
      </c>
      <c r="E1562" s="260" t="s">
        <v>31</v>
      </c>
      <c r="F1562" s="262">
        <v>1720.0</v>
      </c>
      <c r="G1562" s="262">
        <f t="shared" si="108"/>
        <v>1720</v>
      </c>
      <c r="H1562" s="261"/>
      <c r="I1562" s="186" t="s">
        <v>1381</v>
      </c>
      <c r="J1562" s="260" t="s">
        <v>3394</v>
      </c>
      <c r="K1562" s="260"/>
    </row>
    <row r="1563">
      <c r="A1563" s="258">
        <v>45689.0</v>
      </c>
      <c r="B1563" s="258">
        <v>45690.0</v>
      </c>
      <c r="C1563" s="259" t="s">
        <v>3395</v>
      </c>
      <c r="D1563" s="323">
        <v>7.0818429E7</v>
      </c>
      <c r="E1563" s="261"/>
      <c r="F1563" s="262">
        <v>387.0</v>
      </c>
      <c r="G1563" s="262">
        <f t="shared" si="108"/>
        <v>387</v>
      </c>
      <c r="H1563" s="261"/>
      <c r="I1563" s="186" t="s">
        <v>1381</v>
      </c>
      <c r="J1563" s="260" t="s">
        <v>1145</v>
      </c>
      <c r="K1563" s="260"/>
    </row>
    <row r="1564">
      <c r="A1564" s="258">
        <v>45689.0</v>
      </c>
      <c r="B1564" s="258">
        <v>45690.0</v>
      </c>
      <c r="C1564" s="260" t="s">
        <v>3355</v>
      </c>
      <c r="D1564" s="262">
        <v>6.858092E7</v>
      </c>
      <c r="E1564" s="261"/>
      <c r="F1564" s="262">
        <v>337.0</v>
      </c>
      <c r="G1564" s="262">
        <f t="shared" si="108"/>
        <v>337</v>
      </c>
      <c r="H1564" s="261"/>
      <c r="I1564" s="186" t="s">
        <v>1381</v>
      </c>
      <c r="J1564" s="260" t="s">
        <v>3396</v>
      </c>
      <c r="K1564" s="260"/>
    </row>
    <row r="1565">
      <c r="A1565" s="258">
        <v>45689.0</v>
      </c>
      <c r="B1565" s="258">
        <v>45690.0</v>
      </c>
      <c r="C1565" s="259" t="s">
        <v>3397</v>
      </c>
      <c r="D1565" s="323">
        <v>7.6616821E7</v>
      </c>
      <c r="E1565" s="261"/>
      <c r="F1565" s="262">
        <v>129.0</v>
      </c>
      <c r="G1565" s="262">
        <f t="shared" si="108"/>
        <v>129</v>
      </c>
      <c r="H1565" s="261"/>
      <c r="I1565" s="186" t="s">
        <v>1381</v>
      </c>
      <c r="J1565" s="260" t="s">
        <v>1376</v>
      </c>
      <c r="K1565" s="260"/>
    </row>
    <row r="1566">
      <c r="A1566" s="239">
        <v>45689.0</v>
      </c>
      <c r="B1566" s="239">
        <v>45690.0</v>
      </c>
      <c r="C1566" s="240" t="s">
        <v>3398</v>
      </c>
      <c r="D1566" s="241">
        <v>7.8196084E7</v>
      </c>
      <c r="E1566" s="243"/>
      <c r="F1566" s="241">
        <v>545.0</v>
      </c>
      <c r="G1566" s="241">
        <f t="shared" si="108"/>
        <v>545</v>
      </c>
      <c r="H1566" s="243"/>
      <c r="I1566" s="186" t="s">
        <v>730</v>
      </c>
      <c r="J1566" s="240" t="s">
        <v>3004</v>
      </c>
      <c r="K1566" s="260"/>
    </row>
    <row r="1567">
      <c r="A1567" s="258">
        <v>45689.0</v>
      </c>
      <c r="B1567" s="258">
        <v>45690.0</v>
      </c>
      <c r="C1567" s="259" t="s">
        <v>3399</v>
      </c>
      <c r="D1567" s="323">
        <v>7.633133E7</v>
      </c>
      <c r="E1567" s="261"/>
      <c r="F1567" s="262">
        <v>803.0</v>
      </c>
      <c r="G1567" s="262">
        <f t="shared" si="108"/>
        <v>803</v>
      </c>
      <c r="H1567" s="261"/>
      <c r="I1567" s="186" t="s">
        <v>1381</v>
      </c>
      <c r="J1567" s="260" t="s">
        <v>3400</v>
      </c>
      <c r="K1567" s="260"/>
    </row>
    <row r="1568">
      <c r="A1568" s="258">
        <v>45691.0</v>
      </c>
      <c r="B1568" s="258">
        <v>45690.0</v>
      </c>
      <c r="C1568" s="259" t="s">
        <v>3401</v>
      </c>
      <c r="D1568" s="323">
        <v>7.1343103E7</v>
      </c>
      <c r="E1568" s="260" t="s">
        <v>18</v>
      </c>
      <c r="F1568" s="262">
        <v>629.0</v>
      </c>
      <c r="G1568" s="262">
        <f t="shared" si="108"/>
        <v>629</v>
      </c>
      <c r="H1568" s="260" t="s">
        <v>3402</v>
      </c>
      <c r="I1568" s="186" t="s">
        <v>1381</v>
      </c>
      <c r="J1568" s="260" t="s">
        <v>3403</v>
      </c>
      <c r="K1568" s="260"/>
    </row>
    <row r="1569">
      <c r="A1569" s="258">
        <v>45691.0</v>
      </c>
      <c r="B1569" s="258">
        <v>45690.0</v>
      </c>
      <c r="C1569" s="260" t="s">
        <v>3404</v>
      </c>
      <c r="D1569" s="262">
        <v>6.9121934E7</v>
      </c>
      <c r="E1569" s="261"/>
      <c r="F1569" s="262">
        <f>500 +2517</f>
        <v>3017</v>
      </c>
      <c r="G1569" s="262">
        <f t="shared" si="108"/>
        <v>3017</v>
      </c>
      <c r="H1569" s="260" t="s">
        <v>3405</v>
      </c>
      <c r="I1569" s="186" t="s">
        <v>1381</v>
      </c>
      <c r="J1569" s="260" t="s">
        <v>3406</v>
      </c>
      <c r="K1569" s="260"/>
    </row>
    <row r="1570">
      <c r="A1570" s="258">
        <v>45691.0</v>
      </c>
      <c r="B1570" s="258">
        <v>45690.0</v>
      </c>
      <c r="C1570" s="259" t="s">
        <v>3407</v>
      </c>
      <c r="D1570" s="262">
        <v>6.2026794E7</v>
      </c>
      <c r="E1570" s="261"/>
      <c r="F1570" s="262">
        <v>258.0</v>
      </c>
      <c r="G1570" s="262">
        <f t="shared" si="108"/>
        <v>258</v>
      </c>
      <c r="H1570" s="261"/>
      <c r="I1570" s="186" t="s">
        <v>1381</v>
      </c>
      <c r="J1570" s="260" t="s">
        <v>3408</v>
      </c>
      <c r="K1570" s="260"/>
    </row>
    <row r="1571">
      <c r="A1571" s="258">
        <v>45691.0</v>
      </c>
      <c r="B1571" s="258">
        <v>45690.0</v>
      </c>
      <c r="C1571" s="260" t="s">
        <v>3409</v>
      </c>
      <c r="D1571" s="262">
        <v>7.0998899E7</v>
      </c>
      <c r="E1571" s="261"/>
      <c r="F1571" s="262">
        <f>258+129</f>
        <v>387</v>
      </c>
      <c r="G1571" s="262">
        <f t="shared" si="108"/>
        <v>387</v>
      </c>
      <c r="H1571" s="261"/>
      <c r="I1571" s="186" t="s">
        <v>1381</v>
      </c>
      <c r="J1571" s="260" t="s">
        <v>3410</v>
      </c>
      <c r="K1571" s="260"/>
    </row>
    <row r="1572">
      <c r="A1572" s="258">
        <v>45691.0</v>
      </c>
      <c r="B1572" s="258">
        <v>45690.0</v>
      </c>
      <c r="C1572" s="259" t="s">
        <v>3355</v>
      </c>
      <c r="D1572" s="323">
        <v>6.858092E7</v>
      </c>
      <c r="E1572" s="261"/>
      <c r="F1572" s="262">
        <v>129.0</v>
      </c>
      <c r="G1572" s="262">
        <f t="shared" si="108"/>
        <v>129</v>
      </c>
      <c r="H1572" s="261"/>
      <c r="I1572" s="186" t="s">
        <v>1381</v>
      </c>
      <c r="J1572" s="260" t="s">
        <v>3411</v>
      </c>
      <c r="K1572" s="260"/>
    </row>
    <row r="1573">
      <c r="A1573" s="258">
        <v>45691.0</v>
      </c>
      <c r="B1573" s="258">
        <v>45690.0</v>
      </c>
      <c r="C1573" s="259" t="s">
        <v>3412</v>
      </c>
      <c r="D1573" s="323">
        <v>6.0877999E7</v>
      </c>
      <c r="E1573" s="261"/>
      <c r="F1573" s="262">
        <v>258.0</v>
      </c>
      <c r="G1573" s="262">
        <f t="shared" si="108"/>
        <v>258</v>
      </c>
      <c r="H1573" s="261"/>
      <c r="I1573" s="186" t="s">
        <v>1381</v>
      </c>
      <c r="J1573" s="260" t="s">
        <v>3413</v>
      </c>
      <c r="K1573" s="260"/>
    </row>
    <row r="1574">
      <c r="A1574" s="258">
        <v>45691.0</v>
      </c>
      <c r="B1574" s="258">
        <v>45690.0</v>
      </c>
      <c r="C1574" s="260" t="s">
        <v>3414</v>
      </c>
      <c r="D1574" s="262">
        <v>6.8301825E7</v>
      </c>
      <c r="E1574" s="261"/>
      <c r="F1574" s="262">
        <v>466.0</v>
      </c>
      <c r="G1574" s="262">
        <f t="shared" si="108"/>
        <v>466</v>
      </c>
      <c r="H1574" s="261"/>
      <c r="I1574" s="186" t="s">
        <v>1381</v>
      </c>
      <c r="J1574" s="260" t="s">
        <v>3415</v>
      </c>
      <c r="K1574" s="260"/>
    </row>
    <row r="1575">
      <c r="A1575" s="258">
        <v>45691.0</v>
      </c>
      <c r="B1575" s="258">
        <v>45690.0</v>
      </c>
      <c r="C1575" s="260" t="s">
        <v>3416</v>
      </c>
      <c r="D1575" s="262">
        <v>7.0405343E7</v>
      </c>
      <c r="E1575" s="261"/>
      <c r="F1575" s="262">
        <v>258.0</v>
      </c>
      <c r="G1575" s="262">
        <f t="shared" si="108"/>
        <v>258</v>
      </c>
      <c r="H1575" s="261"/>
      <c r="I1575" s="186" t="s">
        <v>1381</v>
      </c>
      <c r="J1575" s="260" t="s">
        <v>1134</v>
      </c>
      <c r="K1575" s="260"/>
    </row>
    <row r="1576">
      <c r="A1576" s="258">
        <v>45691.0</v>
      </c>
      <c r="B1576" s="258">
        <v>45690.0</v>
      </c>
      <c r="C1576" s="260" t="s">
        <v>3417</v>
      </c>
      <c r="D1576" s="323">
        <v>7.0485827E7</v>
      </c>
      <c r="E1576" s="261"/>
      <c r="F1576" s="262">
        <v>200.0</v>
      </c>
      <c r="G1576" s="262">
        <f t="shared" si="108"/>
        <v>200</v>
      </c>
      <c r="H1576" s="261"/>
      <c r="I1576" s="186" t="s">
        <v>1381</v>
      </c>
      <c r="J1576" s="260" t="s">
        <v>3418</v>
      </c>
      <c r="K1576" s="260"/>
    </row>
    <row r="1577">
      <c r="A1577" s="239">
        <v>45692.0</v>
      </c>
      <c r="B1577" s="239">
        <v>45674.0</v>
      </c>
      <c r="C1577" s="240" t="s">
        <v>3081</v>
      </c>
      <c r="D1577" s="241">
        <v>5.491126756035E12</v>
      </c>
      <c r="E1577" s="240" t="s">
        <v>18</v>
      </c>
      <c r="F1577" s="241">
        <v>435.0</v>
      </c>
      <c r="G1577" s="241">
        <f t="shared" si="108"/>
        <v>435</v>
      </c>
      <c r="H1577" s="240" t="s">
        <v>3419</v>
      </c>
      <c r="I1577" s="186" t="s">
        <v>730</v>
      </c>
      <c r="J1577" s="240" t="s">
        <v>1794</v>
      </c>
      <c r="K1577" s="260"/>
    </row>
    <row r="1578">
      <c r="A1578" s="239">
        <v>45692.0</v>
      </c>
      <c r="B1578" s="239">
        <v>45691.0</v>
      </c>
      <c r="C1578" s="242" t="s">
        <v>3420</v>
      </c>
      <c r="D1578" s="324">
        <v>6.9087456E7</v>
      </c>
      <c r="E1578" s="243"/>
      <c r="F1578" s="241">
        <v>285.0</v>
      </c>
      <c r="G1578" s="241">
        <f t="shared" si="108"/>
        <v>285</v>
      </c>
      <c r="H1578" s="243"/>
      <c r="I1578" s="186" t="s">
        <v>730</v>
      </c>
      <c r="J1578" s="240" t="s">
        <v>3421</v>
      </c>
      <c r="K1578" s="260"/>
    </row>
    <row r="1579">
      <c r="A1579" s="239">
        <v>45692.0</v>
      </c>
      <c r="B1579" s="239">
        <v>45692.0</v>
      </c>
      <c r="C1579" s="240" t="s">
        <v>3422</v>
      </c>
      <c r="D1579" s="241">
        <v>7.7378412E7</v>
      </c>
      <c r="E1579" s="243"/>
      <c r="F1579" s="241">
        <v>692.0</v>
      </c>
      <c r="G1579" s="241">
        <f t="shared" si="108"/>
        <v>692</v>
      </c>
      <c r="H1579" s="243"/>
      <c r="I1579" s="186" t="s">
        <v>730</v>
      </c>
      <c r="J1579" s="240" t="s">
        <v>3423</v>
      </c>
      <c r="K1579" s="260"/>
    </row>
    <row r="1580">
      <c r="A1580" s="258">
        <v>45693.0</v>
      </c>
      <c r="B1580" s="325" t="s">
        <v>3424</v>
      </c>
      <c r="C1580" s="260" t="s">
        <v>3425</v>
      </c>
      <c r="D1580" s="262">
        <v>7.5027766E7</v>
      </c>
      <c r="E1580" s="260" t="s">
        <v>18</v>
      </c>
      <c r="F1580" s="262">
        <v>1009.0</v>
      </c>
      <c r="G1580" s="262">
        <f t="shared" si="108"/>
        <v>1009</v>
      </c>
      <c r="H1580" s="261"/>
      <c r="I1580" s="186" t="s">
        <v>1381</v>
      </c>
      <c r="J1580" s="260" t="s">
        <v>3426</v>
      </c>
      <c r="K1580" s="260"/>
    </row>
    <row r="1581">
      <c r="A1581" s="258">
        <v>45694.0</v>
      </c>
      <c r="B1581" s="258">
        <v>45703.0</v>
      </c>
      <c r="C1581" s="259" t="s">
        <v>3427</v>
      </c>
      <c r="D1581" s="323">
        <v>7.2072845E7</v>
      </c>
      <c r="E1581" s="260" t="s">
        <v>18</v>
      </c>
      <c r="F1581" s="262">
        <v>930.0</v>
      </c>
      <c r="G1581" s="262">
        <f t="shared" si="108"/>
        <v>930</v>
      </c>
      <c r="H1581" s="260" t="s">
        <v>3428</v>
      </c>
      <c r="I1581" s="186" t="s">
        <v>1381</v>
      </c>
      <c r="J1581" s="260" t="s">
        <v>3429</v>
      </c>
      <c r="K1581" s="260"/>
    </row>
    <row r="1582">
      <c r="A1582" s="239">
        <v>45694.0</v>
      </c>
      <c r="B1582" s="239">
        <v>45724.0</v>
      </c>
      <c r="C1582" s="243" t="s">
        <v>3430</v>
      </c>
      <c r="D1582" s="243"/>
      <c r="E1582" s="240" t="s">
        <v>18</v>
      </c>
      <c r="F1582" s="241">
        <v>470.0</v>
      </c>
      <c r="G1582" s="262">
        <f t="shared" si="108"/>
        <v>470</v>
      </c>
      <c r="H1582" s="326" t="s">
        <v>3431</v>
      </c>
      <c r="I1582" s="186" t="s">
        <v>730</v>
      </c>
      <c r="J1582" s="240" t="s">
        <v>3432</v>
      </c>
      <c r="K1582" s="260"/>
    </row>
    <row r="1583">
      <c r="A1583" s="258">
        <v>45695.0</v>
      </c>
      <c r="B1583" s="258">
        <v>45702.0</v>
      </c>
      <c r="C1583" s="260" t="s">
        <v>3433</v>
      </c>
      <c r="D1583" s="262">
        <v>7.7352456E7</v>
      </c>
      <c r="E1583" s="260" t="s">
        <v>31</v>
      </c>
      <c r="F1583" s="262">
        <v>1530.0</v>
      </c>
      <c r="G1583" s="262">
        <f t="shared" si="108"/>
        <v>1530</v>
      </c>
      <c r="H1583" s="327" t="s">
        <v>3434</v>
      </c>
      <c r="I1583" s="186" t="s">
        <v>1381</v>
      </c>
      <c r="J1583" s="282" t="s">
        <v>3435</v>
      </c>
      <c r="K1583" s="260"/>
    </row>
    <row r="1584">
      <c r="A1584" s="258">
        <v>45696.0</v>
      </c>
      <c r="B1584" s="258">
        <v>45696.0</v>
      </c>
      <c r="C1584" s="260" t="s">
        <v>3436</v>
      </c>
      <c r="D1584" s="262">
        <v>7.7672468E7</v>
      </c>
      <c r="E1584" s="261"/>
      <c r="F1584" s="262">
        <v>258.0</v>
      </c>
      <c r="G1584" s="262">
        <f t="shared" si="108"/>
        <v>258</v>
      </c>
      <c r="H1584" s="261"/>
      <c r="I1584" s="186" t="s">
        <v>1381</v>
      </c>
      <c r="J1584" s="260" t="s">
        <v>1417</v>
      </c>
      <c r="K1584" s="260"/>
    </row>
    <row r="1585">
      <c r="A1585" s="258">
        <v>45696.0</v>
      </c>
      <c r="B1585" s="258">
        <v>45696.0</v>
      </c>
      <c r="C1585" s="260" t="s">
        <v>3437</v>
      </c>
      <c r="D1585" s="262">
        <v>7.2185003E7</v>
      </c>
      <c r="E1585" s="261"/>
      <c r="F1585" s="262">
        <f>850+850</f>
        <v>1700</v>
      </c>
      <c r="G1585" s="262">
        <f t="shared" si="108"/>
        <v>1700</v>
      </c>
      <c r="H1585" s="260" t="s">
        <v>3438</v>
      </c>
      <c r="I1585" s="186" t="s">
        <v>1381</v>
      </c>
      <c r="J1585" s="260" t="s">
        <v>3439</v>
      </c>
      <c r="K1585" s="260"/>
    </row>
    <row r="1586">
      <c r="A1586" s="258">
        <v>45696.0</v>
      </c>
      <c r="B1586" s="258">
        <v>45696.0</v>
      </c>
      <c r="C1586" s="259" t="s">
        <v>3440</v>
      </c>
      <c r="D1586" s="323">
        <v>7.7010273E7</v>
      </c>
      <c r="E1586" s="261"/>
      <c r="F1586" s="262">
        <v>387.0</v>
      </c>
      <c r="G1586" s="262">
        <f t="shared" si="108"/>
        <v>387</v>
      </c>
      <c r="H1586" s="261"/>
      <c r="I1586" s="186" t="s">
        <v>1381</v>
      </c>
      <c r="J1586" s="260" t="s">
        <v>3441</v>
      </c>
      <c r="K1586" s="260"/>
    </row>
    <row r="1587">
      <c r="A1587" s="258">
        <v>45696.0</v>
      </c>
      <c r="B1587" s="258">
        <v>45696.0</v>
      </c>
      <c r="C1587" s="260" t="s">
        <v>3442</v>
      </c>
      <c r="D1587" s="262">
        <v>7.2121664E7</v>
      </c>
      <c r="E1587" s="261"/>
      <c r="F1587" s="262">
        <v>129.0</v>
      </c>
      <c r="G1587" s="262">
        <f t="shared" si="108"/>
        <v>129</v>
      </c>
      <c r="H1587" s="261"/>
      <c r="I1587" s="186" t="s">
        <v>1381</v>
      </c>
      <c r="J1587" s="260" t="s">
        <v>1376</v>
      </c>
      <c r="K1587" s="260"/>
    </row>
    <row r="1588">
      <c r="A1588" s="258">
        <v>45696.0</v>
      </c>
      <c r="B1588" s="258">
        <v>45696.0</v>
      </c>
      <c r="C1588" s="260" t="s">
        <v>3443</v>
      </c>
      <c r="D1588" s="262">
        <v>7.6944489E7</v>
      </c>
      <c r="E1588" s="261"/>
      <c r="F1588" s="262">
        <v>258.0</v>
      </c>
      <c r="G1588" s="262">
        <f t="shared" si="108"/>
        <v>258</v>
      </c>
      <c r="H1588" s="261"/>
      <c r="I1588" s="186" t="s">
        <v>1381</v>
      </c>
      <c r="J1588" s="260" t="s">
        <v>1417</v>
      </c>
      <c r="K1588" s="260"/>
    </row>
    <row r="1589">
      <c r="A1589" s="258">
        <v>45696.0</v>
      </c>
      <c r="B1589" s="258">
        <v>45696.0</v>
      </c>
      <c r="C1589" s="259" t="s">
        <v>3444</v>
      </c>
      <c r="D1589" s="323">
        <v>7.339177E7</v>
      </c>
      <c r="E1589" s="261"/>
      <c r="F1589" s="262">
        <v>724.0</v>
      </c>
      <c r="G1589" s="262">
        <f t="shared" si="108"/>
        <v>724</v>
      </c>
      <c r="H1589" s="261"/>
      <c r="I1589" s="186" t="s">
        <v>1381</v>
      </c>
      <c r="J1589" s="260" t="s">
        <v>3445</v>
      </c>
      <c r="K1589" s="260"/>
    </row>
    <row r="1590">
      <c r="A1590" s="258">
        <v>45696.0</v>
      </c>
      <c r="B1590" s="258">
        <v>45696.0</v>
      </c>
      <c r="C1590" s="260" t="s">
        <v>3446</v>
      </c>
      <c r="D1590" s="262">
        <v>7.7045961E7</v>
      </c>
      <c r="E1590" s="260" t="s">
        <v>18</v>
      </c>
      <c r="F1590" s="262">
        <v>939.0</v>
      </c>
      <c r="G1590" s="262">
        <f t="shared" si="108"/>
        <v>939</v>
      </c>
      <c r="H1590" s="282" t="s">
        <v>3447</v>
      </c>
      <c r="I1590" s="186" t="s">
        <v>1381</v>
      </c>
      <c r="J1590" s="260" t="s">
        <v>3448</v>
      </c>
      <c r="K1590" s="260"/>
    </row>
    <row r="1591">
      <c r="A1591" s="239">
        <v>45696.0</v>
      </c>
      <c r="B1591" s="239">
        <v>45696.0</v>
      </c>
      <c r="C1591" s="240" t="s">
        <v>3062</v>
      </c>
      <c r="D1591" s="241">
        <v>6.9236678E7</v>
      </c>
      <c r="E1591" s="243"/>
      <c r="F1591" s="241">
        <v>1299.0</v>
      </c>
      <c r="G1591" s="262">
        <f t="shared" si="108"/>
        <v>1299</v>
      </c>
      <c r="H1591" s="328" t="s">
        <v>3449</v>
      </c>
      <c r="I1591" s="186" t="s">
        <v>730</v>
      </c>
      <c r="J1591" s="240" t="s">
        <v>3063</v>
      </c>
      <c r="K1591" s="260"/>
    </row>
    <row r="1592">
      <c r="A1592" s="258">
        <v>45696.0</v>
      </c>
      <c r="B1592" s="258">
        <v>45696.0</v>
      </c>
      <c r="C1592" s="260" t="s">
        <v>3147</v>
      </c>
      <c r="D1592" s="262">
        <v>7.8008725E7</v>
      </c>
      <c r="E1592" s="260" t="s">
        <v>18</v>
      </c>
      <c r="F1592" s="262">
        <v>879.0</v>
      </c>
      <c r="G1592" s="262">
        <f t="shared" si="108"/>
        <v>879</v>
      </c>
      <c r="H1592" s="305" t="s">
        <v>3449</v>
      </c>
      <c r="I1592" s="186" t="s">
        <v>1381</v>
      </c>
      <c r="J1592" s="260" t="s">
        <v>3148</v>
      </c>
      <c r="K1592" s="260"/>
    </row>
    <row r="1593">
      <c r="A1593" s="258">
        <v>45697.0</v>
      </c>
      <c r="B1593" s="258">
        <v>45698.0</v>
      </c>
      <c r="C1593" s="260" t="s">
        <v>3450</v>
      </c>
      <c r="D1593" s="262">
        <v>6.1538525E7</v>
      </c>
      <c r="E1593" s="261"/>
      <c r="F1593" s="262">
        <v>2100.0</v>
      </c>
      <c r="G1593" s="262">
        <f t="shared" si="108"/>
        <v>2100</v>
      </c>
      <c r="H1593" s="327" t="s">
        <v>3451</v>
      </c>
      <c r="I1593" s="186" t="s">
        <v>1381</v>
      </c>
      <c r="J1593" s="260" t="s">
        <v>3452</v>
      </c>
      <c r="K1593" s="260"/>
    </row>
    <row r="1594">
      <c r="A1594" s="226">
        <v>45697.0</v>
      </c>
      <c r="B1594" s="226">
        <v>45696.0</v>
      </c>
      <c r="C1594" s="228" t="s">
        <v>3446</v>
      </c>
      <c r="D1594" s="230">
        <v>7.7045961E7</v>
      </c>
      <c r="E1594" s="229"/>
      <c r="F1594" s="230">
        <v>50.0</v>
      </c>
      <c r="G1594" s="230">
        <f t="shared" si="108"/>
        <v>50</v>
      </c>
      <c r="H1594" s="228" t="s">
        <v>1338</v>
      </c>
      <c r="I1594" s="186" t="s">
        <v>1381</v>
      </c>
      <c r="J1594" s="228" t="s">
        <v>3453</v>
      </c>
      <c r="K1594" s="260"/>
    </row>
    <row r="1595">
      <c r="A1595" s="258">
        <v>45697.0</v>
      </c>
      <c r="B1595" s="258">
        <v>45697.0</v>
      </c>
      <c r="C1595" s="260" t="s">
        <v>3454</v>
      </c>
      <c r="D1595" s="262">
        <v>7.5011593E7</v>
      </c>
      <c r="E1595" s="261"/>
      <c r="F1595" s="262">
        <v>545.0</v>
      </c>
      <c r="G1595" s="262">
        <f t="shared" si="108"/>
        <v>545</v>
      </c>
      <c r="H1595" s="261"/>
      <c r="I1595" s="186" t="s">
        <v>1381</v>
      </c>
      <c r="J1595" s="260" t="s">
        <v>3455</v>
      </c>
      <c r="K1595" s="260"/>
    </row>
    <row r="1596">
      <c r="A1596" s="258">
        <v>45697.0</v>
      </c>
      <c r="B1596" s="258">
        <v>45697.0</v>
      </c>
      <c r="C1596" s="260" t="s">
        <v>3456</v>
      </c>
      <c r="D1596" s="262">
        <v>6.1501182E7</v>
      </c>
      <c r="E1596" s="261"/>
      <c r="F1596" s="262">
        <v>932.0</v>
      </c>
      <c r="G1596" s="262">
        <f t="shared" si="108"/>
        <v>932</v>
      </c>
      <c r="H1596" s="261"/>
      <c r="I1596" s="186" t="s">
        <v>1381</v>
      </c>
      <c r="J1596" s="260" t="s">
        <v>3457</v>
      </c>
      <c r="K1596" s="260"/>
    </row>
    <row r="1597">
      <c r="A1597" s="258">
        <v>45697.0</v>
      </c>
      <c r="B1597" s="258">
        <v>45702.0</v>
      </c>
      <c r="C1597" s="260" t="s">
        <v>3458</v>
      </c>
      <c r="D1597" s="262">
        <v>7.7341208E7</v>
      </c>
      <c r="E1597" s="260" t="s">
        <v>18</v>
      </c>
      <c r="F1597" s="262">
        <v>650.0</v>
      </c>
      <c r="G1597" s="262">
        <f t="shared" si="108"/>
        <v>650</v>
      </c>
      <c r="H1597" s="327" t="s">
        <v>3459</v>
      </c>
      <c r="I1597" s="186" t="s">
        <v>1381</v>
      </c>
      <c r="J1597" s="260" t="s">
        <v>3460</v>
      </c>
      <c r="K1597" s="260"/>
    </row>
    <row r="1598">
      <c r="A1598" s="258">
        <v>45697.0</v>
      </c>
      <c r="B1598" s="258">
        <v>45702.0</v>
      </c>
      <c r="C1598" s="260" t="s">
        <v>1023</v>
      </c>
      <c r="D1598" s="262">
        <v>7.5557202E7</v>
      </c>
      <c r="E1598" s="260" t="s">
        <v>18</v>
      </c>
      <c r="F1598" s="262">
        <v>888.0</v>
      </c>
      <c r="G1598" s="262">
        <f t="shared" si="108"/>
        <v>888</v>
      </c>
      <c r="H1598" s="261"/>
      <c r="I1598" s="186" t="s">
        <v>1381</v>
      </c>
      <c r="J1598" s="260" t="s">
        <v>3461</v>
      </c>
      <c r="K1598" s="260"/>
    </row>
    <row r="1599">
      <c r="A1599" s="258">
        <v>45697.0</v>
      </c>
      <c r="B1599" s="258">
        <v>45697.0</v>
      </c>
      <c r="C1599" s="260" t="s">
        <v>3462</v>
      </c>
      <c r="D1599" s="262">
        <v>6.2120773E7</v>
      </c>
      <c r="E1599" s="260" t="s">
        <v>18</v>
      </c>
      <c r="F1599" s="262">
        <v>569.0</v>
      </c>
      <c r="G1599" s="262">
        <f t="shared" si="108"/>
        <v>569</v>
      </c>
      <c r="H1599" s="260" t="s">
        <v>3370</v>
      </c>
      <c r="I1599" s="186" t="s">
        <v>1381</v>
      </c>
      <c r="J1599" s="260" t="s">
        <v>3403</v>
      </c>
      <c r="K1599" s="260"/>
    </row>
    <row r="1600">
      <c r="A1600" s="258">
        <v>45697.0</v>
      </c>
      <c r="B1600" s="258">
        <v>45697.0</v>
      </c>
      <c r="C1600" s="260" t="s">
        <v>3463</v>
      </c>
      <c r="D1600" s="262">
        <v>7.2190182E7</v>
      </c>
      <c r="E1600" s="260" t="s">
        <v>18</v>
      </c>
      <c r="F1600" s="262">
        <v>869.0</v>
      </c>
      <c r="G1600" s="262">
        <f t="shared" si="108"/>
        <v>869</v>
      </c>
      <c r="H1600" s="260" t="s">
        <v>3370</v>
      </c>
      <c r="I1600" s="186" t="s">
        <v>1381</v>
      </c>
      <c r="J1600" s="260" t="s">
        <v>3464</v>
      </c>
      <c r="K1600" s="260"/>
    </row>
    <row r="1601">
      <c r="A1601" s="239">
        <v>45698.0</v>
      </c>
      <c r="B1601" s="239">
        <v>45703.0</v>
      </c>
      <c r="C1601" s="240" t="s">
        <v>3465</v>
      </c>
      <c r="D1601" s="241">
        <v>6.9191296E7</v>
      </c>
      <c r="E1601" s="240" t="s">
        <v>18</v>
      </c>
      <c r="F1601" s="241">
        <v>1079.0</v>
      </c>
      <c r="G1601" s="262">
        <f t="shared" si="108"/>
        <v>1079</v>
      </c>
      <c r="H1601" s="243"/>
      <c r="I1601" s="186" t="s">
        <v>730</v>
      </c>
      <c r="J1601" s="240" t="s">
        <v>3466</v>
      </c>
      <c r="K1601" s="260"/>
    </row>
    <row r="1602">
      <c r="A1602" s="258">
        <v>45698.0</v>
      </c>
      <c r="B1602" s="258">
        <v>45698.0</v>
      </c>
      <c r="C1602" s="260" t="s">
        <v>3450</v>
      </c>
      <c r="D1602" s="262">
        <v>6.1538525E7</v>
      </c>
      <c r="E1602" s="261"/>
      <c r="F1602" s="262">
        <v>2515.0</v>
      </c>
      <c r="G1602" s="262">
        <f t="shared" si="108"/>
        <v>2515</v>
      </c>
      <c r="H1602" s="305" t="s">
        <v>3449</v>
      </c>
      <c r="I1602" s="186" t="s">
        <v>1381</v>
      </c>
      <c r="J1602" s="260" t="s">
        <v>2796</v>
      </c>
      <c r="K1602" s="260"/>
    </row>
    <row r="1603">
      <c r="A1603" s="258">
        <v>45699.0</v>
      </c>
      <c r="B1603" s="258">
        <v>45701.0</v>
      </c>
      <c r="C1603" s="260" t="s">
        <v>3467</v>
      </c>
      <c r="D1603" s="262">
        <v>7.5574753E7</v>
      </c>
      <c r="E1603" s="261"/>
      <c r="F1603" s="262">
        <v>178.0</v>
      </c>
      <c r="G1603" s="262">
        <f t="shared" si="108"/>
        <v>178</v>
      </c>
      <c r="H1603" s="261"/>
      <c r="I1603" s="186" t="s">
        <v>1381</v>
      </c>
      <c r="J1603" s="260" t="s">
        <v>3468</v>
      </c>
      <c r="K1603" s="260"/>
    </row>
    <row r="1604">
      <c r="A1604" s="258">
        <v>45699.0</v>
      </c>
      <c r="B1604" s="258">
        <v>45702.0</v>
      </c>
      <c r="C1604" s="260" t="s">
        <v>3469</v>
      </c>
      <c r="D1604" s="262">
        <v>7.8533856E7</v>
      </c>
      <c r="E1604" s="260" t="s">
        <v>18</v>
      </c>
      <c r="F1604" s="262">
        <v>930.0</v>
      </c>
      <c r="G1604" s="262">
        <f t="shared" si="108"/>
        <v>930</v>
      </c>
      <c r="H1604" s="261"/>
      <c r="I1604" s="186" t="s">
        <v>1381</v>
      </c>
      <c r="J1604" s="260" t="s">
        <v>3470</v>
      </c>
      <c r="K1604" s="260"/>
    </row>
    <row r="1605">
      <c r="A1605" s="258">
        <v>45699.0</v>
      </c>
      <c r="B1605" s="258">
        <v>45702.0</v>
      </c>
      <c r="C1605" s="260" t="s">
        <v>3471</v>
      </c>
      <c r="D1605" s="262">
        <v>7.7073382E7</v>
      </c>
      <c r="E1605" s="260" t="s">
        <v>18</v>
      </c>
      <c r="F1605" s="262">
        <v>465.0</v>
      </c>
      <c r="G1605" s="262">
        <f t="shared" si="108"/>
        <v>465</v>
      </c>
      <c r="H1605" s="327" t="s">
        <v>3472</v>
      </c>
      <c r="I1605" s="186" t="s">
        <v>1381</v>
      </c>
      <c r="J1605" s="260" t="s">
        <v>3473</v>
      </c>
      <c r="K1605" s="260"/>
    </row>
    <row r="1606">
      <c r="A1606" s="258">
        <v>45700.0</v>
      </c>
      <c r="B1606" s="258">
        <v>45703.0</v>
      </c>
      <c r="C1606" s="260" t="s">
        <v>3474</v>
      </c>
      <c r="D1606" s="260" t="s">
        <v>3475</v>
      </c>
      <c r="E1606" s="260" t="s">
        <v>18</v>
      </c>
      <c r="F1606" s="262">
        <v>1110.0</v>
      </c>
      <c r="G1606" s="262">
        <f t="shared" si="108"/>
        <v>1110</v>
      </c>
      <c r="H1606" s="261"/>
      <c r="I1606" s="186" t="s">
        <v>1381</v>
      </c>
      <c r="J1606" s="260" t="s">
        <v>3476</v>
      </c>
      <c r="K1606" s="260"/>
    </row>
    <row r="1607">
      <c r="A1607" s="239">
        <v>45700.0</v>
      </c>
      <c r="B1607" s="239">
        <v>45702.0</v>
      </c>
      <c r="C1607" s="240" t="s">
        <v>3477</v>
      </c>
      <c r="D1607" s="241">
        <v>7.7656546E7</v>
      </c>
      <c r="E1607" s="243"/>
      <c r="F1607" s="241">
        <v>178.0</v>
      </c>
      <c r="G1607" s="241">
        <f t="shared" si="108"/>
        <v>178</v>
      </c>
      <c r="H1607" s="243"/>
      <c r="I1607" s="186" t="s">
        <v>730</v>
      </c>
      <c r="J1607" s="240" t="s">
        <v>3310</v>
      </c>
      <c r="K1607" s="260"/>
    </row>
    <row r="1608">
      <c r="A1608" s="258">
        <v>45702.0</v>
      </c>
      <c r="B1608" s="258">
        <v>45702.0</v>
      </c>
      <c r="C1608" s="260" t="s">
        <v>3478</v>
      </c>
      <c r="D1608" s="262">
        <v>7.5676471E7</v>
      </c>
      <c r="E1608" s="261"/>
      <c r="F1608" s="262">
        <v>169.0</v>
      </c>
      <c r="G1608" s="262">
        <f t="shared" si="108"/>
        <v>169</v>
      </c>
      <c r="H1608" s="261"/>
      <c r="I1608" s="186" t="s">
        <v>1381</v>
      </c>
      <c r="J1608" s="260" t="s">
        <v>3479</v>
      </c>
      <c r="K1608" s="260"/>
    </row>
    <row r="1609">
      <c r="A1609" s="258">
        <v>45702.0</v>
      </c>
      <c r="B1609" s="258">
        <v>45702.0</v>
      </c>
      <c r="C1609" s="260" t="s">
        <v>3480</v>
      </c>
      <c r="D1609" s="261"/>
      <c r="E1609" s="261"/>
      <c r="F1609" s="262">
        <v>238.0</v>
      </c>
      <c r="G1609" s="262">
        <f t="shared" si="108"/>
        <v>238</v>
      </c>
      <c r="H1609" s="261"/>
      <c r="I1609" s="186" t="s">
        <v>1381</v>
      </c>
      <c r="J1609" s="260" t="s">
        <v>3481</v>
      </c>
      <c r="K1609" s="260"/>
    </row>
    <row r="1610">
      <c r="A1610" s="258">
        <v>45702.0</v>
      </c>
      <c r="B1610" s="258">
        <v>45702.0</v>
      </c>
      <c r="C1610" s="260" t="s">
        <v>3482</v>
      </c>
      <c r="D1610" s="262">
        <v>7.0910195E7</v>
      </c>
      <c r="E1610" s="261"/>
      <c r="F1610" s="262">
        <v>676.0</v>
      </c>
      <c r="G1610" s="262">
        <f t="shared" si="108"/>
        <v>676</v>
      </c>
      <c r="H1610" s="261"/>
      <c r="I1610" s="186" t="s">
        <v>1381</v>
      </c>
      <c r="J1610" s="260" t="s">
        <v>3483</v>
      </c>
      <c r="K1610" s="260"/>
    </row>
    <row r="1611">
      <c r="A1611" s="239">
        <v>45702.0</v>
      </c>
      <c r="B1611" s="239">
        <v>45702.0</v>
      </c>
      <c r="C1611" s="240" t="s">
        <v>3484</v>
      </c>
      <c r="D1611" s="240" t="s">
        <v>3485</v>
      </c>
      <c r="E1611" s="243"/>
      <c r="F1611" s="241">
        <v>169.0</v>
      </c>
      <c r="G1611" s="241">
        <f t="shared" si="108"/>
        <v>169</v>
      </c>
      <c r="H1611" s="243"/>
      <c r="I1611" s="186" t="s">
        <v>730</v>
      </c>
      <c r="J1611" s="240" t="s">
        <v>3486</v>
      </c>
      <c r="K1611" s="260"/>
    </row>
    <row r="1612">
      <c r="A1612" s="258">
        <v>45702.0</v>
      </c>
      <c r="B1612" s="258">
        <v>45701.0</v>
      </c>
      <c r="C1612" s="260" t="s">
        <v>3487</v>
      </c>
      <c r="D1612" s="262">
        <v>5.6997972013E10</v>
      </c>
      <c r="E1612" s="261"/>
      <c r="F1612" s="262">
        <v>356.0</v>
      </c>
      <c r="G1612" s="262">
        <f t="shared" si="108"/>
        <v>356</v>
      </c>
      <c r="H1612" s="261"/>
      <c r="I1612" s="186" t="s">
        <v>1381</v>
      </c>
      <c r="J1612" s="260" t="s">
        <v>3488</v>
      </c>
      <c r="K1612" s="260"/>
    </row>
    <row r="1613">
      <c r="A1613" s="258">
        <v>45702.0</v>
      </c>
      <c r="B1613" s="258">
        <v>45702.0</v>
      </c>
      <c r="C1613" s="260" t="s">
        <v>3489</v>
      </c>
      <c r="D1613" s="262">
        <v>6.3569608E7</v>
      </c>
      <c r="E1613" s="261"/>
      <c r="F1613" s="262">
        <v>169.0</v>
      </c>
      <c r="G1613" s="262">
        <f t="shared" si="108"/>
        <v>169</v>
      </c>
      <c r="H1613" s="261"/>
      <c r="I1613" s="186" t="s">
        <v>1381</v>
      </c>
      <c r="J1613" s="260" t="s">
        <v>3490</v>
      </c>
      <c r="K1613" s="260"/>
    </row>
    <row r="1614">
      <c r="A1614" s="239">
        <v>45702.0</v>
      </c>
      <c r="B1614" s="239">
        <v>45702.0</v>
      </c>
      <c r="C1614" s="240" t="s">
        <v>3491</v>
      </c>
      <c r="D1614" s="241">
        <v>7.7367691E7</v>
      </c>
      <c r="E1614" s="243"/>
      <c r="F1614" s="241">
        <v>338.0</v>
      </c>
      <c r="G1614" s="241">
        <f t="shared" si="108"/>
        <v>338</v>
      </c>
      <c r="H1614" s="243"/>
      <c r="I1614" s="186" t="s">
        <v>730</v>
      </c>
      <c r="J1614" s="240" t="s">
        <v>3492</v>
      </c>
      <c r="K1614" s="260"/>
    </row>
    <row r="1615">
      <c r="A1615" s="258">
        <v>45702.0</v>
      </c>
      <c r="B1615" s="258">
        <v>45702.0</v>
      </c>
      <c r="C1615" s="260" t="s">
        <v>3493</v>
      </c>
      <c r="D1615" s="262">
        <v>7.8501523E7</v>
      </c>
      <c r="E1615" s="261"/>
      <c r="F1615" s="262">
        <v>169.0</v>
      </c>
      <c r="G1615" s="262">
        <f t="shared" si="108"/>
        <v>169</v>
      </c>
      <c r="H1615" s="261"/>
      <c r="I1615" s="186" t="s">
        <v>1381</v>
      </c>
      <c r="J1615" s="260" t="s">
        <v>3494</v>
      </c>
      <c r="K1615" s="260"/>
    </row>
    <row r="1616">
      <c r="A1616" s="258">
        <v>45702.0</v>
      </c>
      <c r="B1616" s="258">
        <v>45702.0</v>
      </c>
      <c r="C1616" s="260" t="s">
        <v>2606</v>
      </c>
      <c r="D1616" s="262">
        <v>7.6057925E7</v>
      </c>
      <c r="E1616" s="261"/>
      <c r="F1616" s="262">
        <v>169.0</v>
      </c>
      <c r="G1616" s="262">
        <f t="shared" si="108"/>
        <v>169</v>
      </c>
      <c r="H1616" s="261"/>
      <c r="I1616" s="186" t="s">
        <v>1381</v>
      </c>
      <c r="J1616" s="260" t="s">
        <v>3495</v>
      </c>
      <c r="K1616" s="260"/>
    </row>
    <row r="1617">
      <c r="A1617" s="239">
        <v>45702.0</v>
      </c>
      <c r="B1617" s="239">
        <v>45702.0</v>
      </c>
      <c r="C1617" s="240" t="s">
        <v>3496</v>
      </c>
      <c r="D1617" s="241">
        <v>7.0900326E7</v>
      </c>
      <c r="E1617" s="243"/>
      <c r="F1617" s="241">
        <v>169.0</v>
      </c>
      <c r="G1617" s="241">
        <f t="shared" si="108"/>
        <v>169</v>
      </c>
      <c r="H1617" s="243"/>
      <c r="I1617" s="186" t="s">
        <v>730</v>
      </c>
      <c r="J1617" s="240" t="s">
        <v>3495</v>
      </c>
      <c r="K1617" s="260"/>
    </row>
    <row r="1618">
      <c r="A1618" s="239">
        <v>45702.0</v>
      </c>
      <c r="B1618" s="239">
        <v>45702.0</v>
      </c>
      <c r="C1618" s="240" t="s">
        <v>3497</v>
      </c>
      <c r="D1618" s="240" t="s">
        <v>3498</v>
      </c>
      <c r="E1618" s="243"/>
      <c r="F1618" s="241">
        <v>89.0</v>
      </c>
      <c r="G1618" s="241">
        <f t="shared" si="108"/>
        <v>89</v>
      </c>
      <c r="H1618" s="243"/>
      <c r="I1618" s="186" t="s">
        <v>730</v>
      </c>
      <c r="J1618" s="240" t="s">
        <v>3499</v>
      </c>
      <c r="K1618" s="260"/>
    </row>
    <row r="1619">
      <c r="A1619" s="239">
        <v>45702.0</v>
      </c>
      <c r="B1619" s="239">
        <v>45702.0</v>
      </c>
      <c r="C1619" s="240" t="s">
        <v>3500</v>
      </c>
      <c r="D1619" s="241">
        <v>7.5959999E7</v>
      </c>
      <c r="E1619" s="243"/>
      <c r="F1619" s="241">
        <v>169.0</v>
      </c>
      <c r="G1619" s="241">
        <f t="shared" si="108"/>
        <v>169</v>
      </c>
      <c r="H1619" s="243"/>
      <c r="I1619" s="186" t="s">
        <v>730</v>
      </c>
      <c r="J1619" s="240" t="s">
        <v>3495</v>
      </c>
      <c r="K1619" s="260"/>
    </row>
    <row r="1620">
      <c r="A1620" s="239">
        <v>45702.0</v>
      </c>
      <c r="B1620" s="239">
        <v>45702.0</v>
      </c>
      <c r="C1620" s="240" t="s">
        <v>3501</v>
      </c>
      <c r="D1620" s="241">
        <v>7.0892218E7</v>
      </c>
      <c r="E1620" s="243"/>
      <c r="F1620" s="241">
        <v>169.0</v>
      </c>
      <c r="G1620" s="241">
        <f t="shared" si="108"/>
        <v>169</v>
      </c>
      <c r="H1620" s="243"/>
      <c r="I1620" s="186" t="s">
        <v>730</v>
      </c>
      <c r="J1620" s="240" t="s">
        <v>3495</v>
      </c>
      <c r="K1620" s="260"/>
    </row>
    <row r="1621">
      <c r="A1621" s="239">
        <v>45702.0</v>
      </c>
      <c r="B1621" s="239">
        <v>45702.0</v>
      </c>
      <c r="C1621" s="240" t="s">
        <v>3502</v>
      </c>
      <c r="D1621" s="241">
        <v>7.8096419E7</v>
      </c>
      <c r="E1621" s="243"/>
      <c r="F1621" s="241">
        <v>338.0</v>
      </c>
      <c r="G1621" s="241">
        <f t="shared" si="108"/>
        <v>338</v>
      </c>
      <c r="H1621" s="243"/>
      <c r="I1621" s="186" t="s">
        <v>730</v>
      </c>
      <c r="J1621" s="240" t="s">
        <v>3503</v>
      </c>
      <c r="K1621" s="260"/>
    </row>
    <row r="1622">
      <c r="A1622" s="239">
        <v>45702.0</v>
      </c>
      <c r="B1622" s="239">
        <v>45702.0</v>
      </c>
      <c r="C1622" s="240" t="s">
        <v>3504</v>
      </c>
      <c r="D1622" s="241">
        <v>7.7319145E7</v>
      </c>
      <c r="E1622" s="243"/>
      <c r="F1622" s="241">
        <v>676.0</v>
      </c>
      <c r="G1622" s="241">
        <f t="shared" si="108"/>
        <v>676</v>
      </c>
      <c r="H1622" s="240" t="s">
        <v>3370</v>
      </c>
      <c r="I1622" s="186" t="s">
        <v>730</v>
      </c>
      <c r="J1622" s="240" t="s">
        <v>3505</v>
      </c>
      <c r="K1622" s="260"/>
    </row>
    <row r="1623">
      <c r="A1623" s="239">
        <v>45702.0</v>
      </c>
      <c r="B1623" s="239">
        <v>45702.0</v>
      </c>
      <c r="C1623" s="240" t="s">
        <v>3506</v>
      </c>
      <c r="D1623" s="241">
        <v>7.6170301E7</v>
      </c>
      <c r="E1623" s="243"/>
      <c r="F1623" s="241">
        <v>450.0</v>
      </c>
      <c r="G1623" s="262">
        <f t="shared" si="108"/>
        <v>450</v>
      </c>
      <c r="H1623" s="243"/>
      <c r="I1623" s="186" t="s">
        <v>730</v>
      </c>
      <c r="J1623" s="240" t="s">
        <v>3507</v>
      </c>
      <c r="K1623" s="260"/>
    </row>
    <row r="1624">
      <c r="A1624" s="239">
        <v>45702.0</v>
      </c>
      <c r="B1624" s="239">
        <v>45702.0</v>
      </c>
      <c r="C1624" s="240" t="s">
        <v>3508</v>
      </c>
      <c r="D1624" s="240" t="s">
        <v>3509</v>
      </c>
      <c r="E1624" s="243"/>
      <c r="F1624" s="241">
        <v>450.0</v>
      </c>
      <c r="G1624" s="262">
        <f t="shared" si="108"/>
        <v>450</v>
      </c>
      <c r="H1624" s="243"/>
      <c r="I1624" s="186" t="s">
        <v>730</v>
      </c>
      <c r="J1624" s="240" t="s">
        <v>3510</v>
      </c>
      <c r="K1624" s="260"/>
    </row>
    <row r="1625">
      <c r="A1625" s="239">
        <v>45702.0</v>
      </c>
      <c r="B1625" s="239">
        <v>45702.0</v>
      </c>
      <c r="C1625" s="240" t="s">
        <v>3511</v>
      </c>
      <c r="D1625" s="241">
        <v>7.6608765E7</v>
      </c>
      <c r="E1625" s="243"/>
      <c r="F1625" s="241">
        <v>450.0</v>
      </c>
      <c r="G1625" s="262">
        <f t="shared" si="108"/>
        <v>450</v>
      </c>
      <c r="H1625" s="243"/>
      <c r="I1625" s="186" t="s">
        <v>730</v>
      </c>
      <c r="J1625" s="240" t="s">
        <v>3512</v>
      </c>
      <c r="K1625" s="260"/>
    </row>
    <row r="1626">
      <c r="A1626" s="239">
        <v>45702.0</v>
      </c>
      <c r="B1626" s="239">
        <v>45746.0</v>
      </c>
      <c r="C1626" s="240" t="s">
        <v>2255</v>
      </c>
      <c r="D1626" s="241">
        <v>7.7296365E7</v>
      </c>
      <c r="E1626" s="240" t="s">
        <v>31</v>
      </c>
      <c r="F1626" s="241">
        <v>914.5</v>
      </c>
      <c r="G1626" s="262">
        <f t="shared" si="108"/>
        <v>914.5</v>
      </c>
      <c r="H1626" s="326" t="s">
        <v>3513</v>
      </c>
      <c r="I1626" s="186" t="s">
        <v>730</v>
      </c>
      <c r="J1626" s="240" t="s">
        <v>3514</v>
      </c>
      <c r="K1626" s="260"/>
    </row>
    <row r="1627">
      <c r="A1627" s="239">
        <v>45702.0</v>
      </c>
      <c r="B1627" s="239">
        <v>45704.0</v>
      </c>
      <c r="C1627" s="240" t="s">
        <v>3515</v>
      </c>
      <c r="D1627" s="240" t="s">
        <v>3516</v>
      </c>
      <c r="E1627" s="240" t="s">
        <v>470</v>
      </c>
      <c r="F1627" s="241">
        <v>1359.0</v>
      </c>
      <c r="G1627" s="262">
        <f t="shared" si="108"/>
        <v>1359</v>
      </c>
      <c r="H1627" s="243"/>
      <c r="I1627" s="186" t="s">
        <v>730</v>
      </c>
      <c r="J1627" s="240" t="s">
        <v>3517</v>
      </c>
      <c r="K1627" s="260"/>
    </row>
    <row r="1628">
      <c r="A1628" s="239">
        <v>45702.0</v>
      </c>
      <c r="B1628" s="239">
        <v>45702.0</v>
      </c>
      <c r="C1628" s="240" t="s">
        <v>3518</v>
      </c>
      <c r="D1628" s="240" t="s">
        <v>3519</v>
      </c>
      <c r="E1628" s="240" t="s">
        <v>18</v>
      </c>
      <c r="F1628" s="241">
        <v>939.0</v>
      </c>
      <c r="G1628" s="262">
        <f t="shared" si="108"/>
        <v>939</v>
      </c>
      <c r="H1628" s="243"/>
      <c r="I1628" s="186" t="s">
        <v>730</v>
      </c>
      <c r="J1628" s="240" t="s">
        <v>2010</v>
      </c>
      <c r="K1628" s="260"/>
    </row>
    <row r="1629">
      <c r="A1629" s="239">
        <v>45702.0</v>
      </c>
      <c r="B1629" s="239">
        <v>45702.0</v>
      </c>
      <c r="C1629" s="240" t="s">
        <v>3520</v>
      </c>
      <c r="D1629" s="241">
        <v>7.0035332E7</v>
      </c>
      <c r="E1629" s="240" t="s">
        <v>18</v>
      </c>
      <c r="F1629" s="241">
        <v>569.0</v>
      </c>
      <c r="G1629" s="262">
        <f t="shared" si="108"/>
        <v>569</v>
      </c>
      <c r="H1629" s="243"/>
      <c r="I1629" s="186" t="s">
        <v>730</v>
      </c>
      <c r="J1629" s="240" t="s">
        <v>2499</v>
      </c>
      <c r="K1629" s="260"/>
    </row>
    <row r="1630">
      <c r="A1630" s="258">
        <v>45702.0</v>
      </c>
      <c r="B1630" s="258">
        <v>45702.0</v>
      </c>
      <c r="C1630" s="260" t="s">
        <v>3458</v>
      </c>
      <c r="D1630" s="262">
        <v>7.7341208E7</v>
      </c>
      <c r="E1630" s="260" t="s">
        <v>18</v>
      </c>
      <c r="F1630" s="262">
        <v>539.0</v>
      </c>
      <c r="G1630" s="262">
        <f t="shared" si="108"/>
        <v>539</v>
      </c>
      <c r="H1630" s="260" t="s">
        <v>3370</v>
      </c>
      <c r="I1630" s="186" t="s">
        <v>1381</v>
      </c>
      <c r="J1630" s="260" t="s">
        <v>3460</v>
      </c>
      <c r="K1630" s="260"/>
    </row>
    <row r="1631">
      <c r="A1631" s="258">
        <v>45702.0</v>
      </c>
      <c r="B1631" s="258">
        <v>45702.0</v>
      </c>
      <c r="C1631" s="260" t="s">
        <v>3433</v>
      </c>
      <c r="D1631" s="262">
        <v>7.7352456E7</v>
      </c>
      <c r="E1631" s="260" t="s">
        <v>31</v>
      </c>
      <c r="F1631" s="262">
        <v>1529.0</v>
      </c>
      <c r="G1631" s="262">
        <f t="shared" si="108"/>
        <v>1529</v>
      </c>
      <c r="H1631" s="260" t="s">
        <v>3521</v>
      </c>
      <c r="I1631" s="186" t="s">
        <v>1381</v>
      </c>
      <c r="J1631" s="260" t="s">
        <v>1794</v>
      </c>
      <c r="K1631" s="260"/>
    </row>
    <row r="1632">
      <c r="A1632" s="258">
        <v>45704.0</v>
      </c>
      <c r="B1632" s="258">
        <v>45702.0</v>
      </c>
      <c r="C1632" s="260" t="s">
        <v>3522</v>
      </c>
      <c r="D1632" s="262">
        <v>7.6052471E7</v>
      </c>
      <c r="E1632" s="261"/>
      <c r="F1632" s="262">
        <v>390.0</v>
      </c>
      <c r="G1632" s="262">
        <f t="shared" si="108"/>
        <v>390</v>
      </c>
      <c r="H1632" s="327" t="s">
        <v>3523</v>
      </c>
      <c r="I1632" s="186" t="s">
        <v>1381</v>
      </c>
      <c r="J1632" s="260" t="s">
        <v>3524</v>
      </c>
      <c r="K1632" s="260"/>
    </row>
    <row r="1633">
      <c r="A1633" s="258">
        <v>45704.0</v>
      </c>
      <c r="B1633" s="258">
        <v>45702.0</v>
      </c>
      <c r="C1633" s="260" t="s">
        <v>3525</v>
      </c>
      <c r="D1633" s="262">
        <v>7.3653058E7</v>
      </c>
      <c r="E1633" s="261"/>
      <c r="F1633" s="262">
        <v>450.0</v>
      </c>
      <c r="G1633" s="262">
        <f t="shared" si="108"/>
        <v>450</v>
      </c>
      <c r="H1633" s="327" t="s">
        <v>3526</v>
      </c>
      <c r="I1633" s="186" t="s">
        <v>1381</v>
      </c>
      <c r="J1633" s="260" t="s">
        <v>3512</v>
      </c>
      <c r="K1633" s="260"/>
    </row>
    <row r="1634">
      <c r="A1634" s="258">
        <v>45704.0</v>
      </c>
      <c r="B1634" s="258">
        <v>45703.0</v>
      </c>
      <c r="C1634" s="260" t="s">
        <v>3465</v>
      </c>
      <c r="D1634" s="262">
        <v>6.9191296E7</v>
      </c>
      <c r="E1634" s="260" t="s">
        <v>31</v>
      </c>
      <c r="F1634" s="262">
        <f>480+1559</f>
        <v>2039</v>
      </c>
      <c r="G1634" s="262">
        <f t="shared" si="108"/>
        <v>2039</v>
      </c>
      <c r="H1634" s="261"/>
      <c r="I1634" s="186" t="s">
        <v>1381</v>
      </c>
      <c r="J1634" s="260" t="s">
        <v>3527</v>
      </c>
      <c r="K1634" s="260"/>
    </row>
    <row r="1635">
      <c r="A1635" s="239">
        <v>45704.0</v>
      </c>
      <c r="B1635" s="239">
        <v>45702.0</v>
      </c>
      <c r="C1635" s="240" t="s">
        <v>3297</v>
      </c>
      <c r="D1635" s="241">
        <v>7.3980441E7</v>
      </c>
      <c r="E1635" s="240" t="s">
        <v>18</v>
      </c>
      <c r="F1635" s="241">
        <v>610.0</v>
      </c>
      <c r="G1635" s="262">
        <f t="shared" si="108"/>
        <v>610</v>
      </c>
      <c r="H1635" s="240" t="s">
        <v>3528</v>
      </c>
      <c r="I1635" s="186" t="s">
        <v>730</v>
      </c>
      <c r="J1635" s="240" t="s">
        <v>3529</v>
      </c>
      <c r="K1635" s="260"/>
    </row>
    <row r="1636">
      <c r="A1636" s="258">
        <v>45704.0</v>
      </c>
      <c r="B1636" s="258">
        <v>45702.0</v>
      </c>
      <c r="C1636" s="260" t="s">
        <v>3530</v>
      </c>
      <c r="D1636" s="262">
        <v>7.55323333E8</v>
      </c>
      <c r="E1636" s="260" t="s">
        <v>18</v>
      </c>
      <c r="F1636" s="262">
        <v>869.0</v>
      </c>
      <c r="G1636" s="262">
        <f t="shared" si="108"/>
        <v>869</v>
      </c>
      <c r="H1636" s="261"/>
      <c r="I1636" s="186" t="s">
        <v>1381</v>
      </c>
      <c r="J1636" s="260" t="s">
        <v>3531</v>
      </c>
      <c r="K1636" s="260"/>
    </row>
    <row r="1637">
      <c r="A1637" s="258">
        <v>45704.0</v>
      </c>
      <c r="B1637" s="258">
        <v>45704.0</v>
      </c>
      <c r="C1637" s="260" t="s">
        <v>3532</v>
      </c>
      <c r="D1637" s="262">
        <v>7.0820826E7</v>
      </c>
      <c r="E1637" s="261"/>
      <c r="F1637" s="262">
        <v>903.0</v>
      </c>
      <c r="G1637" s="262">
        <f t="shared" si="108"/>
        <v>903</v>
      </c>
      <c r="H1637" s="261"/>
      <c r="I1637" s="186" t="s">
        <v>1381</v>
      </c>
      <c r="J1637" s="260" t="s">
        <v>3533</v>
      </c>
      <c r="K1637" s="260"/>
    </row>
    <row r="1638">
      <c r="A1638" s="258">
        <v>45704.0</v>
      </c>
      <c r="B1638" s="258">
        <v>45704.0</v>
      </c>
      <c r="C1638" s="260" t="s">
        <v>3534</v>
      </c>
      <c r="D1638" s="262">
        <v>7.0814495E7</v>
      </c>
      <c r="E1638" s="261"/>
      <c r="F1638" s="262">
        <v>516.0</v>
      </c>
      <c r="G1638" s="262">
        <f t="shared" si="108"/>
        <v>516</v>
      </c>
      <c r="H1638" s="261"/>
      <c r="I1638" s="186" t="s">
        <v>1381</v>
      </c>
      <c r="J1638" s="260" t="s">
        <v>1131</v>
      </c>
      <c r="K1638" s="260"/>
    </row>
    <row r="1639">
      <c r="A1639" s="258">
        <v>45704.0</v>
      </c>
      <c r="B1639" s="258">
        <v>45703.0</v>
      </c>
      <c r="C1639" s="260" t="s">
        <v>3535</v>
      </c>
      <c r="D1639" s="262">
        <v>7.9471584E7</v>
      </c>
      <c r="E1639" s="260" t="s">
        <v>18</v>
      </c>
      <c r="F1639" s="262">
        <v>869.0</v>
      </c>
      <c r="G1639" s="262">
        <f t="shared" si="108"/>
        <v>869</v>
      </c>
      <c r="H1639" s="261"/>
      <c r="I1639" s="186" t="s">
        <v>1381</v>
      </c>
      <c r="J1639" s="260" t="s">
        <v>3536</v>
      </c>
      <c r="K1639" s="260"/>
    </row>
    <row r="1640">
      <c r="A1640" s="258">
        <v>45704.0</v>
      </c>
      <c r="B1640" s="258">
        <v>45709.0</v>
      </c>
      <c r="C1640" s="260" t="s">
        <v>3537</v>
      </c>
      <c r="D1640" s="262">
        <v>7.6980105E7</v>
      </c>
      <c r="E1640" s="260" t="s">
        <v>225</v>
      </c>
      <c r="F1640" s="262">
        <v>1300.0</v>
      </c>
      <c r="G1640" s="262">
        <f t="shared" si="108"/>
        <v>1300</v>
      </c>
      <c r="H1640" s="327" t="s">
        <v>3538</v>
      </c>
      <c r="I1640" s="186" t="s">
        <v>1381</v>
      </c>
      <c r="J1640" s="260" t="s">
        <v>3539</v>
      </c>
      <c r="K1640" s="260"/>
    </row>
    <row r="1641">
      <c r="A1641" s="258">
        <v>45705.0</v>
      </c>
      <c r="B1641" s="258">
        <v>45710.0</v>
      </c>
      <c r="C1641" s="260" t="s">
        <v>3540</v>
      </c>
      <c r="D1641" s="262">
        <v>7.8521917E7</v>
      </c>
      <c r="E1641" s="260" t="s">
        <v>18</v>
      </c>
      <c r="F1641" s="262">
        <v>1189.0</v>
      </c>
      <c r="G1641" s="262">
        <f t="shared" si="108"/>
        <v>1189</v>
      </c>
      <c r="H1641" s="327" t="s">
        <v>3541</v>
      </c>
      <c r="I1641" s="186" t="s">
        <v>1381</v>
      </c>
      <c r="J1641" s="260" t="s">
        <v>3542</v>
      </c>
      <c r="K1641" s="260"/>
    </row>
    <row r="1642">
      <c r="A1642" s="258">
        <v>45705.0</v>
      </c>
      <c r="B1642" s="258">
        <v>45727.0</v>
      </c>
      <c r="C1642" s="260" t="s">
        <v>3543</v>
      </c>
      <c r="D1642" s="262">
        <v>7.258641E7</v>
      </c>
      <c r="E1642" s="260" t="s">
        <v>31</v>
      </c>
      <c r="F1642" s="262">
        <v>1829.0</v>
      </c>
      <c r="G1642" s="262">
        <f t="shared" si="108"/>
        <v>1829</v>
      </c>
      <c r="H1642" s="261"/>
      <c r="I1642" s="186" t="s">
        <v>1381</v>
      </c>
      <c r="J1642" s="260" t="s">
        <v>3544</v>
      </c>
      <c r="K1642" s="260"/>
    </row>
    <row r="1643">
      <c r="A1643" s="258">
        <v>45705.0</v>
      </c>
      <c r="B1643" s="258">
        <v>45710.0</v>
      </c>
      <c r="C1643" s="260" t="s">
        <v>3545</v>
      </c>
      <c r="D1643" s="262">
        <v>7.7331983E7</v>
      </c>
      <c r="E1643" s="260" t="s">
        <v>18</v>
      </c>
      <c r="F1643" s="262">
        <v>930.0</v>
      </c>
      <c r="G1643" s="262">
        <f t="shared" si="108"/>
        <v>930</v>
      </c>
      <c r="H1643" s="261"/>
      <c r="I1643" s="186" t="s">
        <v>1381</v>
      </c>
      <c r="J1643" s="260" t="s">
        <v>3546</v>
      </c>
      <c r="K1643" s="260"/>
    </row>
    <row r="1644">
      <c r="A1644" s="239">
        <v>45705.0</v>
      </c>
      <c r="B1644" s="239">
        <v>45702.0</v>
      </c>
      <c r="C1644" s="240" t="s">
        <v>3520</v>
      </c>
      <c r="D1644" s="241">
        <v>7.0035332E7</v>
      </c>
      <c r="E1644" s="240" t="s">
        <v>18</v>
      </c>
      <c r="F1644" s="241">
        <v>450.0</v>
      </c>
      <c r="G1644" s="241">
        <f t="shared" si="108"/>
        <v>450</v>
      </c>
      <c r="H1644" s="240" t="s">
        <v>3370</v>
      </c>
      <c r="I1644" s="186" t="s">
        <v>730</v>
      </c>
      <c r="J1644" s="240" t="s">
        <v>3512</v>
      </c>
      <c r="K1644" s="260"/>
    </row>
    <row r="1645">
      <c r="A1645" s="258">
        <v>45706.0</v>
      </c>
      <c r="B1645" s="258">
        <v>45702.0</v>
      </c>
      <c r="C1645" s="260" t="s">
        <v>3471</v>
      </c>
      <c r="D1645" s="262">
        <v>7.7073382E7</v>
      </c>
      <c r="E1645" s="260" t="s">
        <v>18</v>
      </c>
      <c r="F1645" s="262">
        <v>465.0</v>
      </c>
      <c r="G1645" s="262">
        <f t="shared" si="108"/>
        <v>465</v>
      </c>
      <c r="H1645" s="260" t="s">
        <v>3547</v>
      </c>
      <c r="I1645" s="186" t="s">
        <v>1381</v>
      </c>
      <c r="J1645" s="260" t="s">
        <v>2901</v>
      </c>
      <c r="K1645" s="260"/>
    </row>
    <row r="1646">
      <c r="A1646" s="258">
        <v>45707.0</v>
      </c>
      <c r="B1646" s="258">
        <v>45707.0</v>
      </c>
      <c r="C1646" s="260" t="s">
        <v>3548</v>
      </c>
      <c r="D1646" s="262">
        <v>6.0995075E7</v>
      </c>
      <c r="E1646" s="261"/>
      <c r="F1646" s="262">
        <v>178.0</v>
      </c>
      <c r="G1646" s="262">
        <f t="shared" si="108"/>
        <v>178</v>
      </c>
      <c r="H1646" s="261"/>
      <c r="I1646" s="186" t="s">
        <v>1381</v>
      </c>
      <c r="J1646" s="260" t="s">
        <v>1134</v>
      </c>
      <c r="K1646" s="260"/>
    </row>
    <row r="1647">
      <c r="A1647" s="258">
        <v>45710.0</v>
      </c>
      <c r="B1647" s="258">
        <v>45709.0</v>
      </c>
      <c r="C1647" s="260" t="s">
        <v>3549</v>
      </c>
      <c r="D1647" s="262">
        <v>7.9997666E7</v>
      </c>
      <c r="E1647" s="261"/>
      <c r="F1647" s="262">
        <v>1260.0</v>
      </c>
      <c r="G1647" s="262">
        <f t="shared" si="108"/>
        <v>1260</v>
      </c>
      <c r="H1647" s="261"/>
      <c r="I1647" s="186" t="s">
        <v>1381</v>
      </c>
      <c r="J1647" s="261"/>
      <c r="K1647" s="260"/>
    </row>
    <row r="1648">
      <c r="A1648" s="258">
        <v>45709.0</v>
      </c>
      <c r="B1648" s="258">
        <v>45709.0</v>
      </c>
      <c r="C1648" s="260" t="s">
        <v>3537</v>
      </c>
      <c r="D1648" s="262">
        <v>7.6980105E7</v>
      </c>
      <c r="E1648" s="260" t="s">
        <v>225</v>
      </c>
      <c r="F1648" s="262">
        <v>1358.0</v>
      </c>
      <c r="G1648" s="262">
        <f t="shared" si="108"/>
        <v>1358</v>
      </c>
      <c r="H1648" s="260" t="s">
        <v>3550</v>
      </c>
      <c r="I1648" s="186" t="s">
        <v>1381</v>
      </c>
      <c r="J1648" s="260" t="s">
        <v>3551</v>
      </c>
      <c r="K1648" s="260"/>
    </row>
    <row r="1649">
      <c r="A1649" s="258">
        <v>45709.0</v>
      </c>
      <c r="B1649" s="258">
        <v>45710.0</v>
      </c>
      <c r="C1649" s="260" t="s">
        <v>3552</v>
      </c>
      <c r="D1649" s="262">
        <v>6.9164434E7</v>
      </c>
      <c r="E1649" s="261"/>
      <c r="F1649" s="262">
        <v>258.0</v>
      </c>
      <c r="G1649" s="262">
        <f t="shared" si="108"/>
        <v>258</v>
      </c>
      <c r="H1649" s="261"/>
      <c r="I1649" s="186" t="s">
        <v>1381</v>
      </c>
      <c r="J1649" s="260" t="s">
        <v>3553</v>
      </c>
      <c r="K1649" s="260"/>
    </row>
    <row r="1650">
      <c r="A1650" s="258">
        <v>45709.0</v>
      </c>
      <c r="B1650" s="258">
        <v>45710.0</v>
      </c>
      <c r="C1650" s="260" t="s">
        <v>3554</v>
      </c>
      <c r="D1650" s="262">
        <v>7.7350089E7</v>
      </c>
      <c r="E1650" s="261"/>
      <c r="F1650" s="262">
        <v>416.0</v>
      </c>
      <c r="G1650" s="262">
        <f t="shared" si="108"/>
        <v>416</v>
      </c>
      <c r="H1650" s="261"/>
      <c r="I1650" s="186" t="s">
        <v>1381</v>
      </c>
      <c r="J1650" s="260" t="s">
        <v>3555</v>
      </c>
      <c r="K1650" s="260"/>
    </row>
    <row r="1651">
      <c r="A1651" s="239">
        <v>45709.0</v>
      </c>
      <c r="B1651" s="239">
        <v>45710.0</v>
      </c>
      <c r="C1651" s="240" t="s">
        <v>3556</v>
      </c>
      <c r="D1651" s="241">
        <v>7.7201706E7</v>
      </c>
      <c r="E1651" s="243"/>
      <c r="F1651" s="241">
        <v>150.0</v>
      </c>
      <c r="G1651" s="241">
        <f t="shared" si="108"/>
        <v>150</v>
      </c>
      <c r="H1651" s="243"/>
      <c r="I1651" s="186" t="s">
        <v>730</v>
      </c>
      <c r="J1651" s="240" t="s">
        <v>3557</v>
      </c>
      <c r="K1651" s="260"/>
    </row>
    <row r="1652">
      <c r="A1652" s="258">
        <v>45711.0</v>
      </c>
      <c r="B1652" s="258">
        <v>45710.0</v>
      </c>
      <c r="C1652" s="260" t="s">
        <v>3540</v>
      </c>
      <c r="D1652" s="262">
        <v>7.8521917E7</v>
      </c>
      <c r="E1652" s="260" t="s">
        <v>18</v>
      </c>
      <c r="F1652" s="262">
        <v>1189.0</v>
      </c>
      <c r="G1652" s="262">
        <f t="shared" si="108"/>
        <v>1189</v>
      </c>
      <c r="H1652" s="260" t="s">
        <v>3558</v>
      </c>
      <c r="I1652" s="186" t="s">
        <v>1381</v>
      </c>
      <c r="J1652" s="260" t="s">
        <v>3559</v>
      </c>
      <c r="K1652" s="260"/>
    </row>
    <row r="1653">
      <c r="A1653" s="258">
        <v>45711.0</v>
      </c>
      <c r="B1653" s="258">
        <v>45710.0</v>
      </c>
      <c r="C1653" s="260" t="s">
        <v>3560</v>
      </c>
      <c r="D1653" s="262">
        <v>6.5066652E7</v>
      </c>
      <c r="E1653" s="260" t="s">
        <v>18</v>
      </c>
      <c r="F1653" s="262">
        <v>1739.0</v>
      </c>
      <c r="G1653" s="262">
        <f t="shared" si="108"/>
        <v>1739</v>
      </c>
      <c r="H1653" s="260" t="s">
        <v>3561</v>
      </c>
      <c r="I1653" s="186" t="s">
        <v>1381</v>
      </c>
      <c r="J1653" s="260" t="s">
        <v>3562</v>
      </c>
      <c r="K1653" s="260"/>
    </row>
    <row r="1654">
      <c r="A1654" s="258">
        <v>45711.0</v>
      </c>
      <c r="B1654" s="258">
        <v>45710.0</v>
      </c>
      <c r="C1654" s="260" t="s">
        <v>3563</v>
      </c>
      <c r="D1654" s="262">
        <v>7.819937E7</v>
      </c>
      <c r="E1654" s="260" t="s">
        <v>18</v>
      </c>
      <c r="F1654" s="262">
        <v>869.0</v>
      </c>
      <c r="G1654" s="262">
        <f t="shared" si="108"/>
        <v>869</v>
      </c>
      <c r="H1654" s="261"/>
      <c r="I1654" s="186" t="s">
        <v>1381</v>
      </c>
      <c r="J1654" s="260" t="s">
        <v>3564</v>
      </c>
      <c r="K1654" s="260"/>
    </row>
    <row r="1655">
      <c r="A1655" s="258">
        <v>45711.0</v>
      </c>
      <c r="B1655" s="258">
        <v>45711.0</v>
      </c>
      <c r="C1655" s="260" t="s">
        <v>3565</v>
      </c>
      <c r="D1655" s="262">
        <v>7.8069129E7</v>
      </c>
      <c r="E1655" s="261"/>
      <c r="F1655" s="262">
        <f>258+387</f>
        <v>645</v>
      </c>
      <c r="G1655" s="262">
        <f t="shared" si="108"/>
        <v>645</v>
      </c>
      <c r="H1655" s="260" t="s">
        <v>3566</v>
      </c>
      <c r="I1655" s="186" t="s">
        <v>1381</v>
      </c>
      <c r="J1655" s="260" t="s">
        <v>3567</v>
      </c>
      <c r="K1655" s="260"/>
    </row>
    <row r="1656">
      <c r="A1656" s="258">
        <v>45711.0</v>
      </c>
      <c r="B1656" s="258">
        <v>45710.0</v>
      </c>
      <c r="C1656" s="260" t="s">
        <v>3568</v>
      </c>
      <c r="D1656" s="262">
        <v>7.4927231E7</v>
      </c>
      <c r="E1656" s="261"/>
      <c r="F1656" s="262">
        <v>258.0</v>
      </c>
      <c r="G1656" s="262">
        <f t="shared" si="108"/>
        <v>258</v>
      </c>
      <c r="H1656" s="261"/>
      <c r="I1656" s="186" t="s">
        <v>1381</v>
      </c>
      <c r="J1656" s="260" t="s">
        <v>1134</v>
      </c>
      <c r="K1656" s="260"/>
    </row>
    <row r="1657">
      <c r="A1657" s="258">
        <v>45711.0</v>
      </c>
      <c r="B1657" s="258">
        <v>45710.0</v>
      </c>
      <c r="C1657" s="260" t="s">
        <v>3569</v>
      </c>
      <c r="D1657" s="262">
        <v>7.2596516E7</v>
      </c>
      <c r="E1657" s="261"/>
      <c r="F1657" s="262">
        <v>516.0</v>
      </c>
      <c r="G1657" s="262">
        <f t="shared" si="108"/>
        <v>516</v>
      </c>
      <c r="H1657" s="261"/>
      <c r="I1657" s="186" t="s">
        <v>1381</v>
      </c>
      <c r="J1657" s="260" t="s">
        <v>1753</v>
      </c>
      <c r="K1657" s="260"/>
    </row>
    <row r="1658">
      <c r="A1658" s="258">
        <v>45711.0</v>
      </c>
      <c r="B1658" s="258">
        <v>45710.0</v>
      </c>
      <c r="C1658" s="260" t="s">
        <v>3570</v>
      </c>
      <c r="D1658" s="260" t="s">
        <v>3571</v>
      </c>
      <c r="E1658" s="261"/>
      <c r="F1658" s="262">
        <v>466.0</v>
      </c>
      <c r="G1658" s="262">
        <f t="shared" si="108"/>
        <v>466</v>
      </c>
      <c r="H1658" s="261"/>
      <c r="I1658" s="186" t="s">
        <v>1381</v>
      </c>
      <c r="J1658" s="260" t="s">
        <v>3274</v>
      </c>
      <c r="K1658" s="260"/>
    </row>
    <row r="1659">
      <c r="A1659" s="258">
        <v>45711.0</v>
      </c>
      <c r="B1659" s="258">
        <v>45711.0</v>
      </c>
      <c r="C1659" s="260" t="s">
        <v>3572</v>
      </c>
      <c r="D1659" s="262">
        <v>7.2166647E7</v>
      </c>
      <c r="E1659" s="261"/>
      <c r="F1659" s="262">
        <v>1161.0</v>
      </c>
      <c r="G1659" s="262">
        <f t="shared" si="108"/>
        <v>1161</v>
      </c>
      <c r="H1659" s="261"/>
      <c r="I1659" s="186" t="s">
        <v>1381</v>
      </c>
      <c r="J1659" s="260" t="s">
        <v>3573</v>
      </c>
      <c r="K1659" s="260"/>
    </row>
    <row r="1660">
      <c r="A1660" s="258">
        <v>45711.0</v>
      </c>
      <c r="B1660" s="258">
        <v>45711.0</v>
      </c>
      <c r="C1660" s="260" t="s">
        <v>3574</v>
      </c>
      <c r="D1660" s="262">
        <v>6.5863934E7</v>
      </c>
      <c r="E1660" s="261"/>
      <c r="F1660" s="262">
        <v>516.0</v>
      </c>
      <c r="G1660" s="262">
        <f t="shared" si="108"/>
        <v>516</v>
      </c>
      <c r="H1660" s="261"/>
      <c r="I1660" s="186" t="s">
        <v>1381</v>
      </c>
      <c r="J1660" s="260" t="s">
        <v>1753</v>
      </c>
      <c r="K1660" s="260"/>
    </row>
    <row r="1661">
      <c r="A1661" s="258">
        <v>45711.0</v>
      </c>
      <c r="B1661" s="258">
        <v>45711.0</v>
      </c>
      <c r="C1661" s="259" t="s">
        <v>3575</v>
      </c>
      <c r="D1661" s="323">
        <v>7.7381724E7</v>
      </c>
      <c r="E1661" s="261"/>
      <c r="F1661" s="262">
        <f>158+466</f>
        <v>624</v>
      </c>
      <c r="G1661" s="262">
        <f t="shared" si="108"/>
        <v>624</v>
      </c>
      <c r="H1661" s="261"/>
      <c r="I1661" s="186" t="s">
        <v>1381</v>
      </c>
      <c r="J1661" s="260" t="s">
        <v>3576</v>
      </c>
      <c r="K1661" s="260"/>
    </row>
    <row r="1662">
      <c r="A1662" s="258">
        <v>45711.0</v>
      </c>
      <c r="B1662" s="258">
        <v>45711.0</v>
      </c>
      <c r="C1662" s="260" t="s">
        <v>3577</v>
      </c>
      <c r="D1662" s="262">
        <v>6.5949027E7</v>
      </c>
      <c r="E1662" s="261"/>
      <c r="F1662" s="262">
        <v>337.0</v>
      </c>
      <c r="G1662" s="262">
        <f t="shared" si="108"/>
        <v>337</v>
      </c>
      <c r="H1662" s="261"/>
      <c r="I1662" s="186" t="s">
        <v>1381</v>
      </c>
      <c r="J1662" s="260" t="s">
        <v>3578</v>
      </c>
      <c r="K1662" s="260"/>
    </row>
    <row r="1663">
      <c r="A1663" s="258">
        <v>45711.0</v>
      </c>
      <c r="B1663" s="258">
        <v>45711.0</v>
      </c>
      <c r="C1663" s="260" t="s">
        <v>3579</v>
      </c>
      <c r="D1663" s="262">
        <v>7.6900541E7</v>
      </c>
      <c r="E1663" s="261"/>
      <c r="F1663" s="262">
        <v>416.0</v>
      </c>
      <c r="G1663" s="262">
        <f t="shared" si="108"/>
        <v>416</v>
      </c>
      <c r="H1663" s="261"/>
      <c r="I1663" s="186" t="s">
        <v>1381</v>
      </c>
      <c r="J1663" s="260" t="s">
        <v>3580</v>
      </c>
      <c r="K1663" s="260"/>
    </row>
    <row r="1664">
      <c r="A1664" s="258">
        <v>45711.0</v>
      </c>
      <c r="B1664" s="258">
        <v>45711.0</v>
      </c>
      <c r="C1664" s="260" t="s">
        <v>3581</v>
      </c>
      <c r="D1664" s="262">
        <v>7.0247444E7</v>
      </c>
      <c r="E1664" s="261"/>
      <c r="F1664" s="262">
        <v>258.0</v>
      </c>
      <c r="G1664" s="262">
        <v>258.0</v>
      </c>
      <c r="H1664" s="261"/>
      <c r="I1664" s="186" t="s">
        <v>1381</v>
      </c>
      <c r="J1664" s="260" t="s">
        <v>1139</v>
      </c>
      <c r="K1664" s="260"/>
    </row>
    <row r="1665">
      <c r="A1665" s="258">
        <v>45711.0</v>
      </c>
      <c r="B1665" s="258">
        <v>45711.0</v>
      </c>
      <c r="C1665" s="260" t="s">
        <v>3582</v>
      </c>
      <c r="D1665" s="262">
        <v>6.9077878E7</v>
      </c>
      <c r="E1665" s="261"/>
      <c r="F1665" s="262">
        <v>337.0</v>
      </c>
      <c r="G1665" s="262">
        <f t="shared" ref="G1665:G1669" si="109">F1665</f>
        <v>337</v>
      </c>
      <c r="H1665" s="261"/>
      <c r="I1665" s="186" t="s">
        <v>1381</v>
      </c>
      <c r="J1665" s="260" t="s">
        <v>3282</v>
      </c>
      <c r="K1665" s="260"/>
    </row>
    <row r="1666">
      <c r="A1666" s="258">
        <v>45711.0</v>
      </c>
      <c r="B1666" s="258">
        <v>45711.0</v>
      </c>
      <c r="C1666" s="260" t="s">
        <v>3583</v>
      </c>
      <c r="D1666" s="262">
        <v>6.7709222E7</v>
      </c>
      <c r="E1666" s="261"/>
      <c r="F1666" s="262">
        <f>416+50</f>
        <v>466</v>
      </c>
      <c r="G1666" s="262">
        <f t="shared" si="109"/>
        <v>466</v>
      </c>
      <c r="H1666" s="261"/>
      <c r="I1666" s="186" t="s">
        <v>1381</v>
      </c>
      <c r="J1666" s="260" t="s">
        <v>3584</v>
      </c>
      <c r="K1666" s="260"/>
    </row>
    <row r="1667">
      <c r="A1667" s="258">
        <v>45711.0</v>
      </c>
      <c r="B1667" s="258">
        <v>45711.0</v>
      </c>
      <c r="C1667" s="260" t="s">
        <v>3585</v>
      </c>
      <c r="D1667" s="262">
        <v>7.505707E7</v>
      </c>
      <c r="E1667" s="261"/>
      <c r="F1667" s="262">
        <v>250.0</v>
      </c>
      <c r="G1667" s="262">
        <f t="shared" si="109"/>
        <v>250</v>
      </c>
      <c r="H1667" s="261"/>
      <c r="I1667" s="186" t="s">
        <v>1381</v>
      </c>
      <c r="J1667" s="260" t="s">
        <v>3586</v>
      </c>
      <c r="K1667" s="260"/>
    </row>
    <row r="1668">
      <c r="A1668" s="258">
        <v>45711.0</v>
      </c>
      <c r="B1668" s="258">
        <v>45738.0</v>
      </c>
      <c r="C1668" s="260" t="s">
        <v>3587</v>
      </c>
      <c r="D1668" s="262">
        <v>7.983286E7</v>
      </c>
      <c r="E1668" s="260" t="s">
        <v>18</v>
      </c>
      <c r="F1668" s="262">
        <v>704.0</v>
      </c>
      <c r="G1668" s="262">
        <f t="shared" si="109"/>
        <v>704</v>
      </c>
      <c r="H1668" s="327" t="s">
        <v>3588</v>
      </c>
      <c r="I1668" s="186" t="s">
        <v>1381</v>
      </c>
      <c r="J1668" s="260" t="s">
        <v>3589</v>
      </c>
      <c r="K1668" s="260"/>
    </row>
    <row r="1669">
      <c r="A1669" s="239">
        <v>45713.0</v>
      </c>
      <c r="B1669" s="239">
        <v>45714.0</v>
      </c>
      <c r="C1669" s="240" t="s">
        <v>3590</v>
      </c>
      <c r="D1669" s="241">
        <v>7.573525E7</v>
      </c>
      <c r="E1669" s="243"/>
      <c r="F1669" s="241">
        <v>178.0</v>
      </c>
      <c r="G1669" s="241">
        <f t="shared" si="109"/>
        <v>178</v>
      </c>
      <c r="H1669" s="243"/>
      <c r="I1669" s="186" t="s">
        <v>730</v>
      </c>
      <c r="J1669" s="240" t="s">
        <v>3039</v>
      </c>
      <c r="K1669" s="260"/>
    </row>
    <row r="1670">
      <c r="A1670" s="239">
        <v>45714.0</v>
      </c>
      <c r="B1670" s="239">
        <v>45724.0</v>
      </c>
      <c r="C1670" s="240" t="s">
        <v>3430</v>
      </c>
      <c r="D1670" s="243"/>
      <c r="E1670" s="240" t="s">
        <v>18</v>
      </c>
      <c r="F1670" s="241">
        <v>470.0</v>
      </c>
      <c r="G1670" s="241">
        <v>470.0</v>
      </c>
      <c r="H1670" s="240" t="s">
        <v>3591</v>
      </c>
      <c r="I1670" s="186" t="s">
        <v>730</v>
      </c>
      <c r="J1670" s="240" t="s">
        <v>3592</v>
      </c>
      <c r="K1670" s="260"/>
    </row>
    <row r="1671">
      <c r="A1671" s="239">
        <v>45567.0</v>
      </c>
      <c r="B1671" s="239">
        <v>45627.0</v>
      </c>
      <c r="C1671" s="242" t="s">
        <v>2306</v>
      </c>
      <c r="D1671" s="241">
        <v>7.8217536E7</v>
      </c>
      <c r="E1671" s="240" t="s">
        <v>18</v>
      </c>
      <c r="F1671" s="241">
        <v>0.0</v>
      </c>
      <c r="G1671" s="241">
        <v>0.0</v>
      </c>
      <c r="H1671" s="326" t="s">
        <v>3593</v>
      </c>
      <c r="I1671" s="186" t="s">
        <v>730</v>
      </c>
      <c r="J1671" s="240" t="s">
        <v>2307</v>
      </c>
      <c r="K1671" s="260"/>
    </row>
    <row r="1672">
      <c r="A1672" s="258">
        <v>45567.0</v>
      </c>
      <c r="B1672" s="258">
        <v>45566.0</v>
      </c>
      <c r="C1672" s="260" t="s">
        <v>3594</v>
      </c>
      <c r="D1672" s="262">
        <v>7.0048552E7</v>
      </c>
      <c r="E1672" s="260" t="s">
        <v>18</v>
      </c>
      <c r="F1672" s="262">
        <v>1099.0</v>
      </c>
      <c r="G1672" s="262">
        <f t="shared" ref="G1672:G1691" si="110">F1672</f>
        <v>1099</v>
      </c>
      <c r="H1672" s="261"/>
      <c r="I1672" s="186" t="s">
        <v>1381</v>
      </c>
      <c r="J1672" s="260" t="s">
        <v>3595</v>
      </c>
      <c r="K1672" s="260"/>
    </row>
    <row r="1673">
      <c r="A1673" s="258">
        <v>45567.0</v>
      </c>
      <c r="B1673" s="258">
        <v>45568.0</v>
      </c>
      <c r="C1673" s="259" t="s">
        <v>3596</v>
      </c>
      <c r="D1673" s="323">
        <v>6.0095352E7</v>
      </c>
      <c r="E1673" s="261"/>
      <c r="F1673" s="262">
        <v>5140.0</v>
      </c>
      <c r="G1673" s="262">
        <f t="shared" si="110"/>
        <v>5140</v>
      </c>
      <c r="H1673" s="260" t="s">
        <v>3370</v>
      </c>
      <c r="I1673" s="186" t="s">
        <v>1381</v>
      </c>
      <c r="J1673" s="260" t="s">
        <v>3597</v>
      </c>
      <c r="K1673" s="260"/>
    </row>
    <row r="1674">
      <c r="A1674" s="258">
        <v>45567.0</v>
      </c>
      <c r="B1674" s="258">
        <v>45568.0</v>
      </c>
      <c r="C1674" s="259" t="s">
        <v>3598</v>
      </c>
      <c r="D1674" s="323">
        <v>6.0095352E7</v>
      </c>
      <c r="E1674" s="261"/>
      <c r="F1674" s="262">
        <v>7600.0</v>
      </c>
      <c r="G1674" s="262">
        <f t="shared" si="110"/>
        <v>7600</v>
      </c>
      <c r="H1674" s="260" t="s">
        <v>3370</v>
      </c>
      <c r="I1674" s="186" t="s">
        <v>1381</v>
      </c>
      <c r="J1674" s="260" t="s">
        <v>3599</v>
      </c>
      <c r="K1674" s="260"/>
    </row>
    <row r="1675">
      <c r="A1675" s="258">
        <v>45567.0</v>
      </c>
      <c r="B1675" s="258">
        <v>45571.0</v>
      </c>
      <c r="C1675" s="259" t="s">
        <v>3600</v>
      </c>
      <c r="D1675" s="323">
        <v>7.8452096E7</v>
      </c>
      <c r="E1675" s="261"/>
      <c r="F1675" s="262">
        <v>560.0</v>
      </c>
      <c r="G1675" s="262">
        <f t="shared" si="110"/>
        <v>560</v>
      </c>
      <c r="H1675" s="261"/>
      <c r="I1675" s="186" t="s">
        <v>1381</v>
      </c>
      <c r="J1675" s="260" t="s">
        <v>2330</v>
      </c>
      <c r="K1675" s="260"/>
    </row>
    <row r="1676">
      <c r="A1676" s="258">
        <v>45568.0</v>
      </c>
      <c r="B1676" s="258">
        <v>45572.0</v>
      </c>
      <c r="C1676" s="260" t="s">
        <v>3601</v>
      </c>
      <c r="D1676" s="262">
        <v>7.6078838E7</v>
      </c>
      <c r="E1676" s="260" t="s">
        <v>18</v>
      </c>
      <c r="F1676" s="270">
        <v>929.0</v>
      </c>
      <c r="G1676" s="262">
        <f t="shared" si="110"/>
        <v>929</v>
      </c>
      <c r="H1676" s="261"/>
      <c r="I1676" s="186" t="s">
        <v>1381</v>
      </c>
      <c r="J1676" s="260" t="s">
        <v>2309</v>
      </c>
      <c r="K1676" s="260"/>
    </row>
    <row r="1677">
      <c r="A1677" s="258">
        <v>45568.0</v>
      </c>
      <c r="B1677" s="258">
        <v>45634.0</v>
      </c>
      <c r="C1677" s="260" t="s">
        <v>2308</v>
      </c>
      <c r="D1677" s="262">
        <v>7.5657936E7</v>
      </c>
      <c r="E1677" s="260" t="s">
        <v>18</v>
      </c>
      <c r="F1677" s="262">
        <v>799.0</v>
      </c>
      <c r="G1677" s="262">
        <f t="shared" si="110"/>
        <v>799</v>
      </c>
      <c r="H1677" s="261"/>
      <c r="I1677" s="186" t="s">
        <v>1381</v>
      </c>
      <c r="J1677" s="260" t="s">
        <v>2309</v>
      </c>
      <c r="K1677" s="260"/>
    </row>
    <row r="1678">
      <c r="A1678" s="258">
        <v>45568.0</v>
      </c>
      <c r="B1678" s="258">
        <v>45568.0</v>
      </c>
      <c r="C1678" s="260" t="s">
        <v>3596</v>
      </c>
      <c r="D1678" s="262">
        <v>6.0095352E7</v>
      </c>
      <c r="E1678" s="261"/>
      <c r="F1678" s="262">
        <v>215.0</v>
      </c>
      <c r="G1678" s="262">
        <f t="shared" si="110"/>
        <v>215</v>
      </c>
      <c r="H1678" s="261"/>
      <c r="I1678" s="186" t="s">
        <v>1381</v>
      </c>
      <c r="J1678" s="260" t="s">
        <v>3602</v>
      </c>
      <c r="K1678" s="260"/>
    </row>
    <row r="1679">
      <c r="A1679" s="258">
        <v>45568.0</v>
      </c>
      <c r="B1679" s="258">
        <v>45568.0</v>
      </c>
      <c r="C1679" s="260" t="s">
        <v>3603</v>
      </c>
      <c r="D1679" s="262">
        <v>6.0862107E7</v>
      </c>
      <c r="E1679" s="261"/>
      <c r="F1679" s="262">
        <v>1040.0</v>
      </c>
      <c r="G1679" s="262">
        <f t="shared" si="110"/>
        <v>1040</v>
      </c>
      <c r="H1679" s="261"/>
      <c r="I1679" s="186" t="s">
        <v>1381</v>
      </c>
      <c r="J1679" s="260" t="s">
        <v>3604</v>
      </c>
      <c r="K1679" s="260"/>
    </row>
    <row r="1680">
      <c r="A1680" s="258">
        <v>45570.0</v>
      </c>
      <c r="B1680" s="258">
        <v>45569.0</v>
      </c>
      <c r="C1680" s="259" t="s">
        <v>3596</v>
      </c>
      <c r="D1680" s="323">
        <v>6.0095352E7</v>
      </c>
      <c r="E1680" s="261"/>
      <c r="F1680" s="270">
        <v>1140.0</v>
      </c>
      <c r="G1680" s="262">
        <f t="shared" si="110"/>
        <v>1140</v>
      </c>
      <c r="H1680" s="261"/>
      <c r="I1680" s="186" t="s">
        <v>1381</v>
      </c>
      <c r="J1680" s="260" t="s">
        <v>1338</v>
      </c>
      <c r="K1680" s="260"/>
    </row>
    <row r="1681">
      <c r="A1681" s="258">
        <v>45570.0</v>
      </c>
      <c r="B1681" s="258">
        <v>45571.0</v>
      </c>
      <c r="C1681" s="297" t="s">
        <v>3605</v>
      </c>
      <c r="D1681" s="262">
        <v>7.8524449E7</v>
      </c>
      <c r="E1681" s="261"/>
      <c r="F1681" s="270">
        <v>320.0</v>
      </c>
      <c r="G1681" s="262">
        <f t="shared" si="110"/>
        <v>320</v>
      </c>
      <c r="H1681" s="261"/>
      <c r="I1681" s="186" t="s">
        <v>1381</v>
      </c>
      <c r="J1681" s="260" t="s">
        <v>1184</v>
      </c>
      <c r="K1681" s="260"/>
    </row>
    <row r="1682">
      <c r="A1682" s="258">
        <v>45570.0</v>
      </c>
      <c r="B1682" s="258">
        <v>45571.0</v>
      </c>
      <c r="C1682" s="261" t="s">
        <v>3606</v>
      </c>
      <c r="D1682" s="276">
        <v>7.0872542E7</v>
      </c>
      <c r="E1682" s="261"/>
      <c r="F1682" s="270">
        <v>240.0</v>
      </c>
      <c r="G1682" s="262">
        <f t="shared" si="110"/>
        <v>240</v>
      </c>
      <c r="H1682" s="261"/>
      <c r="I1682" s="186" t="s">
        <v>1381</v>
      </c>
      <c r="J1682" s="260" t="s">
        <v>3607</v>
      </c>
      <c r="K1682" s="260"/>
    </row>
    <row r="1683">
      <c r="A1683" s="274">
        <v>45570.0</v>
      </c>
      <c r="B1683" s="258">
        <v>45571.0</v>
      </c>
      <c r="C1683" s="259" t="s">
        <v>3608</v>
      </c>
      <c r="D1683" s="323">
        <v>6.909089E7</v>
      </c>
      <c r="E1683" s="261"/>
      <c r="F1683" s="262">
        <v>480.0</v>
      </c>
      <c r="G1683" s="262">
        <f t="shared" si="110"/>
        <v>480</v>
      </c>
      <c r="H1683" s="261"/>
      <c r="I1683" s="186" t="s">
        <v>1381</v>
      </c>
      <c r="J1683" s="260" t="s">
        <v>3609</v>
      </c>
      <c r="K1683" s="260"/>
    </row>
    <row r="1684">
      <c r="A1684" s="274">
        <v>45570.0</v>
      </c>
      <c r="B1684" s="258">
        <v>45572.0</v>
      </c>
      <c r="C1684" s="298" t="s">
        <v>3610</v>
      </c>
      <c r="D1684" s="329">
        <v>7.0855346E7</v>
      </c>
      <c r="E1684" s="261"/>
      <c r="F1684" s="262">
        <v>160.0</v>
      </c>
      <c r="G1684" s="262">
        <f t="shared" si="110"/>
        <v>160</v>
      </c>
      <c r="H1684" s="261"/>
      <c r="I1684" s="186" t="s">
        <v>1381</v>
      </c>
      <c r="J1684" s="260" t="s">
        <v>3611</v>
      </c>
      <c r="K1684" s="260"/>
    </row>
    <row r="1685">
      <c r="A1685" s="258">
        <v>45571.0</v>
      </c>
      <c r="B1685" s="258">
        <v>45571.0</v>
      </c>
      <c r="C1685" s="260" t="s">
        <v>3612</v>
      </c>
      <c r="D1685" s="262">
        <v>7.2610318E7</v>
      </c>
      <c r="E1685" s="261"/>
      <c r="F1685" s="262">
        <v>520.0</v>
      </c>
      <c r="G1685" s="262">
        <f t="shared" si="110"/>
        <v>520</v>
      </c>
      <c r="H1685" s="261"/>
      <c r="I1685" s="186" t="s">
        <v>1381</v>
      </c>
      <c r="J1685" s="260" t="s">
        <v>3613</v>
      </c>
      <c r="K1685" s="260"/>
    </row>
    <row r="1686">
      <c r="A1686" s="258">
        <v>45571.0</v>
      </c>
      <c r="B1686" s="258">
        <v>45571.0</v>
      </c>
      <c r="C1686" s="260" t="s">
        <v>3614</v>
      </c>
      <c r="D1686" s="262">
        <v>7.5685444E7</v>
      </c>
      <c r="E1686" s="261"/>
      <c r="F1686" s="262">
        <v>520.0</v>
      </c>
      <c r="G1686" s="262">
        <f t="shared" si="110"/>
        <v>520</v>
      </c>
      <c r="H1686" s="261"/>
      <c r="I1686" s="186" t="s">
        <v>1381</v>
      </c>
      <c r="J1686" s="260" t="s">
        <v>3004</v>
      </c>
      <c r="K1686" s="260"/>
    </row>
    <row r="1687">
      <c r="A1687" s="258">
        <v>45571.0</v>
      </c>
      <c r="B1687" s="258">
        <v>45571.0</v>
      </c>
      <c r="C1687" s="259" t="s">
        <v>3615</v>
      </c>
      <c r="D1687" s="323">
        <v>7.7616797E7</v>
      </c>
      <c r="E1687" s="261"/>
      <c r="F1687" s="262">
        <v>250.0</v>
      </c>
      <c r="G1687" s="262">
        <f t="shared" si="110"/>
        <v>250</v>
      </c>
      <c r="H1687" s="261"/>
      <c r="I1687" s="186" t="s">
        <v>1381</v>
      </c>
      <c r="J1687" s="260" t="s">
        <v>3616</v>
      </c>
      <c r="K1687" s="260"/>
    </row>
    <row r="1688">
      <c r="A1688" s="258">
        <v>45571.0</v>
      </c>
      <c r="B1688" s="258">
        <v>45571.0</v>
      </c>
      <c r="C1688" s="259" t="s">
        <v>3617</v>
      </c>
      <c r="D1688" s="323">
        <v>7.7366039E7</v>
      </c>
      <c r="E1688" s="261"/>
      <c r="F1688" s="262">
        <v>100.0</v>
      </c>
      <c r="G1688" s="262">
        <f t="shared" si="110"/>
        <v>100</v>
      </c>
      <c r="H1688" s="261"/>
      <c r="I1688" s="186" t="s">
        <v>1381</v>
      </c>
      <c r="J1688" s="260" t="s">
        <v>3618</v>
      </c>
      <c r="K1688" s="260"/>
    </row>
    <row r="1689">
      <c r="A1689" s="258">
        <v>45571.0</v>
      </c>
      <c r="B1689" s="258">
        <v>45571.0</v>
      </c>
      <c r="C1689" s="259" t="s">
        <v>3619</v>
      </c>
      <c r="D1689" s="323">
        <v>7.5547775E7</v>
      </c>
      <c r="E1689" s="261"/>
      <c r="F1689" s="262">
        <v>235.0</v>
      </c>
      <c r="G1689" s="262">
        <f t="shared" si="110"/>
        <v>235</v>
      </c>
      <c r="H1689" s="261"/>
      <c r="I1689" s="186" t="s">
        <v>1381</v>
      </c>
      <c r="J1689" s="260" t="s">
        <v>3620</v>
      </c>
      <c r="K1689" s="260"/>
    </row>
    <row r="1690">
      <c r="A1690" s="258">
        <v>45571.0</v>
      </c>
      <c r="B1690" s="258">
        <v>45571.0</v>
      </c>
      <c r="C1690" s="260" t="s">
        <v>3621</v>
      </c>
      <c r="D1690" s="262">
        <v>7.8502524E7</v>
      </c>
      <c r="E1690" s="261"/>
      <c r="F1690" s="262">
        <v>150.0</v>
      </c>
      <c r="G1690" s="262">
        <f t="shared" si="110"/>
        <v>150</v>
      </c>
      <c r="H1690" s="261"/>
      <c r="I1690" s="186" t="s">
        <v>1381</v>
      </c>
      <c r="J1690" s="260" t="s">
        <v>2541</v>
      </c>
      <c r="K1690" s="260"/>
    </row>
    <row r="1691">
      <c r="A1691" s="258">
        <v>45571.0</v>
      </c>
      <c r="B1691" s="258">
        <v>45571.0</v>
      </c>
      <c r="C1691" s="260" t="s">
        <v>3622</v>
      </c>
      <c r="D1691" s="262">
        <v>6.7988847E7</v>
      </c>
      <c r="E1691" s="261"/>
      <c r="F1691" s="262">
        <v>170.0</v>
      </c>
      <c r="G1691" s="262">
        <f t="shared" si="110"/>
        <v>170</v>
      </c>
      <c r="H1691" s="261"/>
      <c r="I1691" s="186" t="s">
        <v>1381</v>
      </c>
      <c r="J1691" s="260" t="s">
        <v>3623</v>
      </c>
      <c r="K1691" s="260"/>
    </row>
    <row r="1692">
      <c r="A1692" s="258">
        <v>45571.0</v>
      </c>
      <c r="B1692" s="258">
        <v>45571.0</v>
      </c>
      <c r="C1692" s="259" t="s">
        <v>3624</v>
      </c>
      <c r="D1692" s="323">
        <v>6.3481123E7</v>
      </c>
      <c r="E1692" s="261"/>
      <c r="F1692" s="262">
        <v>200.0</v>
      </c>
      <c r="G1692" s="262">
        <v>200.0</v>
      </c>
      <c r="H1692" s="261"/>
      <c r="I1692" s="186" t="s">
        <v>1381</v>
      </c>
      <c r="J1692" s="260" t="s">
        <v>3625</v>
      </c>
      <c r="K1692" s="260"/>
    </row>
    <row r="1693">
      <c r="A1693" s="239">
        <v>45572.0</v>
      </c>
      <c r="B1693" s="239">
        <v>45572.0</v>
      </c>
      <c r="C1693" s="242" t="s">
        <v>3626</v>
      </c>
      <c r="D1693" s="324">
        <v>7.8130826E7</v>
      </c>
      <c r="E1693" s="243"/>
      <c r="F1693" s="241">
        <v>220.0</v>
      </c>
      <c r="G1693" s="241">
        <f t="shared" ref="G1693:G1705" si="111">F1693</f>
        <v>220</v>
      </c>
      <c r="H1693" s="243"/>
      <c r="I1693" s="186" t="s">
        <v>730</v>
      </c>
      <c r="J1693" s="240" t="s">
        <v>3627</v>
      </c>
      <c r="K1693" s="260"/>
    </row>
    <row r="1694">
      <c r="A1694" s="239">
        <v>45572.0</v>
      </c>
      <c r="B1694" s="239">
        <v>45572.0</v>
      </c>
      <c r="C1694" s="242" t="s">
        <v>3628</v>
      </c>
      <c r="D1694" s="324">
        <v>7.5151459E7</v>
      </c>
      <c r="E1694" s="243"/>
      <c r="F1694" s="241">
        <v>240.0</v>
      </c>
      <c r="G1694" s="241">
        <f t="shared" si="111"/>
        <v>240</v>
      </c>
      <c r="H1694" s="243"/>
      <c r="I1694" s="186" t="s">
        <v>730</v>
      </c>
      <c r="J1694" s="240" t="s">
        <v>2543</v>
      </c>
      <c r="K1694" s="260"/>
    </row>
    <row r="1695">
      <c r="A1695" s="239">
        <v>45572.0</v>
      </c>
      <c r="B1695" s="239" t="s">
        <v>3629</v>
      </c>
      <c r="C1695" s="240" t="s">
        <v>3630</v>
      </c>
      <c r="D1695" s="241">
        <v>7.5465144E7</v>
      </c>
      <c r="E1695" s="243"/>
      <c r="F1695" s="241">
        <v>40341.5</v>
      </c>
      <c r="G1695" s="241">
        <f t="shared" si="111"/>
        <v>40341.5</v>
      </c>
      <c r="H1695" s="326" t="s">
        <v>3631</v>
      </c>
      <c r="I1695" s="186" t="s">
        <v>730</v>
      </c>
      <c r="J1695" s="240" t="s">
        <v>3632</v>
      </c>
      <c r="K1695" s="260"/>
    </row>
    <row r="1696">
      <c r="A1696" s="258">
        <v>45573.0</v>
      </c>
      <c r="B1696" s="258">
        <v>45573.0</v>
      </c>
      <c r="C1696" s="260" t="s">
        <v>3633</v>
      </c>
      <c r="D1696" s="262">
        <v>7.0861142E7</v>
      </c>
      <c r="E1696" s="261"/>
      <c r="F1696" s="262">
        <v>80.0</v>
      </c>
      <c r="G1696" s="262">
        <f t="shared" si="111"/>
        <v>80</v>
      </c>
      <c r="H1696" s="261"/>
      <c r="I1696" s="186" t="s">
        <v>1381</v>
      </c>
      <c r="J1696" s="260" t="s">
        <v>3634</v>
      </c>
      <c r="K1696" s="260"/>
    </row>
    <row r="1697">
      <c r="A1697" s="258">
        <v>45574.0</v>
      </c>
      <c r="B1697" s="258">
        <v>45577.0</v>
      </c>
      <c r="C1697" s="259" t="s">
        <v>3635</v>
      </c>
      <c r="D1697" s="323">
        <v>7.80618E7</v>
      </c>
      <c r="E1697" s="261"/>
      <c r="F1697" s="262">
        <v>550.0</v>
      </c>
      <c r="G1697" s="262">
        <f t="shared" si="111"/>
        <v>550</v>
      </c>
      <c r="H1697" s="327" t="s">
        <v>3636</v>
      </c>
      <c r="I1697" s="186" t="s">
        <v>1381</v>
      </c>
      <c r="J1697" s="260" t="s">
        <v>3637</v>
      </c>
      <c r="K1697" s="260"/>
    </row>
    <row r="1698">
      <c r="A1698" s="239">
        <v>45574.0</v>
      </c>
      <c r="B1698" s="239">
        <v>45578.0</v>
      </c>
      <c r="C1698" s="242" t="s">
        <v>3638</v>
      </c>
      <c r="D1698" s="324">
        <v>7.5070348E7</v>
      </c>
      <c r="E1698" s="243"/>
      <c r="F1698" s="241">
        <v>829.0</v>
      </c>
      <c r="G1698" s="241">
        <f t="shared" si="111"/>
        <v>829</v>
      </c>
      <c r="H1698" s="243"/>
      <c r="I1698" s="186" t="s">
        <v>730</v>
      </c>
      <c r="J1698" s="240" t="s">
        <v>3639</v>
      </c>
      <c r="K1698" s="260"/>
    </row>
    <row r="1699">
      <c r="A1699" s="258">
        <v>45574.0</v>
      </c>
      <c r="B1699" s="280">
        <v>45577.0</v>
      </c>
      <c r="C1699" s="260" t="s">
        <v>3640</v>
      </c>
      <c r="D1699" s="262">
        <v>7.6371219E7</v>
      </c>
      <c r="E1699" s="261"/>
      <c r="F1699" s="262">
        <v>1040.0</v>
      </c>
      <c r="G1699" s="262">
        <f t="shared" si="111"/>
        <v>1040</v>
      </c>
      <c r="H1699" s="327" t="s">
        <v>3641</v>
      </c>
      <c r="I1699" s="186" t="s">
        <v>1381</v>
      </c>
      <c r="J1699" s="260" t="s">
        <v>3642</v>
      </c>
      <c r="K1699" s="260"/>
    </row>
    <row r="1700">
      <c r="A1700" s="258">
        <v>45575.0</v>
      </c>
      <c r="B1700" s="258">
        <v>45612.0</v>
      </c>
      <c r="C1700" s="260" t="s">
        <v>3643</v>
      </c>
      <c r="D1700" s="262">
        <v>7.2195051E7</v>
      </c>
      <c r="E1700" s="260" t="s">
        <v>18</v>
      </c>
      <c r="F1700" s="262">
        <v>1099.0</v>
      </c>
      <c r="G1700" s="262">
        <f t="shared" si="111"/>
        <v>1099</v>
      </c>
      <c r="H1700" s="261"/>
      <c r="I1700" s="186" t="s">
        <v>1381</v>
      </c>
      <c r="J1700" s="260" t="s">
        <v>3644</v>
      </c>
      <c r="K1700" s="260"/>
    </row>
    <row r="1701">
      <c r="A1701" s="258">
        <v>45575.0</v>
      </c>
      <c r="B1701" s="258">
        <v>45576.0</v>
      </c>
      <c r="C1701" s="259" t="s">
        <v>3645</v>
      </c>
      <c r="D1701" s="323">
        <v>7.1351124E7</v>
      </c>
      <c r="E1701" s="261"/>
      <c r="F1701" s="262">
        <v>460.0</v>
      </c>
      <c r="G1701" s="262">
        <f t="shared" si="111"/>
        <v>460</v>
      </c>
      <c r="H1701" s="261"/>
      <c r="I1701" s="186" t="s">
        <v>1381</v>
      </c>
      <c r="J1701" s="260" t="s">
        <v>3646</v>
      </c>
      <c r="K1701" s="260"/>
    </row>
    <row r="1702">
      <c r="A1702" s="239">
        <v>45576.0</v>
      </c>
      <c r="B1702" s="239">
        <v>45579.0</v>
      </c>
      <c r="C1702" s="242" t="s">
        <v>3647</v>
      </c>
      <c r="D1702" s="324">
        <v>7.7377415E7</v>
      </c>
      <c r="E1702" s="243"/>
      <c r="F1702" s="241">
        <v>400.0</v>
      </c>
      <c r="G1702" s="241">
        <f t="shared" si="111"/>
        <v>400</v>
      </c>
      <c r="H1702" s="330" t="s">
        <v>3648</v>
      </c>
      <c r="I1702" s="186" t="s">
        <v>730</v>
      </c>
      <c r="J1702" s="240" t="s">
        <v>3649</v>
      </c>
      <c r="K1702" s="260"/>
    </row>
    <row r="1703">
      <c r="A1703" s="258">
        <v>45576.0</v>
      </c>
      <c r="B1703" s="258">
        <v>45576.0</v>
      </c>
      <c r="C1703" s="260" t="s">
        <v>3650</v>
      </c>
      <c r="D1703" s="262">
        <v>7.9034779E7</v>
      </c>
      <c r="E1703" s="261"/>
      <c r="F1703" s="262">
        <f>320+60</f>
        <v>380</v>
      </c>
      <c r="G1703" s="262">
        <f t="shared" si="111"/>
        <v>380</v>
      </c>
      <c r="H1703" s="261"/>
      <c r="I1703" s="186" t="s">
        <v>1381</v>
      </c>
      <c r="J1703" s="260" t="s">
        <v>3651</v>
      </c>
      <c r="K1703" s="260"/>
    </row>
    <row r="1704">
      <c r="A1704" s="258">
        <v>45576.0</v>
      </c>
      <c r="B1704" s="258">
        <v>45578.0</v>
      </c>
      <c r="C1704" s="260" t="s">
        <v>3652</v>
      </c>
      <c r="D1704" s="262">
        <v>6.3504257E7</v>
      </c>
      <c r="E1704" s="261"/>
      <c r="F1704" s="262">
        <v>210.0</v>
      </c>
      <c r="G1704" s="262">
        <f t="shared" si="111"/>
        <v>210</v>
      </c>
      <c r="H1704" s="261"/>
      <c r="I1704" s="186" t="s">
        <v>1381</v>
      </c>
      <c r="J1704" s="260" t="s">
        <v>3653</v>
      </c>
      <c r="K1704" s="260"/>
    </row>
    <row r="1705">
      <c r="A1705" s="258">
        <v>45576.0</v>
      </c>
      <c r="B1705" s="258">
        <v>45577.0</v>
      </c>
      <c r="C1705" s="259" t="s">
        <v>3654</v>
      </c>
      <c r="D1705" s="323">
        <v>7.8063169E7</v>
      </c>
      <c r="E1705" s="261"/>
      <c r="F1705" s="262">
        <v>910.0</v>
      </c>
      <c r="G1705" s="262">
        <f t="shared" si="111"/>
        <v>910</v>
      </c>
      <c r="H1705" s="261"/>
      <c r="I1705" s="186" t="s">
        <v>1381</v>
      </c>
      <c r="J1705" s="260" t="s">
        <v>3655</v>
      </c>
      <c r="K1705" s="260"/>
    </row>
    <row r="1706">
      <c r="A1706" s="258">
        <v>45576.0</v>
      </c>
      <c r="B1706" s="258">
        <v>45577.0</v>
      </c>
      <c r="C1706" s="259" t="s">
        <v>3656</v>
      </c>
      <c r="D1706" s="323">
        <v>7.0841E7</v>
      </c>
      <c r="E1706" s="261"/>
      <c r="F1706" s="262">
        <v>210.0</v>
      </c>
      <c r="G1706" s="262">
        <v>210.0</v>
      </c>
      <c r="H1706" s="261"/>
      <c r="I1706" s="186" t="s">
        <v>1381</v>
      </c>
      <c r="J1706" s="260" t="s">
        <v>3657</v>
      </c>
      <c r="K1706" s="260"/>
    </row>
    <row r="1707">
      <c r="A1707" s="258">
        <v>45576.0</v>
      </c>
      <c r="B1707" s="258">
        <v>45577.0</v>
      </c>
      <c r="C1707" s="260" t="s">
        <v>3658</v>
      </c>
      <c r="D1707" s="262">
        <v>6.916042E7</v>
      </c>
      <c r="E1707" s="261"/>
      <c r="F1707" s="262">
        <v>395.0</v>
      </c>
      <c r="G1707" s="262">
        <f t="shared" ref="G1707:G1713" si="112">F1707</f>
        <v>395</v>
      </c>
      <c r="H1707" s="261"/>
      <c r="I1707" s="186" t="s">
        <v>1381</v>
      </c>
      <c r="J1707" s="282" t="s">
        <v>3659</v>
      </c>
      <c r="K1707" s="260"/>
    </row>
    <row r="1708">
      <c r="A1708" s="258">
        <v>45576.0</v>
      </c>
      <c r="B1708" s="258">
        <v>45577.0</v>
      </c>
      <c r="C1708" s="260" t="s">
        <v>3660</v>
      </c>
      <c r="D1708" s="262">
        <v>7.6306626E7</v>
      </c>
      <c r="E1708" s="261"/>
      <c r="F1708" s="262">
        <f>420+105</f>
        <v>525</v>
      </c>
      <c r="G1708" s="262">
        <f t="shared" si="112"/>
        <v>525</v>
      </c>
      <c r="H1708" s="261"/>
      <c r="I1708" s="186" t="s">
        <v>1381</v>
      </c>
      <c r="J1708" s="260" t="s">
        <v>3661</v>
      </c>
      <c r="K1708" s="260"/>
    </row>
    <row r="1709">
      <c r="A1709" s="258">
        <v>45576.0</v>
      </c>
      <c r="B1709" s="258">
        <v>45576.0</v>
      </c>
      <c r="C1709" s="260" t="s">
        <v>3662</v>
      </c>
      <c r="D1709" s="262">
        <v>7.2642716E7</v>
      </c>
      <c r="E1709" s="261"/>
      <c r="F1709" s="262">
        <v>280.0</v>
      </c>
      <c r="G1709" s="262">
        <f t="shared" si="112"/>
        <v>280</v>
      </c>
      <c r="H1709" s="261"/>
      <c r="I1709" s="186" t="s">
        <v>1381</v>
      </c>
      <c r="J1709" s="260" t="s">
        <v>3663</v>
      </c>
      <c r="K1709" s="260"/>
    </row>
    <row r="1710">
      <c r="A1710" s="258">
        <v>45577.0</v>
      </c>
      <c r="B1710" s="258">
        <v>45577.0</v>
      </c>
      <c r="C1710" s="259" t="s">
        <v>3664</v>
      </c>
      <c r="D1710" s="261"/>
      <c r="E1710" s="260" t="s">
        <v>18</v>
      </c>
      <c r="F1710" s="262">
        <v>799.0</v>
      </c>
      <c r="G1710" s="262">
        <f t="shared" si="112"/>
        <v>799</v>
      </c>
      <c r="H1710" s="261"/>
      <c r="I1710" s="186" t="s">
        <v>1381</v>
      </c>
      <c r="J1710" s="260" t="s">
        <v>3665</v>
      </c>
      <c r="K1710" s="260"/>
    </row>
    <row r="1711">
      <c r="A1711" s="280">
        <v>45577.0</v>
      </c>
      <c r="B1711" s="280">
        <v>45577.0</v>
      </c>
      <c r="C1711" s="260" t="s">
        <v>3660</v>
      </c>
      <c r="D1711" s="262">
        <v>7.6306626E7</v>
      </c>
      <c r="E1711" s="261"/>
      <c r="F1711" s="262">
        <v>105.0</v>
      </c>
      <c r="G1711" s="262">
        <f t="shared" si="112"/>
        <v>105</v>
      </c>
      <c r="H1711" s="261"/>
      <c r="I1711" s="185" t="s">
        <v>1381</v>
      </c>
      <c r="J1711" s="260" t="s">
        <v>3666</v>
      </c>
      <c r="K1711" s="260"/>
    </row>
    <row r="1712">
      <c r="A1712" s="280">
        <v>45577.0</v>
      </c>
      <c r="B1712" s="280">
        <v>45577.0</v>
      </c>
      <c r="C1712" s="260" t="s">
        <v>3654</v>
      </c>
      <c r="D1712" s="262">
        <v>7.8063169E7</v>
      </c>
      <c r="E1712" s="261"/>
      <c r="F1712" s="262">
        <v>80.0</v>
      </c>
      <c r="G1712" s="262">
        <f t="shared" si="112"/>
        <v>80</v>
      </c>
      <c r="H1712" s="261"/>
      <c r="I1712" s="185" t="s">
        <v>1381</v>
      </c>
      <c r="J1712" s="260" t="s">
        <v>3667</v>
      </c>
      <c r="K1712" s="260"/>
    </row>
    <row r="1713">
      <c r="A1713" s="280">
        <v>45577.0</v>
      </c>
      <c r="B1713" s="280">
        <v>45578.0</v>
      </c>
      <c r="C1713" s="260" t="s">
        <v>3668</v>
      </c>
      <c r="D1713" s="262">
        <v>7.0405597E7</v>
      </c>
      <c r="E1713" s="261"/>
      <c r="F1713" s="262">
        <f>330</f>
        <v>330</v>
      </c>
      <c r="G1713" s="262">
        <f t="shared" si="112"/>
        <v>330</v>
      </c>
      <c r="H1713" s="261"/>
      <c r="I1713" s="185" t="s">
        <v>1381</v>
      </c>
      <c r="J1713" s="260" t="s">
        <v>3669</v>
      </c>
      <c r="K1713" s="260"/>
    </row>
    <row r="1714">
      <c r="A1714" s="280">
        <v>45577.0</v>
      </c>
      <c r="B1714" s="280">
        <v>45577.0</v>
      </c>
      <c r="C1714" s="260" t="s">
        <v>3640</v>
      </c>
      <c r="D1714" s="262">
        <v>7.6371219E7</v>
      </c>
      <c r="E1714" s="261"/>
      <c r="F1714" s="262">
        <v>1040.0</v>
      </c>
      <c r="G1714" s="262">
        <v>1040.0</v>
      </c>
      <c r="H1714" s="331" t="s">
        <v>1338</v>
      </c>
      <c r="I1714" s="185" t="s">
        <v>1381</v>
      </c>
      <c r="J1714" s="260" t="s">
        <v>3670</v>
      </c>
      <c r="K1714" s="260"/>
    </row>
    <row r="1715">
      <c r="A1715" s="280">
        <v>45578.0</v>
      </c>
      <c r="B1715" s="280">
        <v>45578.0</v>
      </c>
      <c r="C1715" s="260" t="s">
        <v>3671</v>
      </c>
      <c r="D1715" s="261"/>
      <c r="E1715" s="261"/>
      <c r="F1715" s="262">
        <v>5356.0</v>
      </c>
      <c r="G1715" s="262">
        <f t="shared" ref="G1715:G1742" si="113">F1715</f>
        <v>5356</v>
      </c>
      <c r="H1715" s="260" t="s">
        <v>3672</v>
      </c>
      <c r="I1715" s="185" t="s">
        <v>1381</v>
      </c>
      <c r="J1715" s="260" t="s">
        <v>3673</v>
      </c>
      <c r="K1715" s="260"/>
    </row>
    <row r="1716">
      <c r="A1716" s="280">
        <v>45578.0</v>
      </c>
      <c r="B1716" s="280">
        <v>45578.0</v>
      </c>
      <c r="C1716" s="260" t="s">
        <v>3674</v>
      </c>
      <c r="D1716" s="262">
        <v>7.9805681E7</v>
      </c>
      <c r="E1716" s="261"/>
      <c r="F1716" s="262">
        <v>330.0</v>
      </c>
      <c r="G1716" s="262">
        <f t="shared" si="113"/>
        <v>330</v>
      </c>
      <c r="H1716" s="261"/>
      <c r="I1716" s="185" t="s">
        <v>1381</v>
      </c>
      <c r="J1716" s="260" t="s">
        <v>3675</v>
      </c>
      <c r="K1716" s="260"/>
    </row>
    <row r="1717">
      <c r="A1717" s="280">
        <v>45578.0</v>
      </c>
      <c r="B1717" s="280">
        <v>45577.0</v>
      </c>
      <c r="C1717" s="260" t="s">
        <v>3676</v>
      </c>
      <c r="D1717" s="262">
        <v>7.3192338E7</v>
      </c>
      <c r="E1717" s="260" t="s">
        <v>470</v>
      </c>
      <c r="F1717" s="262">
        <v>459.0</v>
      </c>
      <c r="G1717" s="262">
        <f t="shared" si="113"/>
        <v>459</v>
      </c>
      <c r="H1717" s="261"/>
      <c r="I1717" s="185" t="s">
        <v>1381</v>
      </c>
      <c r="J1717" s="260" t="s">
        <v>3677</v>
      </c>
      <c r="K1717" s="260"/>
    </row>
    <row r="1718">
      <c r="A1718" s="280">
        <v>45578.0</v>
      </c>
      <c r="B1718" s="280">
        <v>45580.0</v>
      </c>
      <c r="C1718" s="260" t="s">
        <v>3678</v>
      </c>
      <c r="D1718" s="262">
        <v>7.9869266E7</v>
      </c>
      <c r="E1718" s="261"/>
      <c r="F1718" s="262">
        <v>80.0</v>
      </c>
      <c r="G1718" s="262">
        <f t="shared" si="113"/>
        <v>80</v>
      </c>
      <c r="H1718" s="261"/>
      <c r="I1718" s="185" t="s">
        <v>1381</v>
      </c>
      <c r="J1718" s="260" t="s">
        <v>3679</v>
      </c>
      <c r="K1718" s="260"/>
    </row>
    <row r="1719">
      <c r="A1719" s="280">
        <v>45578.0</v>
      </c>
      <c r="B1719" s="280">
        <v>45578.0</v>
      </c>
      <c r="C1719" s="260" t="s">
        <v>3680</v>
      </c>
      <c r="D1719" s="262">
        <v>6.7710472E7</v>
      </c>
      <c r="E1719" s="261"/>
      <c r="F1719" s="262">
        <v>225.0</v>
      </c>
      <c r="G1719" s="262">
        <f t="shared" si="113"/>
        <v>225</v>
      </c>
      <c r="H1719" s="261"/>
      <c r="I1719" s="185" t="s">
        <v>1381</v>
      </c>
      <c r="J1719" s="260" t="s">
        <v>3681</v>
      </c>
      <c r="K1719" s="260"/>
    </row>
    <row r="1720">
      <c r="A1720" s="280">
        <v>45578.0</v>
      </c>
      <c r="B1720" s="280">
        <v>45580.0</v>
      </c>
      <c r="C1720" s="260" t="s">
        <v>3682</v>
      </c>
      <c r="D1720" s="262">
        <v>7.7694384E7</v>
      </c>
      <c r="E1720" s="261"/>
      <c r="F1720" s="262">
        <v>2040.0</v>
      </c>
      <c r="G1720" s="262">
        <f t="shared" si="113"/>
        <v>2040</v>
      </c>
      <c r="H1720" s="261"/>
      <c r="I1720" s="185" t="s">
        <v>1381</v>
      </c>
      <c r="J1720" s="260" t="s">
        <v>3683</v>
      </c>
      <c r="K1720" s="260"/>
    </row>
    <row r="1721">
      <c r="A1721" s="280">
        <v>45578.0</v>
      </c>
      <c r="B1721" s="280">
        <v>45578.0</v>
      </c>
      <c r="C1721" s="260" t="s">
        <v>3684</v>
      </c>
      <c r="D1721" s="262">
        <v>7.7349039E7</v>
      </c>
      <c r="E1721" s="261"/>
      <c r="F1721" s="262">
        <v>305.0</v>
      </c>
      <c r="G1721" s="262">
        <f t="shared" si="113"/>
        <v>305</v>
      </c>
      <c r="H1721" s="261"/>
      <c r="I1721" s="185" t="s">
        <v>1381</v>
      </c>
      <c r="J1721" s="260" t="s">
        <v>3685</v>
      </c>
      <c r="K1721" s="260"/>
    </row>
    <row r="1722">
      <c r="A1722" s="280">
        <v>45578.0</v>
      </c>
      <c r="B1722" s="280">
        <v>45578.0</v>
      </c>
      <c r="C1722" s="260" t="s">
        <v>3686</v>
      </c>
      <c r="D1722" s="262">
        <v>7.6317484E7</v>
      </c>
      <c r="E1722" s="261"/>
      <c r="F1722" s="262">
        <v>210.0</v>
      </c>
      <c r="G1722" s="262">
        <f t="shared" si="113"/>
        <v>210</v>
      </c>
      <c r="H1722" s="261"/>
      <c r="I1722" s="185" t="s">
        <v>1381</v>
      </c>
      <c r="J1722" s="260" t="s">
        <v>3687</v>
      </c>
      <c r="K1722" s="260"/>
    </row>
    <row r="1723">
      <c r="A1723" s="280">
        <v>45578.0</v>
      </c>
      <c r="B1723" s="280">
        <v>45578.0</v>
      </c>
      <c r="C1723" s="260" t="s">
        <v>3688</v>
      </c>
      <c r="D1723" s="262">
        <v>7.7041182E7</v>
      </c>
      <c r="E1723" s="261"/>
      <c r="F1723" s="262">
        <v>225.0</v>
      </c>
      <c r="G1723" s="262">
        <f t="shared" si="113"/>
        <v>225</v>
      </c>
      <c r="H1723" s="261"/>
      <c r="I1723" s="185" t="s">
        <v>1381</v>
      </c>
      <c r="J1723" s="260" t="s">
        <v>3689</v>
      </c>
      <c r="K1723" s="260"/>
    </row>
    <row r="1724">
      <c r="A1724" s="280">
        <v>45578.0</v>
      </c>
      <c r="B1724" s="280">
        <v>45578.0</v>
      </c>
      <c r="C1724" s="260" t="s">
        <v>3690</v>
      </c>
      <c r="D1724" s="262">
        <v>7.8152007E7</v>
      </c>
      <c r="E1724" s="261"/>
      <c r="F1724" s="262">
        <v>859.0</v>
      </c>
      <c r="G1724" s="262">
        <f t="shared" si="113"/>
        <v>859</v>
      </c>
      <c r="H1724" s="261"/>
      <c r="I1724" s="185" t="s">
        <v>1381</v>
      </c>
      <c r="J1724" s="260" t="s">
        <v>3691</v>
      </c>
      <c r="K1724" s="260"/>
    </row>
    <row r="1725">
      <c r="A1725" s="280">
        <v>45578.0</v>
      </c>
      <c r="B1725" s="280">
        <v>45578.0</v>
      </c>
      <c r="C1725" s="260" t="s">
        <v>3692</v>
      </c>
      <c r="D1725" s="262">
        <v>7.1658805E7</v>
      </c>
      <c r="E1725" s="261"/>
      <c r="F1725" s="262">
        <v>225.0</v>
      </c>
      <c r="G1725" s="262">
        <f t="shared" si="113"/>
        <v>225</v>
      </c>
      <c r="H1725" s="261"/>
      <c r="I1725" s="185" t="s">
        <v>1381</v>
      </c>
      <c r="J1725" s="260" t="s">
        <v>3689</v>
      </c>
      <c r="K1725" s="260"/>
    </row>
    <row r="1726">
      <c r="A1726" s="280">
        <v>45578.0</v>
      </c>
      <c r="B1726" s="280">
        <v>45578.0</v>
      </c>
      <c r="C1726" s="260" t="s">
        <v>1148</v>
      </c>
      <c r="D1726" s="262">
        <v>7.1344049E7</v>
      </c>
      <c r="E1726" s="261"/>
      <c r="F1726" s="262">
        <v>305.0</v>
      </c>
      <c r="G1726" s="262">
        <f t="shared" si="113"/>
        <v>305</v>
      </c>
      <c r="H1726" s="261"/>
      <c r="I1726" s="185" t="s">
        <v>1381</v>
      </c>
      <c r="J1726" s="260" t="s">
        <v>3693</v>
      </c>
      <c r="K1726" s="260"/>
    </row>
    <row r="1727">
      <c r="A1727" s="280">
        <v>45578.0</v>
      </c>
      <c r="B1727" s="280">
        <v>45578.0</v>
      </c>
      <c r="C1727" s="260" t="s">
        <v>3694</v>
      </c>
      <c r="D1727" s="262">
        <v>7.4560019E7</v>
      </c>
      <c r="E1727" s="261"/>
      <c r="F1727" s="262">
        <v>305.0</v>
      </c>
      <c r="G1727" s="262">
        <f t="shared" si="113"/>
        <v>305</v>
      </c>
      <c r="H1727" s="261"/>
      <c r="I1727" s="185" t="s">
        <v>1381</v>
      </c>
      <c r="J1727" s="260" t="s">
        <v>3693</v>
      </c>
      <c r="K1727" s="260"/>
    </row>
    <row r="1728">
      <c r="A1728" s="280">
        <v>45578.0</v>
      </c>
      <c r="B1728" s="280">
        <v>45578.0</v>
      </c>
      <c r="C1728" s="260" t="s">
        <v>3695</v>
      </c>
      <c r="D1728" s="262">
        <v>7.1093378E7</v>
      </c>
      <c r="E1728" s="261"/>
      <c r="F1728" s="262">
        <v>1070.0</v>
      </c>
      <c r="G1728" s="262">
        <f t="shared" si="113"/>
        <v>1070</v>
      </c>
      <c r="H1728" s="261"/>
      <c r="I1728" s="185" t="s">
        <v>1381</v>
      </c>
      <c r="J1728" s="260" t="s">
        <v>3696</v>
      </c>
      <c r="K1728" s="260"/>
    </row>
    <row r="1729">
      <c r="A1729" s="280">
        <v>45578.0</v>
      </c>
      <c r="B1729" s="280">
        <v>45578.0</v>
      </c>
      <c r="C1729" s="260" t="s">
        <v>3697</v>
      </c>
      <c r="D1729" s="262">
        <v>7.8003129E7</v>
      </c>
      <c r="E1729" s="261"/>
      <c r="F1729" s="262">
        <v>225.0</v>
      </c>
      <c r="G1729" s="262">
        <f t="shared" si="113"/>
        <v>225</v>
      </c>
      <c r="H1729" s="261"/>
      <c r="I1729" s="185" t="s">
        <v>1381</v>
      </c>
      <c r="J1729" s="260" t="s">
        <v>3689</v>
      </c>
      <c r="K1729" s="260"/>
    </row>
    <row r="1730">
      <c r="A1730" s="280">
        <v>45578.0</v>
      </c>
      <c r="B1730" s="280">
        <v>45578.0</v>
      </c>
      <c r="C1730" s="260" t="s">
        <v>3698</v>
      </c>
      <c r="D1730" s="262">
        <v>7.7635854E7</v>
      </c>
      <c r="E1730" s="261"/>
      <c r="F1730" s="262">
        <v>450.0</v>
      </c>
      <c r="G1730" s="262">
        <f t="shared" si="113"/>
        <v>450</v>
      </c>
      <c r="H1730" s="261"/>
      <c r="I1730" s="185" t="s">
        <v>1381</v>
      </c>
      <c r="J1730" s="260" t="s">
        <v>3699</v>
      </c>
      <c r="K1730" s="260"/>
    </row>
    <row r="1731">
      <c r="A1731" s="280">
        <v>45578.0</v>
      </c>
      <c r="B1731" s="280">
        <v>45578.0</v>
      </c>
      <c r="C1731" s="260" t="s">
        <v>3700</v>
      </c>
      <c r="D1731" s="262">
        <v>7.213904E7</v>
      </c>
      <c r="E1731" s="261"/>
      <c r="F1731" s="262">
        <v>385.0</v>
      </c>
      <c r="G1731" s="262">
        <f t="shared" si="113"/>
        <v>385</v>
      </c>
      <c r="H1731" s="261"/>
      <c r="I1731" s="185" t="s">
        <v>1381</v>
      </c>
      <c r="J1731" s="260" t="s">
        <v>3701</v>
      </c>
      <c r="K1731" s="260"/>
    </row>
    <row r="1732">
      <c r="A1732" s="280">
        <v>45578.0</v>
      </c>
      <c r="B1732" s="280">
        <v>45578.0</v>
      </c>
      <c r="C1732" s="260" t="s">
        <v>3702</v>
      </c>
      <c r="D1732" s="262">
        <v>7.7334285E7</v>
      </c>
      <c r="E1732" s="261"/>
      <c r="F1732" s="262">
        <v>555.0</v>
      </c>
      <c r="G1732" s="262">
        <f t="shared" si="113"/>
        <v>555</v>
      </c>
      <c r="H1732" s="261"/>
      <c r="I1732" s="185" t="s">
        <v>1381</v>
      </c>
      <c r="J1732" s="260" t="s">
        <v>3703</v>
      </c>
      <c r="K1732" s="260"/>
    </row>
    <row r="1733">
      <c r="A1733" s="280">
        <v>45578.0</v>
      </c>
      <c r="B1733" s="280">
        <v>45578.0</v>
      </c>
      <c r="C1733" s="260" t="s">
        <v>3704</v>
      </c>
      <c r="D1733" s="262">
        <v>7.2100244E7</v>
      </c>
      <c r="E1733" s="261"/>
      <c r="F1733" s="262">
        <v>850.0</v>
      </c>
      <c r="G1733" s="262">
        <f t="shared" si="113"/>
        <v>850</v>
      </c>
      <c r="H1733" s="261"/>
      <c r="I1733" s="185" t="s">
        <v>1381</v>
      </c>
      <c r="J1733" s="260" t="s">
        <v>3705</v>
      </c>
      <c r="K1733" s="260"/>
    </row>
    <row r="1734">
      <c r="A1734" s="280">
        <v>45578.0</v>
      </c>
      <c r="B1734" s="280">
        <v>45578.0</v>
      </c>
      <c r="C1734" s="260" t="s">
        <v>3706</v>
      </c>
      <c r="D1734" s="262">
        <v>6.7850232E7</v>
      </c>
      <c r="E1734" s="261"/>
      <c r="F1734" s="262">
        <v>210.0</v>
      </c>
      <c r="G1734" s="262">
        <f t="shared" si="113"/>
        <v>210</v>
      </c>
      <c r="H1734" s="261"/>
      <c r="I1734" s="185" t="s">
        <v>1381</v>
      </c>
      <c r="J1734" s="260" t="s">
        <v>3707</v>
      </c>
      <c r="K1734" s="260"/>
    </row>
    <row r="1735">
      <c r="A1735" s="280">
        <v>45578.0</v>
      </c>
      <c r="B1735" s="280">
        <v>45578.0</v>
      </c>
      <c r="C1735" s="260" t="s">
        <v>3708</v>
      </c>
      <c r="D1735" s="262">
        <v>7.2160025E7</v>
      </c>
      <c r="E1735" s="261"/>
      <c r="F1735" s="262">
        <f>185+50</f>
        <v>235</v>
      </c>
      <c r="G1735" s="262">
        <f t="shared" si="113"/>
        <v>235</v>
      </c>
      <c r="H1735" s="261"/>
      <c r="I1735" s="185" t="s">
        <v>1381</v>
      </c>
      <c r="J1735" s="260" t="s">
        <v>3709</v>
      </c>
      <c r="K1735" s="260"/>
    </row>
    <row r="1736">
      <c r="A1736" s="280">
        <v>45578.0</v>
      </c>
      <c r="B1736" s="280">
        <v>45578.0</v>
      </c>
      <c r="C1736" s="260" t="s">
        <v>3710</v>
      </c>
      <c r="D1736" s="262">
        <v>7.6653394E7</v>
      </c>
      <c r="E1736" s="261"/>
      <c r="F1736" s="262">
        <v>160.0</v>
      </c>
      <c r="G1736" s="262">
        <f t="shared" si="113"/>
        <v>160</v>
      </c>
      <c r="H1736" s="261"/>
      <c r="I1736" s="185" t="s">
        <v>1381</v>
      </c>
      <c r="J1736" s="260" t="s">
        <v>3711</v>
      </c>
      <c r="K1736" s="260"/>
    </row>
    <row r="1737">
      <c r="A1737" s="280">
        <v>45578.0</v>
      </c>
      <c r="B1737" s="280">
        <v>45578.0</v>
      </c>
      <c r="C1737" s="260" t="s">
        <v>3712</v>
      </c>
      <c r="D1737" s="262">
        <v>7.1321736E7</v>
      </c>
      <c r="E1737" s="261"/>
      <c r="F1737" s="262">
        <v>859.0</v>
      </c>
      <c r="G1737" s="262">
        <f t="shared" si="113"/>
        <v>859</v>
      </c>
      <c r="H1737" s="261"/>
      <c r="I1737" s="185" t="s">
        <v>1381</v>
      </c>
      <c r="J1737" s="260" t="s">
        <v>3713</v>
      </c>
      <c r="K1737" s="260"/>
    </row>
    <row r="1738">
      <c r="A1738" s="280">
        <v>45579.0</v>
      </c>
      <c r="B1738" s="280">
        <v>45579.0</v>
      </c>
      <c r="C1738" s="260" t="s">
        <v>3714</v>
      </c>
      <c r="D1738" s="262">
        <v>7.5686838E7</v>
      </c>
      <c r="E1738" s="261"/>
      <c r="F1738" s="262">
        <v>240.0</v>
      </c>
      <c r="G1738" s="262">
        <f t="shared" si="113"/>
        <v>240</v>
      </c>
      <c r="H1738" s="261"/>
      <c r="I1738" s="185" t="s">
        <v>1381</v>
      </c>
      <c r="J1738" s="260" t="s">
        <v>3715</v>
      </c>
      <c r="K1738" s="260"/>
    </row>
    <row r="1739">
      <c r="A1739" s="280">
        <v>45579.0</v>
      </c>
      <c r="B1739" s="280">
        <v>45580.0</v>
      </c>
      <c r="C1739" s="260" t="s">
        <v>3716</v>
      </c>
      <c r="D1739" s="262">
        <v>7.6383973E7</v>
      </c>
      <c r="E1739" s="260" t="s">
        <v>470</v>
      </c>
      <c r="F1739" s="262">
        <v>459.0</v>
      </c>
      <c r="G1739" s="262">
        <f t="shared" si="113"/>
        <v>459</v>
      </c>
      <c r="H1739" s="261"/>
      <c r="I1739" s="185" t="s">
        <v>1381</v>
      </c>
      <c r="J1739" s="260" t="s">
        <v>3717</v>
      </c>
      <c r="K1739" s="260"/>
    </row>
    <row r="1740">
      <c r="A1740" s="280">
        <v>45579.0</v>
      </c>
      <c r="B1740" s="280">
        <v>45580.0</v>
      </c>
      <c r="C1740" s="260" t="s">
        <v>3716</v>
      </c>
      <c r="D1740" s="262">
        <v>7.6383973E7</v>
      </c>
      <c r="E1740" s="261"/>
      <c r="F1740" s="262">
        <v>800.0</v>
      </c>
      <c r="G1740" s="262">
        <f t="shared" si="113"/>
        <v>800</v>
      </c>
      <c r="H1740" s="261"/>
      <c r="I1740" s="185" t="s">
        <v>1381</v>
      </c>
      <c r="J1740" s="260" t="s">
        <v>3718</v>
      </c>
      <c r="K1740" s="260"/>
    </row>
    <row r="1741">
      <c r="A1741" s="332">
        <v>45584.0</v>
      </c>
      <c r="B1741" s="332">
        <v>45584.0</v>
      </c>
      <c r="C1741" s="240" t="s">
        <v>3719</v>
      </c>
      <c r="D1741" s="241">
        <v>7.9872779E7</v>
      </c>
      <c r="E1741" s="240" t="s">
        <v>18</v>
      </c>
      <c r="F1741" s="241">
        <v>929.0</v>
      </c>
      <c r="G1741" s="241">
        <f t="shared" si="113"/>
        <v>929</v>
      </c>
      <c r="H1741" s="243"/>
      <c r="I1741" s="185" t="s">
        <v>730</v>
      </c>
      <c r="J1741" s="240" t="s">
        <v>3720</v>
      </c>
      <c r="K1741" s="260"/>
    </row>
    <row r="1742">
      <c r="A1742" s="280">
        <v>45579.0</v>
      </c>
      <c r="B1742" s="280">
        <v>45581.0</v>
      </c>
      <c r="C1742" s="260" t="s">
        <v>2324</v>
      </c>
      <c r="D1742" s="262">
        <v>6.447711E7</v>
      </c>
      <c r="E1742" s="260" t="s">
        <v>18</v>
      </c>
      <c r="F1742" s="262">
        <v>465.0</v>
      </c>
      <c r="G1742" s="262">
        <f t="shared" si="113"/>
        <v>465</v>
      </c>
      <c r="H1742" s="327" t="s">
        <v>3721</v>
      </c>
      <c r="I1742" s="185" t="s">
        <v>1381</v>
      </c>
      <c r="J1742" s="260" t="s">
        <v>3722</v>
      </c>
      <c r="K1742" s="260"/>
    </row>
    <row r="1743">
      <c r="A1743" s="280">
        <v>45580.0</v>
      </c>
      <c r="B1743" s="280">
        <v>45577.0</v>
      </c>
      <c r="C1743" s="260" t="s">
        <v>3635</v>
      </c>
      <c r="D1743" s="262">
        <v>7.80618E7</v>
      </c>
      <c r="E1743" s="261"/>
      <c r="F1743" s="262">
        <v>560.0</v>
      </c>
      <c r="G1743" s="262">
        <v>560.0</v>
      </c>
      <c r="H1743" s="260" t="s">
        <v>3723</v>
      </c>
      <c r="I1743" s="185" t="s">
        <v>1381</v>
      </c>
      <c r="J1743" s="260" t="s">
        <v>2591</v>
      </c>
      <c r="K1743" s="260"/>
    </row>
    <row r="1744">
      <c r="A1744" s="280">
        <v>45580.0</v>
      </c>
      <c r="B1744" s="280">
        <v>45580.0</v>
      </c>
      <c r="C1744" s="260" t="s">
        <v>3724</v>
      </c>
      <c r="D1744" s="262">
        <v>7.8035528E7</v>
      </c>
      <c r="E1744" s="261"/>
      <c r="F1744" s="262">
        <v>280.0</v>
      </c>
      <c r="G1744" s="262">
        <f>F1744</f>
        <v>280</v>
      </c>
      <c r="H1744" s="261"/>
      <c r="I1744" s="185" t="s">
        <v>1381</v>
      </c>
      <c r="J1744" s="260" t="s">
        <v>3725</v>
      </c>
      <c r="K1744" s="260"/>
    </row>
    <row r="1745">
      <c r="A1745" s="332">
        <v>45579.0</v>
      </c>
      <c r="B1745" s="332">
        <v>45581.0</v>
      </c>
      <c r="C1745" s="240" t="s">
        <v>3647</v>
      </c>
      <c r="D1745" s="241">
        <v>7.7377415E7</v>
      </c>
      <c r="E1745" s="243"/>
      <c r="F1745" s="241">
        <v>1650.0</v>
      </c>
      <c r="G1745" s="241">
        <v>1650.0</v>
      </c>
      <c r="H1745" s="333" t="s">
        <v>1338</v>
      </c>
      <c r="I1745" s="185" t="s">
        <v>730</v>
      </c>
      <c r="J1745" s="240" t="s">
        <v>3649</v>
      </c>
      <c r="K1745" s="260"/>
    </row>
    <row r="1746">
      <c r="A1746" s="280">
        <v>45581.0</v>
      </c>
      <c r="B1746" s="280">
        <v>45580.0</v>
      </c>
      <c r="C1746" s="260" t="s">
        <v>3682</v>
      </c>
      <c r="D1746" s="262">
        <v>7.7694384E7</v>
      </c>
      <c r="E1746" s="261"/>
      <c r="F1746" s="262">
        <v>85.0</v>
      </c>
      <c r="G1746" s="262">
        <f t="shared" ref="G1746:G1770" si="114">F1746</f>
        <v>85</v>
      </c>
      <c r="H1746" s="261"/>
      <c r="I1746" s="185" t="s">
        <v>1381</v>
      </c>
      <c r="J1746" s="260" t="s">
        <v>3726</v>
      </c>
      <c r="K1746" s="260"/>
    </row>
    <row r="1747">
      <c r="A1747" s="280">
        <v>45583.0</v>
      </c>
      <c r="B1747" s="280">
        <v>45587.0</v>
      </c>
      <c r="C1747" s="260" t="s">
        <v>3727</v>
      </c>
      <c r="D1747" s="262">
        <v>7.5588857E7</v>
      </c>
      <c r="E1747" s="260" t="s">
        <v>18</v>
      </c>
      <c r="F1747" s="262">
        <v>929.0</v>
      </c>
      <c r="G1747" s="262">
        <f t="shared" si="114"/>
        <v>929</v>
      </c>
      <c r="H1747" s="260" t="s">
        <v>3728</v>
      </c>
      <c r="I1747" s="185" t="s">
        <v>1381</v>
      </c>
      <c r="J1747" s="260" t="s">
        <v>3729</v>
      </c>
      <c r="K1747" s="260"/>
    </row>
    <row r="1748">
      <c r="A1748" s="280">
        <v>45583.0</v>
      </c>
      <c r="B1748" s="280">
        <v>45582.0</v>
      </c>
      <c r="C1748" s="260" t="s">
        <v>3730</v>
      </c>
      <c r="D1748" s="262">
        <v>7.509765E7</v>
      </c>
      <c r="E1748" s="261"/>
      <c r="F1748" s="262">
        <v>160.0</v>
      </c>
      <c r="G1748" s="262">
        <f t="shared" si="114"/>
        <v>160</v>
      </c>
      <c r="H1748" s="261"/>
      <c r="I1748" s="185" t="s">
        <v>1381</v>
      </c>
      <c r="J1748" s="261"/>
      <c r="K1748" s="260"/>
    </row>
    <row r="1749">
      <c r="A1749" s="332">
        <v>45585.0</v>
      </c>
      <c r="B1749" s="332">
        <v>45587.0</v>
      </c>
      <c r="C1749" s="240" t="s">
        <v>3731</v>
      </c>
      <c r="D1749" s="241">
        <v>6.0095352E7</v>
      </c>
      <c r="E1749" s="243"/>
      <c r="F1749" s="241">
        <v>6000.0</v>
      </c>
      <c r="G1749" s="241">
        <f t="shared" si="114"/>
        <v>6000</v>
      </c>
      <c r="H1749" s="240" t="s">
        <v>3732</v>
      </c>
      <c r="I1749" s="185" t="s">
        <v>730</v>
      </c>
      <c r="J1749" s="240" t="s">
        <v>3733</v>
      </c>
      <c r="K1749" s="260"/>
    </row>
    <row r="1750">
      <c r="A1750" s="280">
        <v>45585.0</v>
      </c>
      <c r="B1750" s="280">
        <v>45585.0</v>
      </c>
      <c r="C1750" s="260" t="s">
        <v>3734</v>
      </c>
      <c r="D1750" s="262">
        <v>7.1171109E7</v>
      </c>
      <c r="E1750" s="261"/>
      <c r="F1750" s="262">
        <v>240.0</v>
      </c>
      <c r="G1750" s="262">
        <f t="shared" si="114"/>
        <v>240</v>
      </c>
      <c r="H1750" s="261"/>
      <c r="I1750" s="185" t="s">
        <v>1381</v>
      </c>
      <c r="J1750" s="260" t="s">
        <v>3735</v>
      </c>
      <c r="K1750" s="260"/>
    </row>
    <row r="1751">
      <c r="A1751" s="280">
        <v>45585.0</v>
      </c>
      <c r="B1751" s="280">
        <v>45585.0</v>
      </c>
      <c r="C1751" s="260" t="s">
        <v>3736</v>
      </c>
      <c r="D1751" s="262">
        <v>6.8824754E7</v>
      </c>
      <c r="E1751" s="261"/>
      <c r="F1751" s="262">
        <v>320.0</v>
      </c>
      <c r="G1751" s="262">
        <f t="shared" si="114"/>
        <v>320</v>
      </c>
      <c r="H1751" s="261"/>
      <c r="I1751" s="185" t="s">
        <v>1381</v>
      </c>
      <c r="J1751" s="260" t="s">
        <v>3737</v>
      </c>
      <c r="K1751" s="260"/>
    </row>
    <row r="1752">
      <c r="A1752" s="280">
        <v>45585.0</v>
      </c>
      <c r="B1752" s="280">
        <v>45585.0</v>
      </c>
      <c r="C1752" s="260" t="s">
        <v>3738</v>
      </c>
      <c r="D1752" s="262">
        <v>7.653018E7</v>
      </c>
      <c r="E1752" s="261"/>
      <c r="F1752" s="262">
        <v>440.0</v>
      </c>
      <c r="G1752" s="262">
        <f t="shared" si="114"/>
        <v>440</v>
      </c>
      <c r="H1752" s="261"/>
      <c r="I1752" s="185" t="s">
        <v>1381</v>
      </c>
      <c r="J1752" s="260" t="s">
        <v>1592</v>
      </c>
      <c r="K1752" s="260"/>
    </row>
    <row r="1753">
      <c r="A1753" s="280">
        <v>45585.0</v>
      </c>
      <c r="B1753" s="280">
        <v>45585.0</v>
      </c>
      <c r="C1753" s="260" t="s">
        <v>3739</v>
      </c>
      <c r="D1753" s="262">
        <v>6.7751271E7</v>
      </c>
      <c r="E1753" s="261"/>
      <c r="F1753" s="262">
        <v>1160.0</v>
      </c>
      <c r="G1753" s="262">
        <f t="shared" si="114"/>
        <v>1160</v>
      </c>
      <c r="H1753" s="261"/>
      <c r="I1753" s="185" t="s">
        <v>1381</v>
      </c>
      <c r="J1753" s="260" t="s">
        <v>3740</v>
      </c>
      <c r="K1753" s="260"/>
    </row>
    <row r="1754">
      <c r="A1754" s="280">
        <v>45585.0</v>
      </c>
      <c r="B1754" s="280">
        <v>45585.0</v>
      </c>
      <c r="C1754" s="260" t="s">
        <v>3741</v>
      </c>
      <c r="D1754" s="262">
        <v>7.6698305E7</v>
      </c>
      <c r="E1754" s="261"/>
      <c r="F1754" s="262">
        <v>240.0</v>
      </c>
      <c r="G1754" s="262">
        <f t="shared" si="114"/>
        <v>240</v>
      </c>
      <c r="H1754" s="261"/>
      <c r="I1754" s="185" t="s">
        <v>1381</v>
      </c>
      <c r="J1754" s="260" t="s">
        <v>1139</v>
      </c>
      <c r="K1754" s="260"/>
    </row>
    <row r="1755">
      <c r="A1755" s="280">
        <v>45585.0</v>
      </c>
      <c r="B1755" s="280">
        <v>45585.0</v>
      </c>
      <c r="C1755" s="260" t="s">
        <v>3742</v>
      </c>
      <c r="D1755" s="262">
        <v>7.0036808E7</v>
      </c>
      <c r="E1755" s="261"/>
      <c r="F1755" s="262">
        <v>320.0</v>
      </c>
      <c r="G1755" s="262">
        <f t="shared" si="114"/>
        <v>320</v>
      </c>
      <c r="H1755" s="261"/>
      <c r="I1755" s="185" t="s">
        <v>1381</v>
      </c>
      <c r="J1755" s="260" t="s">
        <v>1184</v>
      </c>
      <c r="K1755" s="260"/>
    </row>
    <row r="1756">
      <c r="A1756" s="332">
        <v>45585.0</v>
      </c>
      <c r="B1756" s="332">
        <v>45585.0</v>
      </c>
      <c r="C1756" s="240" t="s">
        <v>3743</v>
      </c>
      <c r="D1756" s="243"/>
      <c r="E1756" s="243"/>
      <c r="F1756" s="241">
        <v>240.0</v>
      </c>
      <c r="G1756" s="241">
        <f t="shared" si="114"/>
        <v>240</v>
      </c>
      <c r="H1756" s="240" t="s">
        <v>3744</v>
      </c>
      <c r="I1756" s="185" t="s">
        <v>730</v>
      </c>
      <c r="J1756" s="240" t="s">
        <v>3745</v>
      </c>
      <c r="K1756" s="260"/>
    </row>
    <row r="1757">
      <c r="A1757" s="332">
        <v>45585.0</v>
      </c>
      <c r="B1757" s="332">
        <v>45585.0</v>
      </c>
      <c r="C1757" s="240" t="s">
        <v>3746</v>
      </c>
      <c r="D1757" s="241">
        <v>7.5662667E7</v>
      </c>
      <c r="E1757" s="243"/>
      <c r="F1757" s="241">
        <v>720.0</v>
      </c>
      <c r="G1757" s="241">
        <f t="shared" si="114"/>
        <v>720</v>
      </c>
      <c r="H1757" s="240" t="s">
        <v>3747</v>
      </c>
      <c r="I1757" s="185" t="s">
        <v>730</v>
      </c>
      <c r="J1757" s="240" t="s">
        <v>3748</v>
      </c>
      <c r="K1757" s="260"/>
    </row>
    <row r="1758">
      <c r="A1758" s="332">
        <v>45585.0</v>
      </c>
      <c r="B1758" s="332">
        <v>45585.0</v>
      </c>
      <c r="C1758" s="243" t="s">
        <v>3749</v>
      </c>
      <c r="D1758" s="243"/>
      <c r="E1758" s="243"/>
      <c r="F1758" s="241">
        <v>320.0</v>
      </c>
      <c r="G1758" s="241">
        <f t="shared" si="114"/>
        <v>320</v>
      </c>
      <c r="H1758" s="240" t="s">
        <v>3750</v>
      </c>
      <c r="I1758" s="185" t="s">
        <v>730</v>
      </c>
      <c r="J1758" s="243"/>
      <c r="K1758" s="260"/>
    </row>
    <row r="1759">
      <c r="A1759" s="332">
        <v>45585.0</v>
      </c>
      <c r="B1759" s="332">
        <v>45585.0</v>
      </c>
      <c r="C1759" s="240" t="s">
        <v>3751</v>
      </c>
      <c r="D1759" s="241">
        <v>7.2192009E7</v>
      </c>
      <c r="E1759" s="243"/>
      <c r="F1759" s="241">
        <v>760.0</v>
      </c>
      <c r="G1759" s="241">
        <f t="shared" si="114"/>
        <v>760</v>
      </c>
      <c r="H1759" s="243"/>
      <c r="I1759" s="185" t="s">
        <v>730</v>
      </c>
      <c r="J1759" s="240" t="s">
        <v>3752</v>
      </c>
      <c r="K1759" s="260"/>
    </row>
    <row r="1760">
      <c r="A1760" s="332">
        <v>45588.0</v>
      </c>
      <c r="B1760" s="332">
        <v>45591.0</v>
      </c>
      <c r="C1760" s="240" t="s">
        <v>3753</v>
      </c>
      <c r="D1760" s="241">
        <v>7.5504255E7</v>
      </c>
      <c r="E1760" s="240" t="s">
        <v>18</v>
      </c>
      <c r="F1760" s="241">
        <v>464.5</v>
      </c>
      <c r="G1760" s="241">
        <f t="shared" si="114"/>
        <v>464.5</v>
      </c>
      <c r="H1760" s="326" t="s">
        <v>3754</v>
      </c>
      <c r="I1760" s="185" t="s">
        <v>730</v>
      </c>
      <c r="J1760" s="240" t="s">
        <v>3755</v>
      </c>
      <c r="K1760" s="260"/>
    </row>
    <row r="1761">
      <c r="A1761" s="280">
        <v>45588.0</v>
      </c>
      <c r="B1761" s="280">
        <v>45589.0</v>
      </c>
      <c r="C1761" s="260" t="s">
        <v>3756</v>
      </c>
      <c r="D1761" s="262">
        <v>6.2101252E7</v>
      </c>
      <c r="E1761" s="261"/>
      <c r="F1761" s="262">
        <v>240.0</v>
      </c>
      <c r="G1761" s="262">
        <f t="shared" si="114"/>
        <v>240</v>
      </c>
      <c r="H1761" s="261"/>
      <c r="I1761" s="185" t="s">
        <v>1381</v>
      </c>
      <c r="J1761" s="260" t="s">
        <v>3757</v>
      </c>
      <c r="K1761" s="260"/>
    </row>
    <row r="1762">
      <c r="A1762" s="280">
        <v>45588.0</v>
      </c>
      <c r="B1762" s="280">
        <v>45659.0</v>
      </c>
      <c r="C1762" s="260" t="s">
        <v>2311</v>
      </c>
      <c r="D1762" s="262">
        <v>7.3754526E7</v>
      </c>
      <c r="E1762" s="260" t="s">
        <v>31</v>
      </c>
      <c r="F1762" s="262">
        <v>1559.5</v>
      </c>
      <c r="G1762" s="262">
        <f t="shared" si="114"/>
        <v>1559.5</v>
      </c>
      <c r="H1762" s="327" t="s">
        <v>3758</v>
      </c>
      <c r="I1762" s="185" t="s">
        <v>1381</v>
      </c>
      <c r="J1762" s="260" t="s">
        <v>2312</v>
      </c>
      <c r="K1762" s="260"/>
    </row>
    <row r="1763">
      <c r="A1763" s="332">
        <v>45588.0</v>
      </c>
      <c r="B1763" s="332">
        <v>45587.0</v>
      </c>
      <c r="C1763" s="240" t="s">
        <v>3731</v>
      </c>
      <c r="D1763" s="241">
        <v>6.0095352E7</v>
      </c>
      <c r="E1763" s="243"/>
      <c r="F1763" s="241">
        <f>85+450+340+800</f>
        <v>1675</v>
      </c>
      <c r="G1763" s="241">
        <f t="shared" si="114"/>
        <v>1675</v>
      </c>
      <c r="H1763" s="240" t="s">
        <v>3370</v>
      </c>
      <c r="I1763" s="185" t="s">
        <v>730</v>
      </c>
      <c r="J1763" s="240" t="s">
        <v>3759</v>
      </c>
      <c r="K1763" s="260"/>
    </row>
    <row r="1764">
      <c r="A1764" s="280">
        <v>45588.0</v>
      </c>
      <c r="B1764" s="280">
        <v>45592.0</v>
      </c>
      <c r="C1764" s="260" t="s">
        <v>3760</v>
      </c>
      <c r="D1764" s="262">
        <v>7.5599894E7</v>
      </c>
      <c r="E1764" s="261"/>
      <c r="F1764" s="262">
        <v>240.0</v>
      </c>
      <c r="G1764" s="262">
        <f t="shared" si="114"/>
        <v>240</v>
      </c>
      <c r="H1764" s="261"/>
      <c r="I1764" s="185" t="s">
        <v>1381</v>
      </c>
      <c r="J1764" s="260" t="s">
        <v>1417</v>
      </c>
      <c r="K1764" s="260"/>
    </row>
    <row r="1765">
      <c r="A1765" s="280">
        <v>45588.0</v>
      </c>
      <c r="B1765" s="280">
        <v>45592.0</v>
      </c>
      <c r="C1765" s="260" t="s">
        <v>3761</v>
      </c>
      <c r="D1765" s="261"/>
      <c r="E1765" s="261"/>
      <c r="F1765" s="262">
        <v>250.0</v>
      </c>
      <c r="G1765" s="262">
        <f t="shared" si="114"/>
        <v>250</v>
      </c>
      <c r="H1765" s="261"/>
      <c r="I1765" s="185" t="s">
        <v>1381</v>
      </c>
      <c r="J1765" s="260" t="s">
        <v>3762</v>
      </c>
      <c r="K1765" s="260"/>
    </row>
    <row r="1766">
      <c r="A1766" s="280">
        <v>45588.0</v>
      </c>
      <c r="B1766" s="280">
        <v>45590.0</v>
      </c>
      <c r="C1766" s="260" t="s">
        <v>3763</v>
      </c>
      <c r="D1766" s="262">
        <v>6.9286049E7</v>
      </c>
      <c r="E1766" s="261"/>
      <c r="F1766" s="262">
        <v>240.0</v>
      </c>
      <c r="G1766" s="262">
        <f t="shared" si="114"/>
        <v>240</v>
      </c>
      <c r="H1766" s="261"/>
      <c r="I1766" s="185" t="s">
        <v>1381</v>
      </c>
      <c r="J1766" s="260" t="s">
        <v>3764</v>
      </c>
      <c r="K1766" s="260"/>
    </row>
    <row r="1767">
      <c r="A1767" s="280">
        <v>45589.0</v>
      </c>
      <c r="B1767" s="280">
        <v>45604.0</v>
      </c>
      <c r="C1767" s="260" t="s">
        <v>2360</v>
      </c>
      <c r="D1767" s="262">
        <v>6.7513029E7</v>
      </c>
      <c r="E1767" s="260" t="s">
        <v>31</v>
      </c>
      <c r="F1767" s="262">
        <v>1149.0</v>
      </c>
      <c r="G1767" s="262">
        <f t="shared" si="114"/>
        <v>1149</v>
      </c>
      <c r="H1767" s="327" t="s">
        <v>3765</v>
      </c>
      <c r="I1767" s="185" t="s">
        <v>1381</v>
      </c>
      <c r="J1767" s="260" t="s">
        <v>3766</v>
      </c>
      <c r="K1767" s="260"/>
    </row>
    <row r="1768">
      <c r="A1768" s="332">
        <v>45589.0</v>
      </c>
      <c r="B1768" s="332">
        <v>45589.0</v>
      </c>
      <c r="C1768" s="243" t="s">
        <v>3767</v>
      </c>
      <c r="D1768" s="241">
        <v>7.8415513E7</v>
      </c>
      <c r="E1768" s="243"/>
      <c r="F1768" s="241">
        <v>280.0</v>
      </c>
      <c r="G1768" s="241">
        <f t="shared" si="114"/>
        <v>280</v>
      </c>
      <c r="H1768" s="243"/>
      <c r="I1768" s="185" t="s">
        <v>730</v>
      </c>
      <c r="J1768" s="240" t="s">
        <v>3768</v>
      </c>
      <c r="K1768" s="260"/>
    </row>
    <row r="1769">
      <c r="A1769" s="280">
        <v>45589.0</v>
      </c>
      <c r="B1769" s="280">
        <v>45592.0</v>
      </c>
      <c r="C1769" s="261" t="s">
        <v>3769</v>
      </c>
      <c r="D1769" s="262">
        <v>7.5316066E7</v>
      </c>
      <c r="E1769" s="261"/>
      <c r="F1769" s="262">
        <v>320.0</v>
      </c>
      <c r="G1769" s="262">
        <f t="shared" si="114"/>
        <v>320</v>
      </c>
      <c r="H1769" s="261"/>
      <c r="I1769" s="185" t="s">
        <v>1381</v>
      </c>
      <c r="J1769" s="260" t="s">
        <v>3770</v>
      </c>
      <c r="K1769" s="260"/>
    </row>
    <row r="1770">
      <c r="A1770" s="280">
        <v>45589.0</v>
      </c>
      <c r="B1770" s="280">
        <v>45592.0</v>
      </c>
      <c r="C1770" s="260" t="s">
        <v>3771</v>
      </c>
      <c r="D1770" s="262">
        <v>7.6859989E7</v>
      </c>
      <c r="E1770" s="261"/>
      <c r="F1770" s="262">
        <v>240.0</v>
      </c>
      <c r="G1770" s="262">
        <f t="shared" si="114"/>
        <v>240</v>
      </c>
      <c r="H1770" s="261"/>
      <c r="I1770" s="185" t="s">
        <v>1381</v>
      </c>
      <c r="J1770" s="260" t="s">
        <v>3127</v>
      </c>
      <c r="K1770" s="260"/>
    </row>
    <row r="1771">
      <c r="A1771" s="332">
        <v>45590.0</v>
      </c>
      <c r="B1771" s="332">
        <v>45591.0</v>
      </c>
      <c r="C1771" s="240" t="s">
        <v>3772</v>
      </c>
      <c r="D1771" s="241">
        <v>7.5637284E7</v>
      </c>
      <c r="E1771" s="243"/>
      <c r="F1771" s="241">
        <v>120.0</v>
      </c>
      <c r="G1771" s="241">
        <v>120.0</v>
      </c>
      <c r="H1771" s="243"/>
      <c r="I1771" s="185" t="s">
        <v>730</v>
      </c>
      <c r="J1771" s="240" t="s">
        <v>3773</v>
      </c>
      <c r="K1771" s="260"/>
    </row>
    <row r="1772">
      <c r="A1772" s="280">
        <v>45592.0</v>
      </c>
      <c r="B1772" s="280">
        <v>45592.0</v>
      </c>
      <c r="C1772" s="260" t="s">
        <v>3774</v>
      </c>
      <c r="D1772" s="262">
        <v>7.603993E7</v>
      </c>
      <c r="E1772" s="261"/>
      <c r="F1772" s="262">
        <v>240.0</v>
      </c>
      <c r="G1772" s="262">
        <f t="shared" ref="G1772:G1776" si="115">F1772</f>
        <v>240</v>
      </c>
      <c r="H1772" s="261"/>
      <c r="I1772" s="185" t="s">
        <v>1381</v>
      </c>
      <c r="J1772" s="260" t="s">
        <v>3775</v>
      </c>
      <c r="K1772" s="260"/>
    </row>
    <row r="1773">
      <c r="A1773" s="280">
        <v>45592.0</v>
      </c>
      <c r="B1773" s="280">
        <v>45592.0</v>
      </c>
      <c r="C1773" s="260" t="s">
        <v>3776</v>
      </c>
      <c r="D1773" s="262">
        <v>7.2525889E7</v>
      </c>
      <c r="E1773" s="261"/>
      <c r="F1773" s="262">
        <v>400.0</v>
      </c>
      <c r="G1773" s="262">
        <f t="shared" si="115"/>
        <v>400</v>
      </c>
      <c r="H1773" s="327" t="s">
        <v>3777</v>
      </c>
      <c r="I1773" s="185" t="s">
        <v>1381</v>
      </c>
      <c r="J1773" s="260" t="s">
        <v>3778</v>
      </c>
      <c r="K1773" s="260"/>
    </row>
    <row r="1774">
      <c r="A1774" s="280">
        <v>45592.0</v>
      </c>
      <c r="B1774" s="280">
        <v>45592.0</v>
      </c>
      <c r="C1774" s="260" t="s">
        <v>3779</v>
      </c>
      <c r="D1774" s="262">
        <v>7.8094661E7</v>
      </c>
      <c r="E1774" s="261"/>
      <c r="F1774" s="262">
        <f>440+360+520</f>
        <v>1320</v>
      </c>
      <c r="G1774" s="262">
        <f t="shared" si="115"/>
        <v>1320</v>
      </c>
      <c r="H1774" s="261"/>
      <c r="I1774" s="185" t="s">
        <v>1381</v>
      </c>
      <c r="J1774" s="260" t="s">
        <v>3780</v>
      </c>
      <c r="K1774" s="260"/>
    </row>
    <row r="1775">
      <c r="A1775" s="280">
        <v>45592.0</v>
      </c>
      <c r="B1775" s="280">
        <v>45592.0</v>
      </c>
      <c r="C1775" s="260" t="s">
        <v>3781</v>
      </c>
      <c r="D1775" s="262">
        <v>7.6334717E7</v>
      </c>
      <c r="E1775" s="261"/>
      <c r="F1775" s="262">
        <v>360.0</v>
      </c>
      <c r="G1775" s="262">
        <f t="shared" si="115"/>
        <v>360</v>
      </c>
      <c r="H1775" s="261"/>
      <c r="I1775" s="185" t="s">
        <v>1381</v>
      </c>
      <c r="J1775" s="260" t="s">
        <v>1145</v>
      </c>
      <c r="K1775" s="260"/>
    </row>
    <row r="1776">
      <c r="A1776" s="280">
        <v>45592.0</v>
      </c>
      <c r="B1776" s="280">
        <v>45592.0</v>
      </c>
      <c r="C1776" s="260" t="s">
        <v>3782</v>
      </c>
      <c r="D1776" s="262">
        <v>7.5077714E7</v>
      </c>
      <c r="E1776" s="261"/>
      <c r="F1776" s="262">
        <v>440.0</v>
      </c>
      <c r="G1776" s="262">
        <f t="shared" si="115"/>
        <v>440</v>
      </c>
      <c r="H1776" s="261"/>
      <c r="I1776" s="185" t="s">
        <v>1381</v>
      </c>
      <c r="J1776" s="260" t="s">
        <v>3783</v>
      </c>
      <c r="K1776" s="260"/>
    </row>
    <row r="1777">
      <c r="A1777" s="332">
        <v>45593.0</v>
      </c>
      <c r="B1777" s="332">
        <v>45591.0</v>
      </c>
      <c r="C1777" s="240" t="s">
        <v>3753</v>
      </c>
      <c r="D1777" s="241">
        <v>7.5504255E7</v>
      </c>
      <c r="E1777" s="240" t="s">
        <v>18</v>
      </c>
      <c r="F1777" s="241">
        <v>464.5</v>
      </c>
      <c r="G1777" s="241">
        <v>464.5</v>
      </c>
      <c r="H1777" s="240" t="s">
        <v>3370</v>
      </c>
      <c r="I1777" s="185" t="s">
        <v>730</v>
      </c>
      <c r="J1777" s="240" t="s">
        <v>1794</v>
      </c>
      <c r="K1777" s="260"/>
    </row>
    <row r="1778">
      <c r="A1778" s="280">
        <v>45593.0</v>
      </c>
      <c r="B1778" s="280">
        <v>45591.0</v>
      </c>
      <c r="C1778" s="260" t="s">
        <v>3776</v>
      </c>
      <c r="D1778" s="262">
        <v>7.2525889E7</v>
      </c>
      <c r="E1778" s="261"/>
      <c r="F1778" s="262">
        <v>399.0</v>
      </c>
      <c r="G1778" s="262">
        <v>399.0</v>
      </c>
      <c r="H1778" s="260" t="s">
        <v>3784</v>
      </c>
      <c r="I1778" s="185" t="s">
        <v>1381</v>
      </c>
      <c r="J1778" s="260" t="s">
        <v>3785</v>
      </c>
      <c r="K1778" s="260"/>
    </row>
    <row r="1779">
      <c r="A1779" s="280">
        <v>45593.0</v>
      </c>
      <c r="B1779" s="280">
        <v>45598.0</v>
      </c>
      <c r="C1779" s="260" t="s">
        <v>2331</v>
      </c>
      <c r="D1779" s="262">
        <v>7.0858608E7</v>
      </c>
      <c r="E1779" s="261"/>
      <c r="F1779" s="262">
        <v>500.0</v>
      </c>
      <c r="G1779" s="262">
        <f t="shared" ref="G1779:G1783" si="116">F1779</f>
        <v>500</v>
      </c>
      <c r="H1779" s="327" t="s">
        <v>3786</v>
      </c>
      <c r="I1779" s="185" t="s">
        <v>1381</v>
      </c>
      <c r="J1779" s="260" t="s">
        <v>3787</v>
      </c>
      <c r="K1779" s="260"/>
    </row>
    <row r="1780">
      <c r="A1780" s="280">
        <v>45593.0</v>
      </c>
      <c r="B1780" s="280">
        <v>45592.0</v>
      </c>
      <c r="C1780" s="260" t="s">
        <v>3788</v>
      </c>
      <c r="D1780" s="262">
        <v>7.7304422E7</v>
      </c>
      <c r="E1780" s="261"/>
      <c r="F1780" s="262">
        <v>160.0</v>
      </c>
      <c r="G1780" s="262">
        <f t="shared" si="116"/>
        <v>160</v>
      </c>
      <c r="H1780" s="261"/>
      <c r="I1780" s="185" t="s">
        <v>1381</v>
      </c>
      <c r="J1780" s="260" t="s">
        <v>2958</v>
      </c>
      <c r="K1780" s="260"/>
    </row>
    <row r="1781">
      <c r="A1781" s="280">
        <v>45593.0</v>
      </c>
      <c r="B1781" s="280">
        <v>45594.0</v>
      </c>
      <c r="C1781" s="260" t="s">
        <v>3789</v>
      </c>
      <c r="D1781" s="261"/>
      <c r="E1781" s="261"/>
      <c r="F1781" s="262">
        <v>80.0</v>
      </c>
      <c r="G1781" s="262">
        <f t="shared" si="116"/>
        <v>80</v>
      </c>
      <c r="H1781" s="261"/>
      <c r="I1781" s="185" t="s">
        <v>1381</v>
      </c>
      <c r="J1781" s="260" t="s">
        <v>3790</v>
      </c>
      <c r="K1781" s="260"/>
    </row>
    <row r="1782">
      <c r="A1782" s="280">
        <v>45593.0</v>
      </c>
      <c r="B1782" s="280">
        <v>45598.0</v>
      </c>
      <c r="C1782" s="260" t="s">
        <v>3791</v>
      </c>
      <c r="D1782" s="262">
        <v>6.8822441E7</v>
      </c>
      <c r="E1782" s="261"/>
      <c r="F1782" s="262">
        <v>240.0</v>
      </c>
      <c r="G1782" s="262">
        <f t="shared" si="116"/>
        <v>240</v>
      </c>
      <c r="H1782" s="261"/>
      <c r="I1782" s="185" t="s">
        <v>1381</v>
      </c>
      <c r="J1782" s="260" t="s">
        <v>3792</v>
      </c>
      <c r="K1782" s="260"/>
    </row>
    <row r="1783">
      <c r="A1783" s="280">
        <v>45594.0</v>
      </c>
      <c r="B1783" s="280">
        <v>45594.0</v>
      </c>
      <c r="C1783" s="260" t="s">
        <v>3793</v>
      </c>
      <c r="D1783" s="261"/>
      <c r="E1783" s="261"/>
      <c r="F1783" s="262">
        <v>80.0</v>
      </c>
      <c r="G1783" s="262">
        <f t="shared" si="116"/>
        <v>80</v>
      </c>
      <c r="H1783" s="261"/>
      <c r="I1783" s="185" t="s">
        <v>1381</v>
      </c>
      <c r="J1783" s="260" t="s">
        <v>2963</v>
      </c>
      <c r="K1783" s="260"/>
    </row>
    <row r="1784">
      <c r="A1784" s="280">
        <v>45594.0</v>
      </c>
      <c r="B1784" s="280">
        <v>45604.0</v>
      </c>
      <c r="C1784" s="260" t="s">
        <v>3794</v>
      </c>
      <c r="D1784" s="261"/>
      <c r="E1784" s="260" t="s">
        <v>18</v>
      </c>
      <c r="F1784" s="262">
        <v>859.0</v>
      </c>
      <c r="G1784" s="262">
        <v>859.0</v>
      </c>
      <c r="H1784" s="261"/>
      <c r="I1784" s="185" t="s">
        <v>1381</v>
      </c>
      <c r="J1784" s="260" t="s">
        <v>3795</v>
      </c>
      <c r="K1784" s="260"/>
    </row>
    <row r="1785">
      <c r="A1785" s="332">
        <v>45594.0</v>
      </c>
      <c r="B1785" s="332">
        <v>45596.0</v>
      </c>
      <c r="C1785" s="240" t="s">
        <v>3796</v>
      </c>
      <c r="D1785" s="241">
        <v>6.0095352E7</v>
      </c>
      <c r="E1785" s="243"/>
      <c r="F1785" s="241">
        <v>5000.0</v>
      </c>
      <c r="G1785" s="241">
        <f t="shared" ref="G1785:G1797" si="117">F1785</f>
        <v>5000</v>
      </c>
      <c r="H1785" s="326" t="s">
        <v>3797</v>
      </c>
      <c r="I1785" s="185" t="s">
        <v>730</v>
      </c>
      <c r="J1785" s="240" t="s">
        <v>3798</v>
      </c>
      <c r="K1785" s="260"/>
    </row>
    <row r="1786">
      <c r="A1786" s="280">
        <v>45595.0</v>
      </c>
      <c r="B1786" s="280">
        <v>45597.0</v>
      </c>
      <c r="C1786" s="261"/>
      <c r="D1786" s="262">
        <v>7.9814781E7</v>
      </c>
      <c r="E1786" s="261"/>
      <c r="F1786" s="262">
        <v>220.0</v>
      </c>
      <c r="G1786" s="262">
        <f t="shared" si="117"/>
        <v>220</v>
      </c>
      <c r="H1786" s="261"/>
      <c r="I1786" s="185" t="s">
        <v>1381</v>
      </c>
      <c r="J1786" s="260" t="s">
        <v>3799</v>
      </c>
      <c r="K1786" s="260"/>
    </row>
    <row r="1787">
      <c r="A1787" s="280">
        <v>45595.0</v>
      </c>
      <c r="B1787" s="280">
        <v>45598.0</v>
      </c>
      <c r="C1787" s="260" t="s">
        <v>3800</v>
      </c>
      <c r="D1787" s="262">
        <v>7.8448386E7</v>
      </c>
      <c r="E1787" s="260" t="s">
        <v>18</v>
      </c>
      <c r="F1787" s="262">
        <v>1099.0</v>
      </c>
      <c r="G1787" s="262">
        <f t="shared" si="117"/>
        <v>1099</v>
      </c>
      <c r="H1787" s="261"/>
      <c r="I1787" s="185" t="s">
        <v>1381</v>
      </c>
      <c r="J1787" s="260" t="s">
        <v>3801</v>
      </c>
      <c r="K1787" s="260"/>
    </row>
    <row r="1788">
      <c r="A1788" s="280">
        <v>45595.0</v>
      </c>
      <c r="B1788" s="280">
        <v>45598.0</v>
      </c>
      <c r="C1788" s="260" t="s">
        <v>3802</v>
      </c>
      <c r="D1788" s="262">
        <v>7.8445342E7</v>
      </c>
      <c r="E1788" s="261"/>
      <c r="F1788" s="262">
        <v>480.0</v>
      </c>
      <c r="G1788" s="262">
        <f t="shared" si="117"/>
        <v>480</v>
      </c>
      <c r="H1788" s="261"/>
      <c r="I1788" s="185" t="s">
        <v>1381</v>
      </c>
      <c r="J1788" s="260" t="s">
        <v>3803</v>
      </c>
      <c r="K1788" s="260"/>
    </row>
    <row r="1789">
      <c r="A1789" s="280">
        <v>45595.0</v>
      </c>
      <c r="B1789" s="280">
        <v>45599.0</v>
      </c>
      <c r="C1789" s="261" t="s">
        <v>3804</v>
      </c>
      <c r="D1789" s="262">
        <v>7.5068383E7</v>
      </c>
      <c r="E1789" s="261"/>
      <c r="F1789" s="262">
        <v>240.0</v>
      </c>
      <c r="G1789" s="262">
        <f t="shared" si="117"/>
        <v>240</v>
      </c>
      <c r="H1789" s="261"/>
      <c r="I1789" s="185" t="s">
        <v>1381</v>
      </c>
      <c r="J1789" s="260" t="s">
        <v>3775</v>
      </c>
      <c r="K1789" s="260"/>
    </row>
    <row r="1790">
      <c r="A1790" s="280">
        <v>45599.0</v>
      </c>
      <c r="B1790" s="280">
        <v>45599.0</v>
      </c>
      <c r="C1790" s="260" t="s">
        <v>3805</v>
      </c>
      <c r="D1790" s="262">
        <v>7.5329626E7</v>
      </c>
      <c r="E1790" s="261"/>
      <c r="F1790" s="262">
        <v>320.0</v>
      </c>
      <c r="G1790" s="262">
        <f t="shared" si="117"/>
        <v>320</v>
      </c>
      <c r="H1790" s="261"/>
      <c r="I1790" s="185" t="s">
        <v>1381</v>
      </c>
      <c r="J1790" s="260" t="s">
        <v>3806</v>
      </c>
      <c r="K1790" s="260"/>
    </row>
    <row r="1791">
      <c r="A1791" s="280">
        <v>45596.0</v>
      </c>
      <c r="B1791" s="280">
        <v>45599.0</v>
      </c>
      <c r="C1791" s="260" t="s">
        <v>3807</v>
      </c>
      <c r="D1791" s="262">
        <v>7.8011654E7</v>
      </c>
      <c r="E1791" s="261"/>
      <c r="F1791" s="262">
        <v>840.0</v>
      </c>
      <c r="G1791" s="262">
        <f t="shared" si="117"/>
        <v>840</v>
      </c>
      <c r="H1791" s="261"/>
      <c r="I1791" s="185" t="s">
        <v>1381</v>
      </c>
      <c r="J1791" s="260" t="s">
        <v>3808</v>
      </c>
      <c r="K1791" s="260"/>
    </row>
    <row r="1792">
      <c r="A1792" s="280">
        <v>45596.0</v>
      </c>
      <c r="B1792" s="280">
        <v>45597.0</v>
      </c>
      <c r="C1792" s="260" t="s">
        <v>3809</v>
      </c>
      <c r="D1792" s="262">
        <v>7.0853233E7</v>
      </c>
      <c r="E1792" s="261"/>
      <c r="F1792" s="262">
        <v>430.0</v>
      </c>
      <c r="G1792" s="262">
        <f t="shared" si="117"/>
        <v>430</v>
      </c>
      <c r="H1792" s="327" t="s">
        <v>3810</v>
      </c>
      <c r="I1792" s="185" t="s">
        <v>1381</v>
      </c>
      <c r="J1792" s="260" t="s">
        <v>3811</v>
      </c>
      <c r="K1792" s="260"/>
    </row>
    <row r="1793">
      <c r="A1793" s="280">
        <v>45596.0</v>
      </c>
      <c r="B1793" s="280">
        <v>45642.0</v>
      </c>
      <c r="C1793" s="260" t="s">
        <v>2314</v>
      </c>
      <c r="D1793" s="262">
        <v>7.0031969E7</v>
      </c>
      <c r="E1793" s="260" t="s">
        <v>2315</v>
      </c>
      <c r="F1793" s="262">
        <v>2465.5</v>
      </c>
      <c r="G1793" s="262">
        <f t="shared" si="117"/>
        <v>2465.5</v>
      </c>
      <c r="H1793" s="327" t="s">
        <v>3812</v>
      </c>
      <c r="I1793" s="185" t="s">
        <v>1381</v>
      </c>
      <c r="J1793" s="260" t="s">
        <v>2316</v>
      </c>
      <c r="K1793" s="260"/>
    </row>
    <row r="1794">
      <c r="A1794" s="280">
        <v>45596.0</v>
      </c>
      <c r="B1794" s="280">
        <v>45598.0</v>
      </c>
      <c r="C1794" s="260" t="s">
        <v>2595</v>
      </c>
      <c r="D1794" s="262">
        <v>7.7167677E7</v>
      </c>
      <c r="E1794" s="261"/>
      <c r="F1794" s="262">
        <f>400+600</f>
        <v>1000</v>
      </c>
      <c r="G1794" s="262">
        <f t="shared" si="117"/>
        <v>1000</v>
      </c>
      <c r="H1794" s="327" t="s">
        <v>3813</v>
      </c>
      <c r="I1794" s="185" t="s">
        <v>1381</v>
      </c>
      <c r="J1794" s="260" t="s">
        <v>3814</v>
      </c>
      <c r="K1794" s="260"/>
    </row>
    <row r="1795">
      <c r="A1795" s="334">
        <v>45596.0</v>
      </c>
      <c r="B1795" s="334">
        <v>45597.0</v>
      </c>
      <c r="C1795" s="335" t="s">
        <v>2450</v>
      </c>
      <c r="D1795" s="336">
        <v>7.667663E7</v>
      </c>
      <c r="E1795" s="337"/>
      <c r="F1795" s="336">
        <v>3000.0</v>
      </c>
      <c r="G1795" s="336">
        <f t="shared" si="117"/>
        <v>3000</v>
      </c>
      <c r="H1795" s="335" t="s">
        <v>3815</v>
      </c>
      <c r="I1795" s="185" t="s">
        <v>3816</v>
      </c>
      <c r="J1795" s="335" t="s">
        <v>3817</v>
      </c>
      <c r="K1795" s="260"/>
    </row>
    <row r="1796">
      <c r="A1796" s="332">
        <v>45596.0</v>
      </c>
      <c r="B1796" s="332">
        <v>45596.0</v>
      </c>
      <c r="C1796" s="240" t="s">
        <v>3818</v>
      </c>
      <c r="D1796" s="241">
        <v>6.0095352E7</v>
      </c>
      <c r="E1796" s="243"/>
      <c r="F1796" s="241">
        <f>360+650+2395</f>
        <v>3405</v>
      </c>
      <c r="G1796" s="241">
        <f t="shared" si="117"/>
        <v>3405</v>
      </c>
      <c r="H1796" s="241">
        <v>2250.0</v>
      </c>
      <c r="I1796" s="185" t="s">
        <v>730</v>
      </c>
      <c r="J1796" s="240" t="s">
        <v>3819</v>
      </c>
      <c r="K1796" s="260"/>
    </row>
    <row r="1797">
      <c r="A1797" s="258">
        <v>45536.0</v>
      </c>
      <c r="B1797" s="258">
        <v>45536.0</v>
      </c>
      <c r="C1797" s="259" t="s">
        <v>3820</v>
      </c>
      <c r="D1797" s="262">
        <v>6.5029046E7</v>
      </c>
      <c r="E1797" s="261"/>
      <c r="F1797" s="262">
        <v>170.0</v>
      </c>
      <c r="G1797" s="262">
        <f t="shared" si="117"/>
        <v>170</v>
      </c>
      <c r="H1797" s="261"/>
      <c r="I1797" s="186" t="s">
        <v>1381</v>
      </c>
      <c r="J1797" s="260" t="s">
        <v>3821</v>
      </c>
      <c r="K1797" s="260"/>
    </row>
    <row r="1798">
      <c r="A1798" s="301">
        <v>45536.0</v>
      </c>
      <c r="B1798" s="301">
        <v>45536.0</v>
      </c>
      <c r="C1798" s="302" t="s">
        <v>2258</v>
      </c>
      <c r="D1798" s="304">
        <v>7.7461919E7</v>
      </c>
      <c r="E1798" s="303"/>
      <c r="F1798" s="338">
        <v>40.0</v>
      </c>
      <c r="G1798" s="304">
        <v>40.0</v>
      </c>
      <c r="H1798" s="302" t="s">
        <v>3822</v>
      </c>
      <c r="I1798" s="186" t="s">
        <v>1381</v>
      </c>
      <c r="J1798" s="302" t="s">
        <v>3823</v>
      </c>
      <c r="K1798" s="260"/>
    </row>
    <row r="1799">
      <c r="A1799" s="258">
        <v>45536.0</v>
      </c>
      <c r="B1799" s="258">
        <v>45536.0</v>
      </c>
      <c r="C1799" s="260" t="s">
        <v>2292</v>
      </c>
      <c r="D1799" s="262">
        <v>7.6371813E7</v>
      </c>
      <c r="E1799" s="260" t="s">
        <v>18</v>
      </c>
      <c r="F1799" s="262">
        <v>269.0</v>
      </c>
      <c r="G1799" s="262">
        <v>269.0</v>
      </c>
      <c r="H1799" s="260" t="s">
        <v>3824</v>
      </c>
      <c r="I1799" s="186" t="s">
        <v>1381</v>
      </c>
      <c r="J1799" s="260" t="s">
        <v>1794</v>
      </c>
      <c r="K1799" s="260"/>
    </row>
    <row r="1800">
      <c r="A1800" s="258">
        <v>45536.0</v>
      </c>
      <c r="B1800" s="258">
        <v>45536.0</v>
      </c>
      <c r="C1800" s="259" t="s">
        <v>2295</v>
      </c>
      <c r="D1800" s="323">
        <v>6.5015388E7</v>
      </c>
      <c r="E1800" s="260" t="s">
        <v>18</v>
      </c>
      <c r="F1800" s="262">
        <v>350.0</v>
      </c>
      <c r="G1800" s="262">
        <v>350.0</v>
      </c>
      <c r="H1800" s="260" t="s">
        <v>3824</v>
      </c>
      <c r="I1800" s="186" t="s">
        <v>1381</v>
      </c>
      <c r="J1800" s="260" t="s">
        <v>1794</v>
      </c>
      <c r="K1800" s="260"/>
    </row>
    <row r="1801">
      <c r="A1801" s="258">
        <v>45536.0</v>
      </c>
      <c r="B1801" s="258">
        <v>45536.0</v>
      </c>
      <c r="C1801" s="260" t="s">
        <v>2302</v>
      </c>
      <c r="D1801" s="262">
        <v>7.6374447E7</v>
      </c>
      <c r="E1801" s="261" t="s">
        <v>18</v>
      </c>
      <c r="F1801" s="270">
        <v>409.0</v>
      </c>
      <c r="G1801" s="262">
        <v>409.0</v>
      </c>
      <c r="H1801" s="260" t="s">
        <v>3824</v>
      </c>
      <c r="I1801" s="186" t="s">
        <v>1381</v>
      </c>
      <c r="J1801" s="260" t="s">
        <v>1794</v>
      </c>
      <c r="K1801" s="260"/>
    </row>
    <row r="1802">
      <c r="A1802" s="258">
        <v>45536.0</v>
      </c>
      <c r="B1802" s="258">
        <v>45536.0</v>
      </c>
      <c r="C1802" s="259" t="s">
        <v>2298</v>
      </c>
      <c r="D1802" s="323">
        <v>7.3063135E7</v>
      </c>
      <c r="E1802" s="260" t="s">
        <v>31</v>
      </c>
      <c r="F1802" s="262">
        <v>609.0</v>
      </c>
      <c r="G1802" s="262">
        <v>609.0</v>
      </c>
      <c r="H1802" s="260" t="s">
        <v>3824</v>
      </c>
      <c r="I1802" s="186" t="s">
        <v>1381</v>
      </c>
      <c r="J1802" s="260" t="s">
        <v>1794</v>
      </c>
      <c r="K1802" s="260"/>
    </row>
    <row r="1803">
      <c r="A1803" s="258">
        <v>45538.0</v>
      </c>
      <c r="B1803" s="258">
        <v>45543.0</v>
      </c>
      <c r="C1803" s="260" t="s">
        <v>3825</v>
      </c>
      <c r="D1803" s="262">
        <v>7.6621212E7</v>
      </c>
      <c r="E1803" s="261"/>
      <c r="F1803" s="262">
        <v>1000.0</v>
      </c>
      <c r="G1803" s="262">
        <f t="shared" ref="G1803:G1814" si="118">F1803</f>
        <v>1000</v>
      </c>
      <c r="H1803" s="261"/>
      <c r="I1803" s="186" t="s">
        <v>1381</v>
      </c>
      <c r="J1803" s="260" t="s">
        <v>3826</v>
      </c>
      <c r="K1803" s="260"/>
    </row>
    <row r="1804">
      <c r="A1804" s="239">
        <v>45538.0</v>
      </c>
      <c r="B1804" s="239">
        <v>45543.0</v>
      </c>
      <c r="C1804" s="240" t="s">
        <v>3827</v>
      </c>
      <c r="D1804" s="241">
        <v>7.636596E7</v>
      </c>
      <c r="E1804" s="243"/>
      <c r="F1804" s="241">
        <v>1000.0</v>
      </c>
      <c r="G1804" s="241">
        <f t="shared" si="118"/>
        <v>1000</v>
      </c>
      <c r="H1804" s="243"/>
      <c r="I1804" s="186" t="s">
        <v>730</v>
      </c>
      <c r="J1804" s="240" t="s">
        <v>3828</v>
      </c>
      <c r="K1804" s="260"/>
    </row>
    <row r="1805">
      <c r="A1805" s="258">
        <v>45538.0</v>
      </c>
      <c r="B1805" s="258">
        <v>45542.0</v>
      </c>
      <c r="C1805" s="260" t="s">
        <v>3829</v>
      </c>
      <c r="D1805" s="262">
        <v>7.7337584E7</v>
      </c>
      <c r="E1805" s="260" t="s">
        <v>18</v>
      </c>
      <c r="F1805" s="262">
        <v>500.0</v>
      </c>
      <c r="G1805" s="262">
        <f t="shared" si="118"/>
        <v>500</v>
      </c>
      <c r="H1805" s="327" t="s">
        <v>3830</v>
      </c>
      <c r="I1805" s="186" t="s">
        <v>1381</v>
      </c>
      <c r="J1805" s="260" t="s">
        <v>3831</v>
      </c>
      <c r="K1805" s="260"/>
    </row>
    <row r="1806">
      <c r="A1806" s="239">
        <v>45539.0</v>
      </c>
      <c r="B1806" s="239">
        <v>45539.0</v>
      </c>
      <c r="C1806" s="240" t="s">
        <v>3832</v>
      </c>
      <c r="D1806" s="241">
        <v>7.5007664E7</v>
      </c>
      <c r="E1806" s="243"/>
      <c r="F1806" s="273">
        <v>320.0</v>
      </c>
      <c r="G1806" s="241">
        <f t="shared" si="118"/>
        <v>320</v>
      </c>
      <c r="H1806" s="243"/>
      <c r="I1806" s="186" t="s">
        <v>730</v>
      </c>
      <c r="J1806" s="240" t="s">
        <v>3833</v>
      </c>
      <c r="K1806" s="260"/>
    </row>
    <row r="1807">
      <c r="A1807" s="296">
        <v>45539.0</v>
      </c>
      <c r="B1807" s="239">
        <v>45541.0</v>
      </c>
      <c r="C1807" s="243" t="s">
        <v>3834</v>
      </c>
      <c r="D1807" s="339">
        <v>6.3485304E7</v>
      </c>
      <c r="E1807" s="240" t="s">
        <v>18</v>
      </c>
      <c r="F1807" s="273">
        <v>465.0</v>
      </c>
      <c r="G1807" s="241">
        <f t="shared" si="118"/>
        <v>465</v>
      </c>
      <c r="H1807" s="326" t="s">
        <v>3835</v>
      </c>
      <c r="I1807" s="186" t="s">
        <v>730</v>
      </c>
      <c r="J1807" s="240" t="s">
        <v>3836</v>
      </c>
      <c r="K1807" s="260"/>
    </row>
    <row r="1808">
      <c r="A1808" s="274">
        <v>45540.0</v>
      </c>
      <c r="B1808" s="258">
        <v>45543.0</v>
      </c>
      <c r="C1808" s="259" t="s">
        <v>3825</v>
      </c>
      <c r="D1808" s="323">
        <v>7.6621212E7</v>
      </c>
      <c r="E1808" s="261"/>
      <c r="F1808" s="270">
        <v>6820.0</v>
      </c>
      <c r="G1808" s="262">
        <f t="shared" si="118"/>
        <v>6820</v>
      </c>
      <c r="H1808" s="261"/>
      <c r="I1808" s="186" t="s">
        <v>1381</v>
      </c>
      <c r="J1808" s="260" t="s">
        <v>3837</v>
      </c>
      <c r="K1808" s="260"/>
    </row>
    <row r="1809">
      <c r="A1809" s="296">
        <v>45540.0</v>
      </c>
      <c r="B1809" s="239">
        <v>45543.0</v>
      </c>
      <c r="C1809" s="242" t="s">
        <v>3838</v>
      </c>
      <c r="D1809" s="324">
        <v>7.5007034E7</v>
      </c>
      <c r="E1809" s="243"/>
      <c r="F1809" s="241">
        <v>720.0</v>
      </c>
      <c r="G1809" s="241">
        <f t="shared" si="118"/>
        <v>720</v>
      </c>
      <c r="H1809" s="243"/>
      <c r="I1809" s="186" t="s">
        <v>730</v>
      </c>
      <c r="J1809" s="240" t="s">
        <v>3839</v>
      </c>
      <c r="K1809" s="260"/>
    </row>
    <row r="1810">
      <c r="A1810" s="296">
        <v>45541.0</v>
      </c>
      <c r="B1810" s="239">
        <v>45556.0</v>
      </c>
      <c r="C1810" s="242" t="s">
        <v>3840</v>
      </c>
      <c r="D1810" s="324">
        <v>6.8934464E7</v>
      </c>
      <c r="E1810" s="240" t="s">
        <v>18</v>
      </c>
      <c r="F1810" s="241">
        <v>450.0</v>
      </c>
      <c r="G1810" s="241">
        <f t="shared" si="118"/>
        <v>450</v>
      </c>
      <c r="H1810" s="326" t="s">
        <v>3841</v>
      </c>
      <c r="I1810" s="186" t="s">
        <v>730</v>
      </c>
      <c r="J1810" s="240" t="s">
        <v>3842</v>
      </c>
      <c r="K1810" s="260"/>
    </row>
    <row r="1811">
      <c r="A1811" s="258">
        <v>45541.0</v>
      </c>
      <c r="B1811" s="258">
        <v>45541.0</v>
      </c>
      <c r="C1811" s="260" t="s">
        <v>3843</v>
      </c>
      <c r="D1811" s="262">
        <v>7.5360921E7</v>
      </c>
      <c r="E1811" s="260" t="s">
        <v>18</v>
      </c>
      <c r="F1811" s="262">
        <v>899.0</v>
      </c>
      <c r="G1811" s="262">
        <f t="shared" si="118"/>
        <v>899</v>
      </c>
      <c r="H1811" s="261"/>
      <c r="I1811" s="186" t="s">
        <v>1381</v>
      </c>
      <c r="J1811" s="260" t="s">
        <v>3844</v>
      </c>
      <c r="K1811" s="260"/>
    </row>
    <row r="1812">
      <c r="A1812" s="258">
        <v>45541.0</v>
      </c>
      <c r="B1812" s="258">
        <v>45542.0</v>
      </c>
      <c r="C1812" s="260" t="s">
        <v>3843</v>
      </c>
      <c r="D1812" s="262">
        <v>7.5360921E7</v>
      </c>
      <c r="E1812" s="261"/>
      <c r="F1812" s="262">
        <v>120.0</v>
      </c>
      <c r="G1812" s="262">
        <f t="shared" si="118"/>
        <v>120</v>
      </c>
      <c r="H1812" s="261"/>
      <c r="I1812" s="186" t="s">
        <v>1381</v>
      </c>
      <c r="J1812" s="260" t="s">
        <v>1376</v>
      </c>
      <c r="K1812" s="260"/>
    </row>
    <row r="1813">
      <c r="A1813" s="258">
        <v>45541.0</v>
      </c>
      <c r="B1813" s="258">
        <v>45543.0</v>
      </c>
      <c r="C1813" s="259" t="s">
        <v>3845</v>
      </c>
      <c r="D1813" s="323">
        <v>7.3970533E7</v>
      </c>
      <c r="E1813" s="261"/>
      <c r="F1813" s="262">
        <v>490.0</v>
      </c>
      <c r="G1813" s="262">
        <f t="shared" si="118"/>
        <v>490</v>
      </c>
      <c r="H1813" s="261"/>
      <c r="I1813" s="186" t="s">
        <v>1381</v>
      </c>
      <c r="J1813" s="260" t="s">
        <v>3846</v>
      </c>
      <c r="K1813" s="260"/>
    </row>
    <row r="1814">
      <c r="A1814" s="258">
        <v>45541.0</v>
      </c>
      <c r="B1814" s="258">
        <v>45542.0</v>
      </c>
      <c r="C1814" s="259" t="s">
        <v>3847</v>
      </c>
      <c r="D1814" s="323">
        <v>6.5064802E7</v>
      </c>
      <c r="E1814" s="261"/>
      <c r="F1814" s="262">
        <v>320.0</v>
      </c>
      <c r="G1814" s="262">
        <f t="shared" si="118"/>
        <v>320</v>
      </c>
      <c r="H1814" s="261"/>
      <c r="I1814" s="186" t="s">
        <v>1381</v>
      </c>
      <c r="J1814" s="260" t="s">
        <v>3848</v>
      </c>
      <c r="K1814" s="260"/>
    </row>
    <row r="1815">
      <c r="A1815" s="239">
        <v>45542.0</v>
      </c>
      <c r="B1815" s="239">
        <v>45541.0</v>
      </c>
      <c r="C1815" s="240" t="s">
        <v>3834</v>
      </c>
      <c r="D1815" s="241">
        <v>6.3485304E7</v>
      </c>
      <c r="E1815" s="240" t="s">
        <v>18</v>
      </c>
      <c r="F1815" s="241">
        <v>465.0</v>
      </c>
      <c r="G1815" s="241">
        <v>465.0</v>
      </c>
      <c r="H1815" s="340" t="s">
        <v>3849</v>
      </c>
      <c r="I1815" s="186" t="s">
        <v>730</v>
      </c>
      <c r="J1815" s="240" t="s">
        <v>3850</v>
      </c>
      <c r="K1815" s="260"/>
    </row>
    <row r="1816">
      <c r="A1816" s="258">
        <v>45542.0</v>
      </c>
      <c r="B1816" s="258">
        <v>45545.0</v>
      </c>
      <c r="C1816" s="260" t="s">
        <v>3851</v>
      </c>
      <c r="D1816" s="262">
        <v>7.9494112E7</v>
      </c>
      <c r="E1816" s="261"/>
      <c r="F1816" s="262">
        <v>160.0</v>
      </c>
      <c r="G1816" s="262">
        <v>160.0</v>
      </c>
      <c r="H1816" s="261"/>
      <c r="I1816" s="186" t="s">
        <v>1381</v>
      </c>
      <c r="J1816" s="260" t="s">
        <v>3852</v>
      </c>
      <c r="K1816" s="260"/>
    </row>
    <row r="1817">
      <c r="A1817" s="258">
        <v>45542.0</v>
      </c>
      <c r="B1817" s="258">
        <v>45543.0</v>
      </c>
      <c r="C1817" s="259" t="s">
        <v>3853</v>
      </c>
      <c r="D1817" s="323">
        <v>6.3396695E7</v>
      </c>
      <c r="E1817" s="261"/>
      <c r="F1817" s="262">
        <f>120*4</f>
        <v>480</v>
      </c>
      <c r="G1817" s="262">
        <f t="shared" ref="G1817:G1819" si="119">F1817</f>
        <v>480</v>
      </c>
      <c r="H1817" s="261"/>
      <c r="I1817" s="186" t="s">
        <v>1381</v>
      </c>
      <c r="J1817" s="260" t="s">
        <v>3854</v>
      </c>
      <c r="K1817" s="260"/>
    </row>
    <row r="1818">
      <c r="A1818" s="258">
        <v>45542.0</v>
      </c>
      <c r="B1818" s="258">
        <v>45543.0</v>
      </c>
      <c r="C1818" s="260" t="s">
        <v>3855</v>
      </c>
      <c r="D1818" s="323">
        <v>6.3493355E7</v>
      </c>
      <c r="E1818" s="261"/>
      <c r="F1818" s="262">
        <v>120.0</v>
      </c>
      <c r="G1818" s="262">
        <f t="shared" si="119"/>
        <v>120</v>
      </c>
      <c r="H1818" s="261"/>
      <c r="I1818" s="186" t="s">
        <v>1381</v>
      </c>
      <c r="J1818" s="260" t="s">
        <v>3856</v>
      </c>
      <c r="K1818" s="260"/>
    </row>
    <row r="1819">
      <c r="A1819" s="258">
        <v>45542.0</v>
      </c>
      <c r="B1819" s="258">
        <v>45543.0</v>
      </c>
      <c r="C1819" s="261" t="s">
        <v>3857</v>
      </c>
      <c r="D1819" s="276">
        <v>7.0440698E7</v>
      </c>
      <c r="E1819" s="261"/>
      <c r="F1819" s="262">
        <v>360.0</v>
      </c>
      <c r="G1819" s="262">
        <f t="shared" si="119"/>
        <v>360</v>
      </c>
      <c r="H1819" s="261"/>
      <c r="I1819" s="186" t="s">
        <v>1381</v>
      </c>
      <c r="J1819" s="260" t="s">
        <v>2274</v>
      </c>
      <c r="K1819" s="260"/>
    </row>
    <row r="1820">
      <c r="A1820" s="258">
        <v>45543.0</v>
      </c>
      <c r="B1820" s="258">
        <v>45543.0</v>
      </c>
      <c r="C1820" s="259" t="s">
        <v>3858</v>
      </c>
      <c r="D1820" s="262">
        <v>7.71111E7</v>
      </c>
      <c r="E1820" s="261"/>
      <c r="F1820" s="262">
        <v>320.0</v>
      </c>
      <c r="G1820" s="262">
        <v>320.0</v>
      </c>
      <c r="H1820" s="341" t="s">
        <v>3859</v>
      </c>
      <c r="I1820" s="186" t="s">
        <v>1381</v>
      </c>
      <c r="J1820" s="260" t="s">
        <v>3860</v>
      </c>
      <c r="K1820" s="260"/>
    </row>
    <row r="1821">
      <c r="A1821" s="342"/>
      <c r="B1821" s="342"/>
      <c r="C1821" s="242" t="s">
        <v>3861</v>
      </c>
      <c r="D1821" s="241">
        <v>7.761629E7</v>
      </c>
      <c r="E1821" s="243"/>
      <c r="F1821" s="241">
        <v>240.0</v>
      </c>
      <c r="G1821" s="241">
        <v>240.0</v>
      </c>
      <c r="H1821" s="243"/>
      <c r="I1821" s="186" t="s">
        <v>730</v>
      </c>
      <c r="J1821" s="240" t="s">
        <v>1241</v>
      </c>
      <c r="K1821" s="260"/>
    </row>
    <row r="1822">
      <c r="A1822" s="258">
        <v>45543.0</v>
      </c>
      <c r="B1822" s="258">
        <v>45542.0</v>
      </c>
      <c r="C1822" s="260" t="s">
        <v>3829</v>
      </c>
      <c r="D1822" s="262">
        <v>7.7337584E7</v>
      </c>
      <c r="E1822" s="260" t="s">
        <v>18</v>
      </c>
      <c r="F1822" s="262">
        <v>399.0</v>
      </c>
      <c r="G1822" s="262">
        <v>399.0</v>
      </c>
      <c r="H1822" s="341" t="s">
        <v>3859</v>
      </c>
      <c r="I1822" s="186" t="s">
        <v>1381</v>
      </c>
      <c r="J1822" s="260" t="s">
        <v>1794</v>
      </c>
      <c r="K1822" s="260"/>
    </row>
    <row r="1823">
      <c r="A1823" s="258">
        <v>45541.0</v>
      </c>
      <c r="B1823" s="258">
        <v>45542.0</v>
      </c>
      <c r="C1823" s="260" t="s">
        <v>3843</v>
      </c>
      <c r="D1823" s="262">
        <v>7.5360921E7</v>
      </c>
      <c r="E1823" s="260" t="s">
        <v>18</v>
      </c>
      <c r="F1823" s="262">
        <v>969.0</v>
      </c>
      <c r="G1823" s="262">
        <f t="shared" ref="G1823:G1832" si="120">F1823</f>
        <v>969</v>
      </c>
      <c r="H1823" s="327" t="s">
        <v>3862</v>
      </c>
      <c r="I1823" s="186" t="s">
        <v>1381</v>
      </c>
      <c r="J1823" s="260" t="s">
        <v>3863</v>
      </c>
      <c r="K1823" s="260"/>
    </row>
    <row r="1824">
      <c r="A1824" s="258">
        <v>45543.0</v>
      </c>
      <c r="B1824" s="258">
        <v>45543.0</v>
      </c>
      <c r="C1824" s="259" t="s">
        <v>3825</v>
      </c>
      <c r="D1824" s="323">
        <v>7.6621212E7</v>
      </c>
      <c r="E1824" s="261"/>
      <c r="F1824" s="262">
        <v>400.0</v>
      </c>
      <c r="G1824" s="262">
        <f t="shared" si="120"/>
        <v>400</v>
      </c>
      <c r="H1824" s="261"/>
      <c r="I1824" s="186" t="s">
        <v>1381</v>
      </c>
      <c r="J1824" s="260" t="s">
        <v>3864</v>
      </c>
      <c r="K1824" s="260"/>
    </row>
    <row r="1825">
      <c r="A1825" s="258">
        <v>45543.0</v>
      </c>
      <c r="B1825" s="258">
        <v>45543.0</v>
      </c>
      <c r="C1825" s="259" t="s">
        <v>3865</v>
      </c>
      <c r="D1825" s="323">
        <v>7.9888265E7</v>
      </c>
      <c r="E1825" s="261"/>
      <c r="F1825" s="262">
        <v>150.0</v>
      </c>
      <c r="G1825" s="262">
        <f t="shared" si="120"/>
        <v>150</v>
      </c>
      <c r="H1825" s="261"/>
      <c r="I1825" s="186" t="s">
        <v>1381</v>
      </c>
      <c r="J1825" s="260" t="s">
        <v>3866</v>
      </c>
      <c r="K1825" s="260"/>
    </row>
    <row r="1826">
      <c r="A1826" s="258">
        <v>45543.0</v>
      </c>
      <c r="B1826" s="258">
        <v>45543.0</v>
      </c>
      <c r="C1826" s="260" t="s">
        <v>3867</v>
      </c>
      <c r="D1826" s="262">
        <v>7.6684261E7</v>
      </c>
      <c r="E1826" s="261"/>
      <c r="F1826" s="262">
        <v>440.0</v>
      </c>
      <c r="G1826" s="262">
        <f t="shared" si="120"/>
        <v>440</v>
      </c>
      <c r="H1826" s="261"/>
      <c r="I1826" s="186" t="s">
        <v>1381</v>
      </c>
      <c r="J1826" s="260" t="s">
        <v>2482</v>
      </c>
      <c r="K1826" s="260"/>
    </row>
    <row r="1827">
      <c r="A1827" s="258">
        <v>45543.0</v>
      </c>
      <c r="B1827" s="258">
        <v>45543.0</v>
      </c>
      <c r="C1827" s="260" t="s">
        <v>3868</v>
      </c>
      <c r="D1827" s="262">
        <v>7.7816048E7</v>
      </c>
      <c r="E1827" s="261"/>
      <c r="F1827" s="262">
        <v>569.0</v>
      </c>
      <c r="G1827" s="262">
        <f t="shared" si="120"/>
        <v>569</v>
      </c>
      <c r="H1827" s="261"/>
      <c r="I1827" s="186" t="s">
        <v>1381</v>
      </c>
      <c r="J1827" s="260" t="s">
        <v>3869</v>
      </c>
      <c r="K1827" s="260"/>
    </row>
    <row r="1828">
      <c r="A1828" s="258">
        <v>45543.0</v>
      </c>
      <c r="B1828" s="258">
        <v>45543.0</v>
      </c>
      <c r="C1828" s="259" t="s">
        <v>3870</v>
      </c>
      <c r="D1828" s="323">
        <v>7.986822E7</v>
      </c>
      <c r="E1828" s="261"/>
      <c r="F1828" s="262">
        <v>360.0</v>
      </c>
      <c r="G1828" s="262">
        <f t="shared" si="120"/>
        <v>360</v>
      </c>
      <c r="H1828" s="261"/>
      <c r="I1828" s="186" t="s">
        <v>1381</v>
      </c>
      <c r="J1828" s="260" t="s">
        <v>1145</v>
      </c>
      <c r="K1828" s="260"/>
    </row>
    <row r="1829">
      <c r="A1829" s="258">
        <v>45543.0</v>
      </c>
      <c r="B1829" s="258">
        <v>45543.0</v>
      </c>
      <c r="C1829" s="259" t="s">
        <v>3871</v>
      </c>
      <c r="D1829" s="323">
        <v>6.9074516E7</v>
      </c>
      <c r="E1829" s="261"/>
      <c r="F1829" s="262">
        <v>800.0</v>
      </c>
      <c r="G1829" s="262">
        <f t="shared" si="120"/>
        <v>800</v>
      </c>
      <c r="H1829" s="261"/>
      <c r="I1829" s="186" t="s">
        <v>1381</v>
      </c>
      <c r="J1829" s="260" t="s">
        <v>3872</v>
      </c>
      <c r="K1829" s="260"/>
    </row>
    <row r="1830">
      <c r="A1830" s="258">
        <v>45543.0</v>
      </c>
      <c r="B1830" s="258">
        <v>45544.0</v>
      </c>
      <c r="C1830" s="260" t="s">
        <v>3873</v>
      </c>
      <c r="D1830" s="262">
        <v>7.0890076E7</v>
      </c>
      <c r="E1830" s="261"/>
      <c r="F1830" s="262">
        <v>320.0</v>
      </c>
      <c r="G1830" s="262">
        <f t="shared" si="120"/>
        <v>320</v>
      </c>
      <c r="H1830" s="261"/>
      <c r="I1830" s="186" t="s">
        <v>1381</v>
      </c>
      <c r="J1830" s="260" t="s">
        <v>3874</v>
      </c>
      <c r="K1830" s="260"/>
    </row>
    <row r="1831">
      <c r="A1831" s="275"/>
      <c r="B1831" s="275"/>
      <c r="C1831" s="260" t="s">
        <v>3875</v>
      </c>
      <c r="D1831" s="261"/>
      <c r="E1831" s="261"/>
      <c r="F1831" s="262">
        <v>50.0</v>
      </c>
      <c r="G1831" s="262">
        <f t="shared" si="120"/>
        <v>50</v>
      </c>
      <c r="H1831" s="261"/>
      <c r="I1831" s="186" t="s">
        <v>1381</v>
      </c>
      <c r="J1831" s="260" t="s">
        <v>2464</v>
      </c>
      <c r="K1831" s="260"/>
    </row>
    <row r="1832">
      <c r="A1832" s="258">
        <v>45544.0</v>
      </c>
      <c r="B1832" s="258">
        <v>45542.0</v>
      </c>
      <c r="C1832" s="259" t="s">
        <v>3843</v>
      </c>
      <c r="D1832" s="323">
        <v>7.5360921E7</v>
      </c>
      <c r="E1832" s="260" t="s">
        <v>18</v>
      </c>
      <c r="F1832" s="262">
        <v>270.0</v>
      </c>
      <c r="G1832" s="262">
        <f t="shared" si="120"/>
        <v>270</v>
      </c>
      <c r="H1832" s="261"/>
      <c r="I1832" s="186" t="s">
        <v>1381</v>
      </c>
      <c r="J1832" s="260" t="s">
        <v>1786</v>
      </c>
      <c r="K1832" s="260"/>
    </row>
    <row r="1833">
      <c r="A1833" s="197">
        <v>45544.0</v>
      </c>
      <c r="B1833" s="197">
        <v>45543.0</v>
      </c>
      <c r="C1833" s="198" t="s">
        <v>3868</v>
      </c>
      <c r="D1833" s="343">
        <v>7.7816048E7</v>
      </c>
      <c r="E1833" s="200"/>
      <c r="F1833" s="311">
        <v>0.0</v>
      </c>
      <c r="G1833" s="311">
        <v>0.0</v>
      </c>
      <c r="H1833" s="199" t="s">
        <v>3876</v>
      </c>
      <c r="I1833" s="186" t="s">
        <v>1381</v>
      </c>
      <c r="J1833" s="199" t="s">
        <v>1786</v>
      </c>
      <c r="K1833" s="260"/>
    </row>
    <row r="1834">
      <c r="A1834" s="258">
        <v>45544.0</v>
      </c>
      <c r="B1834" s="258">
        <v>45556.0</v>
      </c>
      <c r="C1834" s="260" t="s">
        <v>3877</v>
      </c>
      <c r="D1834" s="262">
        <v>7.6131467E7</v>
      </c>
      <c r="E1834" s="261"/>
      <c r="F1834" s="262">
        <v>930.0</v>
      </c>
      <c r="G1834" s="262">
        <f t="shared" ref="G1834:G1837" si="121">F1834</f>
        <v>930</v>
      </c>
      <c r="H1834" s="261"/>
      <c r="I1834" s="186" t="s">
        <v>1381</v>
      </c>
      <c r="J1834" s="344" t="s">
        <v>3878</v>
      </c>
      <c r="K1834" s="260"/>
    </row>
    <row r="1835">
      <c r="A1835" s="258">
        <v>45546.0</v>
      </c>
      <c r="B1835" s="258">
        <v>45547.0</v>
      </c>
      <c r="C1835" s="260" t="s">
        <v>3879</v>
      </c>
      <c r="D1835" s="262">
        <v>7.8028918E7</v>
      </c>
      <c r="E1835" s="261"/>
      <c r="F1835" s="262">
        <v>160.0</v>
      </c>
      <c r="G1835" s="262">
        <f t="shared" si="121"/>
        <v>160</v>
      </c>
      <c r="H1835" s="261"/>
      <c r="I1835" s="186" t="s">
        <v>1381</v>
      </c>
      <c r="J1835" s="260" t="s">
        <v>3880</v>
      </c>
      <c r="K1835" s="260"/>
    </row>
    <row r="1836">
      <c r="A1836" s="258">
        <v>45547.0</v>
      </c>
      <c r="B1836" s="258">
        <v>45547.0</v>
      </c>
      <c r="C1836" s="259" t="s">
        <v>3881</v>
      </c>
      <c r="D1836" s="323">
        <v>6.1350916E7</v>
      </c>
      <c r="E1836" s="261"/>
      <c r="F1836" s="262">
        <v>160.0</v>
      </c>
      <c r="G1836" s="262">
        <f t="shared" si="121"/>
        <v>160</v>
      </c>
      <c r="H1836" s="261"/>
      <c r="I1836" s="186" t="s">
        <v>1381</v>
      </c>
      <c r="J1836" s="260" t="s">
        <v>3882</v>
      </c>
      <c r="K1836" s="260"/>
    </row>
    <row r="1837">
      <c r="A1837" s="258">
        <v>45547.0</v>
      </c>
      <c r="B1837" s="258">
        <v>45547.0</v>
      </c>
      <c r="C1837" s="260" t="s">
        <v>3883</v>
      </c>
      <c r="D1837" s="262">
        <v>7.2936687E7</v>
      </c>
      <c r="E1837" s="261"/>
      <c r="F1837" s="262">
        <v>160.0</v>
      </c>
      <c r="G1837" s="262">
        <f t="shared" si="121"/>
        <v>160</v>
      </c>
      <c r="H1837" s="261"/>
      <c r="I1837" s="186" t="s">
        <v>1381</v>
      </c>
      <c r="J1837" s="260" t="s">
        <v>3882</v>
      </c>
      <c r="K1837" s="260"/>
    </row>
    <row r="1838">
      <c r="A1838" s="258">
        <v>45547.0</v>
      </c>
      <c r="B1838" s="258">
        <v>45548.0</v>
      </c>
      <c r="C1838" s="260" t="s">
        <v>3884</v>
      </c>
      <c r="D1838" s="262">
        <v>7.5504461E7</v>
      </c>
      <c r="E1838" s="261"/>
      <c r="F1838" s="262">
        <f>310+310</f>
        <v>620</v>
      </c>
      <c r="G1838" s="262">
        <v>620.0</v>
      </c>
      <c r="H1838" s="327" t="s">
        <v>3885</v>
      </c>
      <c r="I1838" s="186" t="s">
        <v>1381</v>
      </c>
      <c r="J1838" s="260" t="s">
        <v>3886</v>
      </c>
      <c r="K1838" s="260"/>
    </row>
    <row r="1839">
      <c r="A1839" s="239">
        <v>45548.0</v>
      </c>
      <c r="B1839" s="239">
        <v>45549.0</v>
      </c>
      <c r="C1839" s="240" t="s">
        <v>3887</v>
      </c>
      <c r="D1839" s="241">
        <v>7.6045931E7</v>
      </c>
      <c r="E1839" s="243"/>
      <c r="F1839" s="241">
        <v>465.0</v>
      </c>
      <c r="G1839" s="241">
        <f t="shared" ref="G1839:G1841" si="122">F1839</f>
        <v>465</v>
      </c>
      <c r="H1839" s="326" t="s">
        <v>3888</v>
      </c>
      <c r="I1839" s="186" t="s">
        <v>730</v>
      </c>
      <c r="J1839" s="240" t="s">
        <v>3889</v>
      </c>
      <c r="K1839" s="260"/>
    </row>
    <row r="1840">
      <c r="A1840" s="239">
        <v>45548.0</v>
      </c>
      <c r="B1840" s="239">
        <v>45548.0</v>
      </c>
      <c r="C1840" s="242" t="s">
        <v>3890</v>
      </c>
      <c r="D1840" s="324">
        <v>7.5034405E7</v>
      </c>
      <c r="E1840" s="243"/>
      <c r="F1840" s="241">
        <v>160.0</v>
      </c>
      <c r="G1840" s="241">
        <f t="shared" si="122"/>
        <v>160</v>
      </c>
      <c r="H1840" s="243"/>
      <c r="I1840" s="186" t="s">
        <v>730</v>
      </c>
      <c r="J1840" s="240" t="s">
        <v>3891</v>
      </c>
      <c r="K1840" s="260"/>
    </row>
    <row r="1841">
      <c r="A1841" s="258">
        <v>45548.0</v>
      </c>
      <c r="B1841" s="258">
        <v>45548.0</v>
      </c>
      <c r="C1841" s="260" t="s">
        <v>3892</v>
      </c>
      <c r="D1841" s="262">
        <v>6.5847029E7</v>
      </c>
      <c r="E1841" s="261"/>
      <c r="F1841" s="262">
        <v>560.0</v>
      </c>
      <c r="G1841" s="262">
        <f t="shared" si="122"/>
        <v>560</v>
      </c>
      <c r="H1841" s="261"/>
      <c r="I1841" s="186" t="s">
        <v>1381</v>
      </c>
      <c r="J1841" s="260" t="s">
        <v>3893</v>
      </c>
      <c r="K1841" s="260"/>
    </row>
    <row r="1842">
      <c r="A1842" s="197">
        <v>45549.0</v>
      </c>
      <c r="B1842" s="197">
        <v>45549.0</v>
      </c>
      <c r="C1842" s="199" t="s">
        <v>3894</v>
      </c>
      <c r="D1842" s="311">
        <v>6.8765616E7</v>
      </c>
      <c r="E1842" s="200"/>
      <c r="F1842" s="311">
        <v>0.0</v>
      </c>
      <c r="G1842" s="311">
        <v>0.0</v>
      </c>
      <c r="H1842" s="199" t="s">
        <v>3895</v>
      </c>
      <c r="I1842" s="186" t="s">
        <v>730</v>
      </c>
      <c r="J1842" s="199" t="s">
        <v>3896</v>
      </c>
      <c r="K1842" s="260"/>
    </row>
    <row r="1843">
      <c r="A1843" s="258">
        <v>45549.0</v>
      </c>
      <c r="B1843" s="258">
        <v>45550.0</v>
      </c>
      <c r="C1843" s="260" t="s">
        <v>3897</v>
      </c>
      <c r="D1843" s="262">
        <v>7.8533716E7</v>
      </c>
      <c r="E1843" s="261"/>
      <c r="F1843" s="262">
        <f>500+340</f>
        <v>840</v>
      </c>
      <c r="G1843" s="262">
        <f t="shared" ref="G1843:G1853" si="123">F1843</f>
        <v>840</v>
      </c>
      <c r="H1843" s="261"/>
      <c r="I1843" s="186" t="s">
        <v>1381</v>
      </c>
      <c r="J1843" s="260" t="s">
        <v>3898</v>
      </c>
      <c r="K1843" s="260"/>
    </row>
    <row r="1844">
      <c r="A1844" s="258">
        <v>45549.0</v>
      </c>
      <c r="B1844" s="258">
        <v>45550.0</v>
      </c>
      <c r="C1844" s="260" t="s">
        <v>3899</v>
      </c>
      <c r="D1844" s="262">
        <v>7.9951125E7</v>
      </c>
      <c r="E1844" s="261"/>
      <c r="F1844" s="262">
        <v>200.0</v>
      </c>
      <c r="G1844" s="262">
        <f t="shared" si="123"/>
        <v>200</v>
      </c>
      <c r="H1844" s="261"/>
      <c r="I1844" s="186" t="s">
        <v>1381</v>
      </c>
      <c r="J1844" s="260" t="s">
        <v>3900</v>
      </c>
      <c r="K1844" s="260"/>
    </row>
    <row r="1845">
      <c r="A1845" s="239">
        <v>45549.0</v>
      </c>
      <c r="B1845" s="239">
        <v>45550.0</v>
      </c>
      <c r="C1845" s="240" t="s">
        <v>3887</v>
      </c>
      <c r="D1845" s="241">
        <v>7.6045931E7</v>
      </c>
      <c r="E1845" s="240" t="s">
        <v>18</v>
      </c>
      <c r="F1845" s="241">
        <v>465.0</v>
      </c>
      <c r="G1845" s="241">
        <f t="shared" si="123"/>
        <v>465</v>
      </c>
      <c r="H1845" s="333" t="s">
        <v>3901</v>
      </c>
      <c r="I1845" s="186" t="s">
        <v>730</v>
      </c>
      <c r="J1845" s="240" t="s">
        <v>3902</v>
      </c>
      <c r="K1845" s="260"/>
    </row>
    <row r="1846">
      <c r="A1846" s="258">
        <v>45552.0</v>
      </c>
      <c r="B1846" s="258">
        <v>45553.0</v>
      </c>
      <c r="C1846" s="260" t="s">
        <v>3903</v>
      </c>
      <c r="D1846" s="262">
        <v>6.1397159E7</v>
      </c>
      <c r="E1846" s="261"/>
      <c r="F1846" s="262">
        <v>160.0</v>
      </c>
      <c r="G1846" s="262">
        <f t="shared" si="123"/>
        <v>160</v>
      </c>
      <c r="H1846" s="261"/>
      <c r="I1846" s="186" t="s">
        <v>1381</v>
      </c>
      <c r="J1846" s="260" t="s">
        <v>3904</v>
      </c>
      <c r="K1846" s="260"/>
    </row>
    <row r="1847">
      <c r="A1847" s="258">
        <v>45553.0</v>
      </c>
      <c r="B1847" s="258">
        <v>45553.0</v>
      </c>
      <c r="C1847" s="260" t="s">
        <v>3877</v>
      </c>
      <c r="D1847" s="262">
        <v>7.6131467E7</v>
      </c>
      <c r="E1847" s="261"/>
      <c r="F1847" s="262">
        <v>50.0</v>
      </c>
      <c r="G1847" s="262">
        <f t="shared" si="123"/>
        <v>50</v>
      </c>
      <c r="H1847" s="261"/>
      <c r="I1847" s="186" t="s">
        <v>1381</v>
      </c>
      <c r="J1847" s="260" t="s">
        <v>3905</v>
      </c>
      <c r="K1847" s="260"/>
    </row>
    <row r="1848">
      <c r="A1848" s="258">
        <v>45553.0</v>
      </c>
      <c r="B1848" s="258">
        <v>45553.0</v>
      </c>
      <c r="C1848" s="260" t="s">
        <v>3906</v>
      </c>
      <c r="D1848" s="262">
        <v>7.5451433E7</v>
      </c>
      <c r="E1848" s="260" t="s">
        <v>470</v>
      </c>
      <c r="F1848" s="262">
        <v>519.0</v>
      </c>
      <c r="G1848" s="262">
        <f t="shared" si="123"/>
        <v>519</v>
      </c>
      <c r="H1848" s="260" t="s">
        <v>3907</v>
      </c>
      <c r="I1848" s="186" t="s">
        <v>1381</v>
      </c>
      <c r="J1848" s="260" t="s">
        <v>3908</v>
      </c>
      <c r="K1848" s="260"/>
    </row>
    <row r="1849">
      <c r="A1849" s="258">
        <v>45553.0</v>
      </c>
      <c r="B1849" s="258">
        <v>45563.0</v>
      </c>
      <c r="C1849" s="260" t="s">
        <v>3909</v>
      </c>
      <c r="D1849" s="262">
        <v>7.7003393E7</v>
      </c>
      <c r="E1849" s="260" t="s">
        <v>18</v>
      </c>
      <c r="F1849" s="262">
        <v>1099.0</v>
      </c>
      <c r="G1849" s="262">
        <f t="shared" si="123"/>
        <v>1099</v>
      </c>
      <c r="H1849" s="261"/>
      <c r="I1849" s="186" t="s">
        <v>1381</v>
      </c>
      <c r="J1849" s="260" t="s">
        <v>3910</v>
      </c>
      <c r="K1849" s="260"/>
    </row>
    <row r="1850">
      <c r="A1850" s="258">
        <v>45553.0</v>
      </c>
      <c r="B1850" s="258">
        <v>45555.0</v>
      </c>
      <c r="C1850" s="260" t="s">
        <v>3911</v>
      </c>
      <c r="D1850" s="262">
        <v>7.8097215E7</v>
      </c>
      <c r="E1850" s="261"/>
      <c r="F1850" s="262">
        <v>380.0</v>
      </c>
      <c r="G1850" s="262">
        <f t="shared" si="123"/>
        <v>380</v>
      </c>
      <c r="H1850" s="261"/>
      <c r="I1850" s="186" t="s">
        <v>1381</v>
      </c>
      <c r="J1850" s="260" t="s">
        <v>3912</v>
      </c>
      <c r="K1850" s="260"/>
    </row>
    <row r="1851">
      <c r="A1851" s="258">
        <v>45553.0</v>
      </c>
      <c r="B1851" s="258">
        <v>45556.0</v>
      </c>
      <c r="C1851" s="260" t="s">
        <v>3913</v>
      </c>
      <c r="D1851" s="262">
        <v>7.0446376E7</v>
      </c>
      <c r="E1851" s="260" t="s">
        <v>18</v>
      </c>
      <c r="F1851" s="262">
        <v>799.0</v>
      </c>
      <c r="G1851" s="262">
        <f t="shared" si="123"/>
        <v>799</v>
      </c>
      <c r="H1851" s="261"/>
      <c r="I1851" s="186" t="s">
        <v>1381</v>
      </c>
      <c r="J1851" s="260" t="s">
        <v>3914</v>
      </c>
      <c r="K1851" s="260"/>
    </row>
    <row r="1852">
      <c r="A1852" s="258">
        <v>45554.0</v>
      </c>
      <c r="B1852" s="258">
        <v>45555.0</v>
      </c>
      <c r="C1852" s="260" t="s">
        <v>3915</v>
      </c>
      <c r="D1852" s="262">
        <v>7.1382244E7</v>
      </c>
      <c r="E1852" s="261"/>
      <c r="F1852" s="262">
        <f>85*20</f>
        <v>1700</v>
      </c>
      <c r="G1852" s="262">
        <f t="shared" si="123"/>
        <v>1700</v>
      </c>
      <c r="H1852" s="261"/>
      <c r="I1852" s="186" t="s">
        <v>1381</v>
      </c>
      <c r="J1852" s="260" t="s">
        <v>3916</v>
      </c>
      <c r="K1852" s="260"/>
    </row>
    <row r="1853">
      <c r="A1853" s="239">
        <v>45554.0</v>
      </c>
      <c r="B1853" s="239">
        <v>45556.0</v>
      </c>
      <c r="C1853" s="240" t="s">
        <v>3917</v>
      </c>
      <c r="D1853" s="241">
        <v>6.0099694E7</v>
      </c>
      <c r="E1853" s="240" t="s">
        <v>18</v>
      </c>
      <c r="F1853" s="241">
        <v>799.0</v>
      </c>
      <c r="G1853" s="241">
        <f t="shared" si="123"/>
        <v>799</v>
      </c>
      <c r="H1853" s="326" t="s">
        <v>3918</v>
      </c>
      <c r="I1853" s="186" t="s">
        <v>730</v>
      </c>
      <c r="J1853" s="240" t="s">
        <v>3919</v>
      </c>
      <c r="K1853" s="260"/>
    </row>
    <row r="1854">
      <c r="A1854" s="197">
        <v>45554.0</v>
      </c>
      <c r="B1854" s="197">
        <v>45556.0</v>
      </c>
      <c r="C1854" s="199" t="s">
        <v>3920</v>
      </c>
      <c r="D1854" s="311">
        <v>7.5143009E7</v>
      </c>
      <c r="E1854" s="200"/>
      <c r="F1854" s="311">
        <v>0.0</v>
      </c>
      <c r="G1854" s="311">
        <v>0.0</v>
      </c>
      <c r="H1854" s="199" t="s">
        <v>3921</v>
      </c>
      <c r="I1854" s="186" t="s">
        <v>1381</v>
      </c>
      <c r="J1854" s="199" t="s">
        <v>3922</v>
      </c>
      <c r="K1854" s="260"/>
    </row>
    <row r="1855">
      <c r="A1855" s="239">
        <v>45555.0</v>
      </c>
      <c r="B1855" s="239">
        <v>45557.0</v>
      </c>
      <c r="C1855" s="240" t="s">
        <v>3923</v>
      </c>
      <c r="D1855" s="241">
        <v>7.9580879E7</v>
      </c>
      <c r="E1855" s="243"/>
      <c r="F1855" s="241">
        <v>400.0</v>
      </c>
      <c r="G1855" s="241">
        <f t="shared" ref="G1855:G1866" si="124">F1855</f>
        <v>400</v>
      </c>
      <c r="H1855" s="243"/>
      <c r="I1855" s="186" t="s">
        <v>730</v>
      </c>
      <c r="J1855" s="240" t="s">
        <v>3924</v>
      </c>
      <c r="K1855" s="260"/>
    </row>
    <row r="1856">
      <c r="A1856" s="239">
        <v>45555.0</v>
      </c>
      <c r="B1856" s="239">
        <v>45556.0</v>
      </c>
      <c r="C1856" s="240" t="s">
        <v>739</v>
      </c>
      <c r="D1856" s="241">
        <v>7.9506617E7</v>
      </c>
      <c r="E1856" s="240" t="s">
        <v>18</v>
      </c>
      <c r="F1856" s="241">
        <v>1099.0</v>
      </c>
      <c r="G1856" s="241">
        <f t="shared" si="124"/>
        <v>1099</v>
      </c>
      <c r="H1856" s="243"/>
      <c r="I1856" s="186" t="s">
        <v>730</v>
      </c>
      <c r="J1856" s="240" t="s">
        <v>3925</v>
      </c>
      <c r="K1856" s="260"/>
    </row>
    <row r="1857">
      <c r="A1857" s="258">
        <v>45555.0</v>
      </c>
      <c r="B1857" s="258">
        <v>45557.0</v>
      </c>
      <c r="C1857" s="260" t="s">
        <v>3926</v>
      </c>
      <c r="D1857" s="262">
        <v>7.3121503E7</v>
      </c>
      <c r="E1857" s="261"/>
      <c r="F1857" s="262">
        <v>240.0</v>
      </c>
      <c r="G1857" s="262">
        <f t="shared" si="124"/>
        <v>240</v>
      </c>
      <c r="H1857" s="261"/>
      <c r="I1857" s="186" t="s">
        <v>1381</v>
      </c>
      <c r="J1857" s="260" t="s">
        <v>3927</v>
      </c>
      <c r="K1857" s="260"/>
    </row>
    <row r="1858">
      <c r="A1858" s="258">
        <v>45555.0</v>
      </c>
      <c r="B1858" s="258">
        <v>45577.0</v>
      </c>
      <c r="C1858" s="260" t="s">
        <v>3928</v>
      </c>
      <c r="D1858" s="262">
        <v>7.2688198E7</v>
      </c>
      <c r="E1858" s="260" t="s">
        <v>18</v>
      </c>
      <c r="F1858" s="262">
        <v>599.0</v>
      </c>
      <c r="G1858" s="262">
        <f t="shared" si="124"/>
        <v>599</v>
      </c>
      <c r="H1858" s="261"/>
      <c r="I1858" s="186" t="s">
        <v>1381</v>
      </c>
      <c r="J1858" s="260" t="s">
        <v>3929</v>
      </c>
      <c r="K1858" s="260"/>
    </row>
    <row r="1859">
      <c r="A1859" s="239">
        <v>45555.0</v>
      </c>
      <c r="B1859" s="239">
        <v>45577.0</v>
      </c>
      <c r="C1859" s="240" t="s">
        <v>2306</v>
      </c>
      <c r="D1859" s="241">
        <v>7.8217536E7</v>
      </c>
      <c r="E1859" s="240" t="s">
        <v>18</v>
      </c>
      <c r="F1859" s="241">
        <v>465.0</v>
      </c>
      <c r="G1859" s="241">
        <f t="shared" si="124"/>
        <v>465</v>
      </c>
      <c r="H1859" s="326" t="s">
        <v>3930</v>
      </c>
      <c r="I1859" s="186" t="s">
        <v>730</v>
      </c>
      <c r="J1859" s="240" t="s">
        <v>2307</v>
      </c>
      <c r="K1859" s="260"/>
    </row>
    <row r="1860">
      <c r="A1860" s="258">
        <v>45556.0</v>
      </c>
      <c r="B1860" s="258">
        <v>45558.0</v>
      </c>
      <c r="C1860" s="260" t="s">
        <v>3931</v>
      </c>
      <c r="D1860" s="262">
        <v>7.0060851E7</v>
      </c>
      <c r="E1860" s="261"/>
      <c r="F1860" s="262">
        <v>160.0</v>
      </c>
      <c r="G1860" s="262">
        <f t="shared" si="124"/>
        <v>160</v>
      </c>
      <c r="H1860" s="261"/>
      <c r="I1860" s="186" t="s">
        <v>1381</v>
      </c>
      <c r="J1860" s="260" t="s">
        <v>3932</v>
      </c>
      <c r="K1860" s="260"/>
    </row>
    <row r="1861">
      <c r="A1861" s="258">
        <v>45556.0</v>
      </c>
      <c r="B1861" s="258">
        <v>45558.0</v>
      </c>
      <c r="C1861" s="260" t="s">
        <v>3933</v>
      </c>
      <c r="D1861" s="262">
        <v>7.6644617E7</v>
      </c>
      <c r="E1861" s="260" t="s">
        <v>18</v>
      </c>
      <c r="F1861" s="262">
        <v>1099.0</v>
      </c>
      <c r="G1861" s="262">
        <f t="shared" si="124"/>
        <v>1099</v>
      </c>
      <c r="H1861" s="261"/>
      <c r="I1861" s="186" t="s">
        <v>1381</v>
      </c>
      <c r="J1861" s="260" t="s">
        <v>3934</v>
      </c>
      <c r="K1861" s="260"/>
    </row>
    <row r="1862">
      <c r="A1862" s="239">
        <v>45556.0</v>
      </c>
      <c r="B1862" s="239">
        <v>45557.0</v>
      </c>
      <c r="C1862" s="240" t="s">
        <v>3935</v>
      </c>
      <c r="D1862" s="241">
        <v>6.5050098E7</v>
      </c>
      <c r="E1862" s="240" t="s">
        <v>18</v>
      </c>
      <c r="F1862" s="241">
        <v>930.0</v>
      </c>
      <c r="G1862" s="241">
        <f t="shared" si="124"/>
        <v>930</v>
      </c>
      <c r="H1862" s="243"/>
      <c r="I1862" s="186" t="s">
        <v>730</v>
      </c>
      <c r="J1862" s="240" t="s">
        <v>3936</v>
      </c>
      <c r="K1862" s="260"/>
    </row>
    <row r="1863">
      <c r="A1863" s="258">
        <v>45556.0</v>
      </c>
      <c r="B1863" s="258">
        <v>45557.0</v>
      </c>
      <c r="C1863" s="260" t="s">
        <v>3937</v>
      </c>
      <c r="D1863" s="262">
        <v>7.5883803E7</v>
      </c>
      <c r="E1863" s="261"/>
      <c r="F1863" s="262">
        <v>800.0</v>
      </c>
      <c r="G1863" s="262">
        <f t="shared" si="124"/>
        <v>800</v>
      </c>
      <c r="H1863" s="261"/>
      <c r="I1863" s="186" t="s">
        <v>1381</v>
      </c>
      <c r="J1863" s="260" t="s">
        <v>3938</v>
      </c>
      <c r="K1863" s="260"/>
    </row>
    <row r="1864">
      <c r="A1864" s="258">
        <v>45556.0</v>
      </c>
      <c r="B1864" s="345" t="s">
        <v>3939</v>
      </c>
      <c r="C1864" s="260" t="s">
        <v>3940</v>
      </c>
      <c r="D1864" s="262">
        <v>6.3528437E7</v>
      </c>
      <c r="E1864" s="261"/>
      <c r="F1864" s="262">
        <v>1260.0</v>
      </c>
      <c r="G1864" s="262">
        <f t="shared" si="124"/>
        <v>1260</v>
      </c>
      <c r="H1864" s="261"/>
      <c r="I1864" s="186" t="s">
        <v>1381</v>
      </c>
      <c r="J1864" s="260" t="s">
        <v>3941</v>
      </c>
      <c r="K1864" s="260"/>
    </row>
    <row r="1865">
      <c r="A1865" s="258">
        <v>45556.0</v>
      </c>
      <c r="B1865" s="258">
        <v>45567.0</v>
      </c>
      <c r="C1865" s="260" t="s">
        <v>3942</v>
      </c>
      <c r="D1865" s="262">
        <v>6.0095352E7</v>
      </c>
      <c r="E1865" s="261"/>
      <c r="F1865" s="262">
        <v>3000.0</v>
      </c>
      <c r="G1865" s="262">
        <f t="shared" si="124"/>
        <v>3000</v>
      </c>
      <c r="H1865" s="327" t="s">
        <v>3943</v>
      </c>
      <c r="I1865" s="186" t="s">
        <v>1381</v>
      </c>
      <c r="J1865" s="260" t="s">
        <v>3944</v>
      </c>
      <c r="K1865" s="260"/>
    </row>
    <row r="1866">
      <c r="A1866" s="258">
        <v>45556.0</v>
      </c>
      <c r="B1866" s="258">
        <v>45568.0</v>
      </c>
      <c r="C1866" s="260" t="s">
        <v>3945</v>
      </c>
      <c r="D1866" s="262">
        <v>6.0095352E7</v>
      </c>
      <c r="E1866" s="261"/>
      <c r="F1866" s="262">
        <v>3000.0</v>
      </c>
      <c r="G1866" s="262">
        <f t="shared" si="124"/>
        <v>3000</v>
      </c>
      <c r="H1866" s="327" t="s">
        <v>3946</v>
      </c>
      <c r="I1866" s="186" t="s">
        <v>1381</v>
      </c>
      <c r="J1866" s="260" t="s">
        <v>3947</v>
      </c>
      <c r="K1866" s="260"/>
    </row>
    <row r="1867">
      <c r="A1867" s="197">
        <v>45555.0</v>
      </c>
      <c r="B1867" s="197">
        <v>45556.0</v>
      </c>
      <c r="C1867" s="199" t="s">
        <v>3948</v>
      </c>
      <c r="D1867" s="311">
        <v>7.1045261E7</v>
      </c>
      <c r="E1867" s="199" t="s">
        <v>31</v>
      </c>
      <c r="F1867" s="311">
        <v>0.0</v>
      </c>
      <c r="G1867" s="311">
        <v>0.0</v>
      </c>
      <c r="H1867" s="346" t="s">
        <v>3949</v>
      </c>
      <c r="I1867" s="186" t="s">
        <v>1381</v>
      </c>
      <c r="J1867" s="200"/>
      <c r="K1867" s="260"/>
    </row>
    <row r="1868">
      <c r="A1868" s="258">
        <v>45557.0</v>
      </c>
      <c r="B1868" s="258">
        <v>45556.0</v>
      </c>
      <c r="C1868" s="260" t="s">
        <v>3948</v>
      </c>
      <c r="D1868" s="262">
        <v>7.1045261E7</v>
      </c>
      <c r="E1868" s="260" t="s">
        <v>31</v>
      </c>
      <c r="F1868" s="262">
        <f>650+639</f>
        <v>1289</v>
      </c>
      <c r="G1868" s="262">
        <f t="shared" ref="G1868:G1869" si="125">F1868</f>
        <v>1289</v>
      </c>
      <c r="H1868" s="331" t="s">
        <v>3950</v>
      </c>
      <c r="I1868" s="186" t="s">
        <v>1381</v>
      </c>
      <c r="J1868" s="260" t="s">
        <v>3951</v>
      </c>
      <c r="K1868" s="260"/>
    </row>
    <row r="1869">
      <c r="A1869" s="239">
        <v>45557.0</v>
      </c>
      <c r="B1869" s="239">
        <v>45558.0</v>
      </c>
      <c r="C1869" s="240" t="s">
        <v>3952</v>
      </c>
      <c r="D1869" s="241">
        <v>7.2621268E7</v>
      </c>
      <c r="E1869" s="240" t="s">
        <v>18</v>
      </c>
      <c r="F1869" s="241">
        <v>930.0</v>
      </c>
      <c r="G1869" s="241">
        <f t="shared" si="125"/>
        <v>930</v>
      </c>
      <c r="H1869" s="243"/>
      <c r="I1869" s="186" t="s">
        <v>730</v>
      </c>
      <c r="J1869" s="240" t="s">
        <v>3953</v>
      </c>
      <c r="K1869" s="260"/>
    </row>
    <row r="1870">
      <c r="A1870" s="239">
        <v>45556.0</v>
      </c>
      <c r="B1870" s="239">
        <v>45557.0</v>
      </c>
      <c r="C1870" s="240" t="s">
        <v>3840</v>
      </c>
      <c r="D1870" s="241">
        <v>6.8934464E7</v>
      </c>
      <c r="E1870" s="240" t="s">
        <v>18</v>
      </c>
      <c r="F1870" s="241">
        <v>449.0</v>
      </c>
      <c r="G1870" s="241">
        <v>449.0</v>
      </c>
      <c r="H1870" s="333" t="s">
        <v>3784</v>
      </c>
      <c r="I1870" s="186" t="s">
        <v>730</v>
      </c>
      <c r="J1870" s="240" t="s">
        <v>1794</v>
      </c>
      <c r="K1870" s="260"/>
    </row>
    <row r="1871">
      <c r="A1871" s="258">
        <v>45558.0</v>
      </c>
      <c r="B1871" s="258">
        <v>45557.0</v>
      </c>
      <c r="C1871" s="260" t="s">
        <v>3954</v>
      </c>
      <c r="D1871" s="262">
        <v>7.7082908E7</v>
      </c>
      <c r="E1871" s="261"/>
      <c r="F1871" s="262">
        <v>380.0</v>
      </c>
      <c r="G1871" s="262">
        <f t="shared" ref="G1871:G1875" si="126">F1871</f>
        <v>380</v>
      </c>
      <c r="H1871" s="261"/>
      <c r="I1871" s="186" t="s">
        <v>1381</v>
      </c>
      <c r="J1871" s="260" t="s">
        <v>3955</v>
      </c>
      <c r="K1871" s="260"/>
    </row>
    <row r="1872">
      <c r="A1872" s="258">
        <v>45558.0</v>
      </c>
      <c r="B1872" s="258">
        <v>45557.0</v>
      </c>
      <c r="C1872" s="260" t="s">
        <v>3956</v>
      </c>
      <c r="D1872" s="262">
        <v>7.5006971E7</v>
      </c>
      <c r="E1872" s="261"/>
      <c r="F1872" s="262">
        <v>240.0</v>
      </c>
      <c r="G1872" s="262">
        <f t="shared" si="126"/>
        <v>240</v>
      </c>
      <c r="H1872" s="261"/>
      <c r="I1872" s="186" t="s">
        <v>1381</v>
      </c>
      <c r="J1872" s="260" t="s">
        <v>1227</v>
      </c>
      <c r="K1872" s="260"/>
    </row>
    <row r="1873">
      <c r="A1873" s="258">
        <v>45558.0</v>
      </c>
      <c r="B1873" s="258">
        <v>45557.0</v>
      </c>
      <c r="C1873" s="260" t="s">
        <v>3957</v>
      </c>
      <c r="D1873" s="262">
        <v>7.8532517E7</v>
      </c>
      <c r="E1873" s="261"/>
      <c r="F1873" s="262">
        <f>120*4</f>
        <v>480</v>
      </c>
      <c r="G1873" s="262">
        <f t="shared" si="126"/>
        <v>480</v>
      </c>
      <c r="H1873" s="261"/>
      <c r="I1873" s="186" t="s">
        <v>1381</v>
      </c>
      <c r="J1873" s="260" t="s">
        <v>3356</v>
      </c>
      <c r="K1873" s="260"/>
    </row>
    <row r="1874">
      <c r="A1874" s="258">
        <v>45558.0</v>
      </c>
      <c r="B1874" s="258">
        <v>45557.0</v>
      </c>
      <c r="C1874" s="260" t="s">
        <v>3958</v>
      </c>
      <c r="D1874" s="262">
        <v>7.5064271E7</v>
      </c>
      <c r="E1874" s="261"/>
      <c r="F1874" s="262">
        <v>720.0</v>
      </c>
      <c r="G1874" s="262">
        <f t="shared" si="126"/>
        <v>720</v>
      </c>
      <c r="H1874" s="261"/>
      <c r="I1874" s="186" t="s">
        <v>1381</v>
      </c>
      <c r="J1874" s="260" t="s">
        <v>3959</v>
      </c>
      <c r="K1874" s="260"/>
    </row>
    <row r="1875">
      <c r="A1875" s="258">
        <v>45558.0</v>
      </c>
      <c r="B1875" s="258">
        <v>45557.0</v>
      </c>
      <c r="C1875" s="260" t="s">
        <v>3960</v>
      </c>
      <c r="D1875" s="262">
        <v>7.9845177E7</v>
      </c>
      <c r="E1875" s="261"/>
      <c r="F1875" s="262">
        <v>680.0</v>
      </c>
      <c r="G1875" s="262">
        <f t="shared" si="126"/>
        <v>680</v>
      </c>
      <c r="H1875" s="261"/>
      <c r="I1875" s="186" t="s">
        <v>1381</v>
      </c>
      <c r="J1875" s="260" t="s">
        <v>3961</v>
      </c>
      <c r="K1875" s="260"/>
    </row>
    <row r="1876">
      <c r="A1876" s="197">
        <v>45558.0</v>
      </c>
      <c r="B1876" s="197">
        <v>45557.0</v>
      </c>
      <c r="C1876" s="199" t="s">
        <v>3962</v>
      </c>
      <c r="D1876" s="311">
        <v>6.3335534E7</v>
      </c>
      <c r="E1876" s="200"/>
      <c r="F1876" s="311">
        <v>0.0</v>
      </c>
      <c r="G1876" s="311">
        <v>0.0</v>
      </c>
      <c r="H1876" s="311">
        <v>300.0</v>
      </c>
      <c r="I1876" s="186" t="s">
        <v>1381</v>
      </c>
      <c r="J1876" s="199" t="s">
        <v>3963</v>
      </c>
      <c r="K1876" s="260"/>
    </row>
    <row r="1877">
      <c r="A1877" s="258">
        <v>45558.0</v>
      </c>
      <c r="B1877" s="258">
        <v>45557.0</v>
      </c>
      <c r="C1877" s="260" t="s">
        <v>3964</v>
      </c>
      <c r="D1877" s="262">
        <v>7.6004421E7</v>
      </c>
      <c r="E1877" s="261"/>
      <c r="F1877" s="262">
        <v>220.0</v>
      </c>
      <c r="G1877" s="262">
        <f t="shared" ref="G1877:G1881" si="127">F1877</f>
        <v>220</v>
      </c>
      <c r="H1877" s="261"/>
      <c r="I1877" s="186" t="s">
        <v>1381</v>
      </c>
      <c r="J1877" s="260" t="s">
        <v>3965</v>
      </c>
      <c r="K1877" s="260"/>
    </row>
    <row r="1878">
      <c r="A1878" s="258">
        <v>45558.0</v>
      </c>
      <c r="B1878" s="258">
        <v>45557.0</v>
      </c>
      <c r="C1878" s="260" t="s">
        <v>3966</v>
      </c>
      <c r="D1878" s="262">
        <v>7.260217E7</v>
      </c>
      <c r="E1878" s="261"/>
      <c r="F1878" s="262">
        <v>170.0</v>
      </c>
      <c r="G1878" s="262">
        <f t="shared" si="127"/>
        <v>170</v>
      </c>
      <c r="H1878" s="261"/>
      <c r="I1878" s="186" t="s">
        <v>1381</v>
      </c>
      <c r="J1878" s="260" t="s">
        <v>3623</v>
      </c>
      <c r="K1878" s="260"/>
    </row>
    <row r="1879">
      <c r="A1879" s="258">
        <v>45558.0</v>
      </c>
      <c r="B1879" s="258">
        <v>45559.0</v>
      </c>
      <c r="C1879" s="260" t="s">
        <v>3967</v>
      </c>
      <c r="D1879" s="260" t="s">
        <v>3968</v>
      </c>
      <c r="E1879" s="261"/>
      <c r="F1879" s="262">
        <v>1800.0</v>
      </c>
      <c r="G1879" s="262">
        <f t="shared" si="127"/>
        <v>1800</v>
      </c>
      <c r="H1879" s="261"/>
      <c r="I1879" s="186" t="s">
        <v>1381</v>
      </c>
      <c r="J1879" s="260" t="s">
        <v>3969</v>
      </c>
      <c r="K1879" s="260"/>
    </row>
    <row r="1880">
      <c r="A1880" s="258">
        <v>45558.0</v>
      </c>
      <c r="B1880" s="258">
        <v>45558.0</v>
      </c>
      <c r="C1880" s="261" t="s">
        <v>3970</v>
      </c>
      <c r="D1880" s="262">
        <v>7.5259919E7</v>
      </c>
      <c r="E1880" s="261"/>
      <c r="F1880" s="262">
        <v>280.0</v>
      </c>
      <c r="G1880" s="262">
        <f t="shared" si="127"/>
        <v>280</v>
      </c>
      <c r="H1880" s="261"/>
      <c r="I1880" s="186" t="s">
        <v>1381</v>
      </c>
      <c r="J1880" s="260" t="s">
        <v>3971</v>
      </c>
      <c r="K1880" s="260"/>
    </row>
    <row r="1881">
      <c r="A1881" s="258">
        <v>45558.0</v>
      </c>
      <c r="B1881" s="258">
        <v>45558.0</v>
      </c>
      <c r="C1881" s="260" t="s">
        <v>3972</v>
      </c>
      <c r="D1881" s="262">
        <v>7.9644032E7</v>
      </c>
      <c r="E1881" s="261"/>
      <c r="F1881" s="262">
        <v>320.0</v>
      </c>
      <c r="G1881" s="262">
        <f t="shared" si="127"/>
        <v>320</v>
      </c>
      <c r="H1881" s="261"/>
      <c r="I1881" s="186" t="s">
        <v>1381</v>
      </c>
      <c r="J1881" s="260" t="s">
        <v>3973</v>
      </c>
      <c r="K1881" s="260"/>
    </row>
    <row r="1882">
      <c r="A1882" s="239">
        <v>45558.0</v>
      </c>
      <c r="B1882" s="239">
        <v>45559.0</v>
      </c>
      <c r="C1882" s="240" t="s">
        <v>3974</v>
      </c>
      <c r="D1882" s="241">
        <v>6.8774412E7</v>
      </c>
      <c r="E1882" s="240" t="s">
        <v>18</v>
      </c>
      <c r="F1882" s="241">
        <v>859.0</v>
      </c>
      <c r="G1882" s="241">
        <v>859.0</v>
      </c>
      <c r="H1882" s="243"/>
      <c r="I1882" s="186" t="s">
        <v>730</v>
      </c>
      <c r="J1882" s="240" t="s">
        <v>3975</v>
      </c>
      <c r="K1882" s="260"/>
    </row>
    <row r="1883">
      <c r="A1883" s="239">
        <v>45558.0</v>
      </c>
      <c r="B1883" s="239">
        <v>45559.0</v>
      </c>
      <c r="C1883" s="240" t="s">
        <v>3976</v>
      </c>
      <c r="D1883" s="241">
        <v>7.4358381E7</v>
      </c>
      <c r="E1883" s="243"/>
      <c r="F1883" s="241">
        <v>900.0</v>
      </c>
      <c r="G1883" s="241">
        <f t="shared" ref="G1883:G1909" si="128">F1883</f>
        <v>900</v>
      </c>
      <c r="H1883" s="326" t="s">
        <v>3977</v>
      </c>
      <c r="I1883" s="186" t="s">
        <v>730</v>
      </c>
      <c r="J1883" s="240" t="s">
        <v>3978</v>
      </c>
      <c r="K1883" s="260"/>
    </row>
    <row r="1884">
      <c r="A1884" s="258">
        <v>45558.0</v>
      </c>
      <c r="B1884" s="258">
        <v>45559.0</v>
      </c>
      <c r="C1884" s="260" t="s">
        <v>3979</v>
      </c>
      <c r="D1884" s="262">
        <v>7.81222E7</v>
      </c>
      <c r="E1884" s="261"/>
      <c r="F1884" s="262">
        <v>320.0</v>
      </c>
      <c r="G1884" s="262">
        <f t="shared" si="128"/>
        <v>320</v>
      </c>
      <c r="H1884" s="261"/>
      <c r="I1884" s="186" t="s">
        <v>1381</v>
      </c>
      <c r="J1884" s="260" t="s">
        <v>3980</v>
      </c>
      <c r="K1884" s="260"/>
    </row>
    <row r="1885">
      <c r="A1885" s="258">
        <v>45558.0</v>
      </c>
      <c r="B1885" s="258">
        <v>45559.0</v>
      </c>
      <c r="C1885" s="260" t="s">
        <v>3981</v>
      </c>
      <c r="D1885" s="262">
        <v>7.6677732E7</v>
      </c>
      <c r="E1885" s="261"/>
      <c r="F1885" s="262">
        <v>560.0</v>
      </c>
      <c r="G1885" s="262">
        <f t="shared" si="128"/>
        <v>560</v>
      </c>
      <c r="H1885" s="261"/>
      <c r="I1885" s="186" t="s">
        <v>1381</v>
      </c>
      <c r="J1885" s="260" t="s">
        <v>3982</v>
      </c>
      <c r="K1885" s="260"/>
    </row>
    <row r="1886">
      <c r="A1886" s="258">
        <v>45558.0</v>
      </c>
      <c r="B1886" s="258">
        <v>45559.0</v>
      </c>
      <c r="C1886" s="260" t="s">
        <v>3983</v>
      </c>
      <c r="D1886" s="262">
        <v>7.1344049E7</v>
      </c>
      <c r="E1886" s="261"/>
      <c r="F1886" s="262">
        <v>320.0</v>
      </c>
      <c r="G1886" s="262">
        <f t="shared" si="128"/>
        <v>320</v>
      </c>
      <c r="H1886" s="261"/>
      <c r="I1886" s="186" t="s">
        <v>1381</v>
      </c>
      <c r="J1886" s="260" t="s">
        <v>3984</v>
      </c>
      <c r="K1886" s="260"/>
    </row>
    <row r="1887">
      <c r="A1887" s="258">
        <v>45558.0</v>
      </c>
      <c r="B1887" s="258">
        <v>45559.0</v>
      </c>
      <c r="C1887" s="260" t="s">
        <v>3985</v>
      </c>
      <c r="D1887" s="262">
        <v>6.8778756E7</v>
      </c>
      <c r="E1887" s="261"/>
      <c r="F1887" s="262">
        <v>1640.0</v>
      </c>
      <c r="G1887" s="262">
        <f t="shared" si="128"/>
        <v>1640</v>
      </c>
      <c r="H1887" s="261"/>
      <c r="I1887" s="186" t="s">
        <v>1381</v>
      </c>
      <c r="J1887" s="260" t="s">
        <v>3986</v>
      </c>
      <c r="K1887" s="260"/>
    </row>
    <row r="1888">
      <c r="A1888" s="239">
        <v>45559.0</v>
      </c>
      <c r="B1888" s="239">
        <v>45559.0</v>
      </c>
      <c r="C1888" s="240" t="s">
        <v>3987</v>
      </c>
      <c r="D1888" s="241">
        <v>6.0098638E7</v>
      </c>
      <c r="E1888" s="240" t="s">
        <v>18</v>
      </c>
      <c r="F1888" s="241">
        <v>1579.0</v>
      </c>
      <c r="G1888" s="241">
        <f t="shared" si="128"/>
        <v>1579</v>
      </c>
      <c r="H1888" s="347" t="s">
        <v>3988</v>
      </c>
      <c r="I1888" s="186" t="s">
        <v>730</v>
      </c>
      <c r="J1888" s="240" t="s">
        <v>3989</v>
      </c>
      <c r="K1888" s="260"/>
    </row>
    <row r="1889">
      <c r="A1889" s="258">
        <v>45559.0</v>
      </c>
      <c r="B1889" s="258">
        <v>45559.0</v>
      </c>
      <c r="C1889" s="260" t="s">
        <v>3967</v>
      </c>
      <c r="D1889" s="260" t="s">
        <v>3968</v>
      </c>
      <c r="E1889" s="261"/>
      <c r="F1889" s="262">
        <f>360</f>
        <v>360</v>
      </c>
      <c r="G1889" s="262">
        <f t="shared" si="128"/>
        <v>360</v>
      </c>
      <c r="H1889" s="260" t="s">
        <v>3370</v>
      </c>
      <c r="I1889" s="186" t="s">
        <v>1381</v>
      </c>
      <c r="J1889" s="260" t="s">
        <v>3990</v>
      </c>
      <c r="K1889" s="260"/>
    </row>
    <row r="1890">
      <c r="A1890" s="258">
        <v>45559.0</v>
      </c>
      <c r="B1890" s="258">
        <v>45559.0</v>
      </c>
      <c r="C1890" s="260" t="s">
        <v>3991</v>
      </c>
      <c r="D1890" s="262">
        <v>7.089825E7</v>
      </c>
      <c r="E1890" s="261"/>
      <c r="F1890" s="262">
        <v>520.0</v>
      </c>
      <c r="G1890" s="262">
        <f t="shared" si="128"/>
        <v>520</v>
      </c>
      <c r="H1890" s="261"/>
      <c r="I1890" s="186" t="s">
        <v>1381</v>
      </c>
      <c r="J1890" s="260" t="s">
        <v>2404</v>
      </c>
      <c r="K1890" s="260"/>
    </row>
    <row r="1891">
      <c r="A1891" s="258">
        <v>45559.0</v>
      </c>
      <c r="B1891" s="258">
        <v>45559.0</v>
      </c>
      <c r="C1891" s="260" t="s">
        <v>3992</v>
      </c>
      <c r="D1891" s="262">
        <v>7.5362E7</v>
      </c>
      <c r="E1891" s="261"/>
      <c r="F1891" s="262">
        <v>440.0</v>
      </c>
      <c r="G1891" s="262">
        <f t="shared" si="128"/>
        <v>440</v>
      </c>
      <c r="H1891" s="261"/>
      <c r="I1891" s="186" t="s">
        <v>1381</v>
      </c>
      <c r="J1891" s="260" t="s">
        <v>2529</v>
      </c>
      <c r="K1891" s="260"/>
    </row>
    <row r="1892">
      <c r="A1892" s="258">
        <v>45559.0</v>
      </c>
      <c r="B1892" s="258">
        <v>45559.0</v>
      </c>
      <c r="C1892" s="260" t="s">
        <v>3993</v>
      </c>
      <c r="D1892" s="262">
        <v>7.8523419E7</v>
      </c>
      <c r="E1892" s="261"/>
      <c r="F1892" s="262">
        <v>680.0</v>
      </c>
      <c r="G1892" s="262">
        <f t="shared" si="128"/>
        <v>680</v>
      </c>
      <c r="H1892" s="261"/>
      <c r="I1892" s="186" t="s">
        <v>1381</v>
      </c>
      <c r="J1892" s="260" t="s">
        <v>1142</v>
      </c>
      <c r="K1892" s="260"/>
    </row>
    <row r="1893">
      <c r="A1893" s="239">
        <v>45559.0</v>
      </c>
      <c r="B1893" s="239">
        <v>45559.0</v>
      </c>
      <c r="C1893" s="240" t="s">
        <v>3994</v>
      </c>
      <c r="D1893" s="241">
        <v>7.6619872E7</v>
      </c>
      <c r="E1893" s="243"/>
      <c r="F1893" s="241">
        <v>400.0</v>
      </c>
      <c r="G1893" s="241">
        <f t="shared" si="128"/>
        <v>400</v>
      </c>
      <c r="H1893" s="243"/>
      <c r="I1893" s="186" t="s">
        <v>730</v>
      </c>
      <c r="J1893" s="240" t="s">
        <v>3995</v>
      </c>
      <c r="K1893" s="260"/>
    </row>
    <row r="1894">
      <c r="A1894" s="258">
        <v>45559.0</v>
      </c>
      <c r="B1894" s="258">
        <v>45559.0</v>
      </c>
      <c r="C1894" s="260" t="s">
        <v>3996</v>
      </c>
      <c r="D1894" s="262">
        <v>6.1329819E7</v>
      </c>
      <c r="E1894" s="261"/>
      <c r="F1894" s="262">
        <v>480.0</v>
      </c>
      <c r="G1894" s="262">
        <f t="shared" si="128"/>
        <v>480</v>
      </c>
      <c r="H1894" s="261"/>
      <c r="I1894" s="186" t="s">
        <v>1381</v>
      </c>
      <c r="J1894" s="260" t="s">
        <v>1181</v>
      </c>
      <c r="K1894" s="260"/>
    </row>
    <row r="1895">
      <c r="A1895" s="239">
        <v>45559.0</v>
      </c>
      <c r="B1895" s="239">
        <v>45559.0</v>
      </c>
      <c r="C1895" s="240" t="s">
        <v>3997</v>
      </c>
      <c r="D1895" s="241">
        <v>7.3986688E7</v>
      </c>
      <c r="E1895" s="243"/>
      <c r="F1895" s="241">
        <v>200.0</v>
      </c>
      <c r="G1895" s="241">
        <f t="shared" si="128"/>
        <v>200</v>
      </c>
      <c r="H1895" s="243"/>
      <c r="I1895" s="186" t="s">
        <v>730</v>
      </c>
      <c r="J1895" s="240" t="s">
        <v>3998</v>
      </c>
      <c r="K1895" s="260"/>
    </row>
    <row r="1896">
      <c r="A1896" s="239">
        <v>45559.0</v>
      </c>
      <c r="B1896" s="239">
        <v>45559.0</v>
      </c>
      <c r="C1896" s="240" t="s">
        <v>3999</v>
      </c>
      <c r="D1896" s="241">
        <v>7.6668987E7</v>
      </c>
      <c r="E1896" s="243"/>
      <c r="F1896" s="241">
        <v>360.0</v>
      </c>
      <c r="G1896" s="241">
        <f t="shared" si="128"/>
        <v>360</v>
      </c>
      <c r="H1896" s="243"/>
      <c r="I1896" s="186" t="s">
        <v>730</v>
      </c>
      <c r="J1896" s="240" t="s">
        <v>1425</v>
      </c>
      <c r="K1896" s="260"/>
    </row>
    <row r="1897">
      <c r="A1897" s="239">
        <v>45559.0</v>
      </c>
      <c r="B1897" s="239">
        <v>45559.0</v>
      </c>
      <c r="C1897" s="240" t="s">
        <v>4000</v>
      </c>
      <c r="D1897" s="241">
        <v>7.6048923E7</v>
      </c>
      <c r="E1897" s="243"/>
      <c r="F1897" s="241">
        <v>320.0</v>
      </c>
      <c r="G1897" s="241">
        <f t="shared" si="128"/>
        <v>320</v>
      </c>
      <c r="H1897" s="243"/>
      <c r="I1897" s="186" t="s">
        <v>730</v>
      </c>
      <c r="J1897" s="240" t="s">
        <v>4001</v>
      </c>
      <c r="K1897" s="260"/>
    </row>
    <row r="1898">
      <c r="A1898" s="239">
        <v>45559.0</v>
      </c>
      <c r="B1898" s="239">
        <v>45559.0</v>
      </c>
      <c r="C1898" s="240" t="s">
        <v>4002</v>
      </c>
      <c r="D1898" s="241">
        <v>7.7684885E7</v>
      </c>
      <c r="E1898" s="243"/>
      <c r="F1898" s="241">
        <v>480.0</v>
      </c>
      <c r="G1898" s="241">
        <f t="shared" si="128"/>
        <v>480</v>
      </c>
      <c r="H1898" s="243"/>
      <c r="I1898" s="186" t="s">
        <v>730</v>
      </c>
      <c r="J1898" s="240" t="s">
        <v>1181</v>
      </c>
      <c r="K1898" s="260"/>
    </row>
    <row r="1899">
      <c r="A1899" s="239">
        <v>45559.0</v>
      </c>
      <c r="B1899" s="239">
        <v>45559.0</v>
      </c>
      <c r="C1899" s="240" t="s">
        <v>4003</v>
      </c>
      <c r="D1899" s="241">
        <v>7.993298E7</v>
      </c>
      <c r="E1899" s="243"/>
      <c r="F1899" s="241">
        <v>300.0</v>
      </c>
      <c r="G1899" s="241">
        <f t="shared" si="128"/>
        <v>300</v>
      </c>
      <c r="H1899" s="243"/>
      <c r="I1899" s="186" t="s">
        <v>730</v>
      </c>
      <c r="J1899" s="240" t="s">
        <v>4004</v>
      </c>
      <c r="K1899" s="260"/>
    </row>
    <row r="1900">
      <c r="A1900" s="239">
        <v>45559.0</v>
      </c>
      <c r="B1900" s="239">
        <v>45559.0</v>
      </c>
      <c r="C1900" s="240" t="s">
        <v>4005</v>
      </c>
      <c r="D1900" s="241">
        <v>7.0826306E7</v>
      </c>
      <c r="E1900" s="243"/>
      <c r="F1900" s="241">
        <v>720.0</v>
      </c>
      <c r="G1900" s="241">
        <f t="shared" si="128"/>
        <v>720</v>
      </c>
      <c r="H1900" s="243"/>
      <c r="I1900" s="186" t="s">
        <v>730</v>
      </c>
      <c r="J1900" s="240" t="s">
        <v>4006</v>
      </c>
      <c r="K1900" s="260"/>
    </row>
    <row r="1901">
      <c r="A1901" s="239">
        <v>45559.0</v>
      </c>
      <c r="B1901" s="239">
        <v>45559.0</v>
      </c>
      <c r="C1901" s="240" t="s">
        <v>4007</v>
      </c>
      <c r="D1901" s="241">
        <v>7.9392917E7</v>
      </c>
      <c r="E1901" s="243"/>
      <c r="F1901" s="241">
        <v>240.0</v>
      </c>
      <c r="G1901" s="241">
        <f t="shared" si="128"/>
        <v>240</v>
      </c>
      <c r="H1901" s="243"/>
      <c r="I1901" s="186" t="s">
        <v>730</v>
      </c>
      <c r="J1901" s="240" t="s">
        <v>1134</v>
      </c>
      <c r="K1901" s="260"/>
    </row>
    <row r="1902">
      <c r="A1902" s="239">
        <v>45559.0</v>
      </c>
      <c r="B1902" s="239">
        <v>45559.0</v>
      </c>
      <c r="C1902" s="240" t="s">
        <v>1981</v>
      </c>
      <c r="D1902" s="241">
        <v>6.2011867E7</v>
      </c>
      <c r="E1902" s="243"/>
      <c r="F1902" s="241">
        <v>1400.0</v>
      </c>
      <c r="G1902" s="241">
        <f t="shared" si="128"/>
        <v>1400</v>
      </c>
      <c r="H1902" s="243"/>
      <c r="I1902" s="186" t="s">
        <v>730</v>
      </c>
      <c r="J1902" s="240" t="s">
        <v>4008</v>
      </c>
      <c r="K1902" s="260"/>
    </row>
    <row r="1903">
      <c r="A1903" s="239">
        <v>45559.0</v>
      </c>
      <c r="B1903" s="239">
        <v>45559.0</v>
      </c>
      <c r="C1903" s="240" t="s">
        <v>4009</v>
      </c>
      <c r="D1903" s="241">
        <v>6.1506319E7</v>
      </c>
      <c r="E1903" s="243"/>
      <c r="F1903" s="241">
        <v>200.0</v>
      </c>
      <c r="G1903" s="241">
        <f t="shared" si="128"/>
        <v>200</v>
      </c>
      <c r="H1903" s="243"/>
      <c r="I1903" s="186" t="s">
        <v>730</v>
      </c>
      <c r="J1903" s="240" t="s">
        <v>4010</v>
      </c>
      <c r="K1903" s="260"/>
    </row>
    <row r="1904">
      <c r="A1904" s="239">
        <v>45559.0</v>
      </c>
      <c r="B1904" s="239">
        <v>45559.0</v>
      </c>
      <c r="C1904" s="240" t="s">
        <v>4011</v>
      </c>
      <c r="D1904" s="241">
        <v>7.8022242E7</v>
      </c>
      <c r="E1904" s="243"/>
      <c r="F1904" s="241">
        <v>300.0</v>
      </c>
      <c r="G1904" s="241">
        <f t="shared" si="128"/>
        <v>300</v>
      </c>
      <c r="H1904" s="243"/>
      <c r="I1904" s="186" t="s">
        <v>730</v>
      </c>
      <c r="J1904" s="240" t="s">
        <v>4012</v>
      </c>
      <c r="K1904" s="260"/>
    </row>
    <row r="1905">
      <c r="A1905" s="258">
        <v>45560.0</v>
      </c>
      <c r="B1905" s="258">
        <v>45560.0</v>
      </c>
      <c r="C1905" s="260" t="s">
        <v>4013</v>
      </c>
      <c r="D1905" s="262">
        <v>7.7359643E7</v>
      </c>
      <c r="E1905" s="261"/>
      <c r="F1905" s="262">
        <v>320.0</v>
      </c>
      <c r="G1905" s="262">
        <f t="shared" si="128"/>
        <v>320</v>
      </c>
      <c r="H1905" s="261"/>
      <c r="I1905" s="186" t="s">
        <v>1381</v>
      </c>
      <c r="J1905" s="260" t="s">
        <v>4014</v>
      </c>
      <c r="K1905" s="260"/>
    </row>
    <row r="1906">
      <c r="A1906" s="258">
        <v>45560.0</v>
      </c>
      <c r="B1906" s="258">
        <v>45564.0</v>
      </c>
      <c r="C1906" s="260" t="s">
        <v>4015</v>
      </c>
      <c r="D1906" s="262">
        <v>7.6633006E7</v>
      </c>
      <c r="E1906" s="261"/>
      <c r="F1906" s="262">
        <f>480+520+80</f>
        <v>1080</v>
      </c>
      <c r="G1906" s="262">
        <f t="shared" si="128"/>
        <v>1080</v>
      </c>
      <c r="H1906" s="261"/>
      <c r="I1906" s="186" t="s">
        <v>1381</v>
      </c>
      <c r="J1906" s="260" t="s">
        <v>4016</v>
      </c>
      <c r="K1906" s="260"/>
    </row>
    <row r="1907">
      <c r="A1907" s="258">
        <v>45563.0</v>
      </c>
      <c r="B1907" s="258">
        <v>45564.0</v>
      </c>
      <c r="C1907" s="260" t="s">
        <v>1106</v>
      </c>
      <c r="D1907" s="262">
        <v>7.734272E7</v>
      </c>
      <c r="E1907" s="261"/>
      <c r="F1907" s="262">
        <f>480+120</f>
        <v>600</v>
      </c>
      <c r="G1907" s="262">
        <f t="shared" si="128"/>
        <v>600</v>
      </c>
      <c r="H1907" s="261"/>
      <c r="I1907" s="186" t="s">
        <v>1381</v>
      </c>
      <c r="J1907" s="260" t="s">
        <v>1179</v>
      </c>
      <c r="K1907" s="260"/>
    </row>
    <row r="1908">
      <c r="A1908" s="258">
        <v>45563.0</v>
      </c>
      <c r="B1908" s="258">
        <v>45563.0</v>
      </c>
      <c r="C1908" s="260" t="s">
        <v>4017</v>
      </c>
      <c r="D1908" s="262">
        <v>7.6663037E7</v>
      </c>
      <c r="E1908" s="261"/>
      <c r="F1908" s="262">
        <v>840.0</v>
      </c>
      <c r="G1908" s="262">
        <f t="shared" si="128"/>
        <v>840</v>
      </c>
      <c r="H1908" s="261"/>
      <c r="I1908" s="186" t="s">
        <v>1381</v>
      </c>
      <c r="J1908" s="260" t="s">
        <v>4018</v>
      </c>
      <c r="K1908" s="260"/>
    </row>
    <row r="1909">
      <c r="A1909" s="258">
        <v>45563.0</v>
      </c>
      <c r="B1909" s="258">
        <v>45564.0</v>
      </c>
      <c r="C1909" s="260" t="s">
        <v>4019</v>
      </c>
      <c r="D1909" s="262">
        <v>7.2613645E7</v>
      </c>
      <c r="E1909" s="261"/>
      <c r="F1909" s="262">
        <v>210.0</v>
      </c>
      <c r="G1909" s="262">
        <f t="shared" si="128"/>
        <v>210</v>
      </c>
      <c r="H1909" s="261"/>
      <c r="I1909" s="186" t="s">
        <v>1381</v>
      </c>
      <c r="J1909" s="260" t="s">
        <v>4020</v>
      </c>
      <c r="K1909" s="260"/>
    </row>
    <row r="1910">
      <c r="A1910" s="239">
        <v>45563.0</v>
      </c>
      <c r="B1910" s="239">
        <v>45564.0</v>
      </c>
      <c r="C1910" s="240" t="s">
        <v>4021</v>
      </c>
      <c r="D1910" s="241">
        <v>7.8036363E7</v>
      </c>
      <c r="E1910" s="243"/>
      <c r="F1910" s="241">
        <v>1320.0</v>
      </c>
      <c r="G1910" s="241">
        <v>1320.0</v>
      </c>
      <c r="H1910" s="243"/>
      <c r="I1910" s="186" t="s">
        <v>730</v>
      </c>
      <c r="J1910" s="240" t="s">
        <v>4022</v>
      </c>
      <c r="K1910" s="260"/>
    </row>
    <row r="1911">
      <c r="A1911" s="239">
        <v>45563.0</v>
      </c>
      <c r="B1911" s="239">
        <v>45563.0</v>
      </c>
      <c r="C1911" s="240" t="s">
        <v>4023</v>
      </c>
      <c r="D1911" s="241">
        <v>7.0823212E7</v>
      </c>
      <c r="E1911" s="243"/>
      <c r="F1911" s="241">
        <v>200.0</v>
      </c>
      <c r="G1911" s="241">
        <f t="shared" ref="G1911:G1933" si="129">F1911</f>
        <v>200</v>
      </c>
      <c r="H1911" s="243"/>
      <c r="I1911" s="186" t="s">
        <v>730</v>
      </c>
      <c r="J1911" s="240" t="s">
        <v>3625</v>
      </c>
      <c r="K1911" s="260"/>
    </row>
    <row r="1912">
      <c r="A1912" s="258">
        <v>45563.0</v>
      </c>
      <c r="B1912" s="258">
        <v>45571.0</v>
      </c>
      <c r="C1912" s="259" t="s">
        <v>4024</v>
      </c>
      <c r="D1912" s="323">
        <v>7.8580111E7</v>
      </c>
      <c r="E1912" s="261"/>
      <c r="F1912" s="262">
        <v>360.0</v>
      </c>
      <c r="G1912" s="262">
        <f t="shared" si="129"/>
        <v>360</v>
      </c>
      <c r="H1912" s="261"/>
      <c r="I1912" s="186" t="s">
        <v>1381</v>
      </c>
      <c r="J1912" s="260" t="s">
        <v>4025</v>
      </c>
      <c r="K1912" s="260"/>
    </row>
    <row r="1913">
      <c r="A1913" s="258">
        <v>45563.0</v>
      </c>
      <c r="B1913" s="258">
        <v>45563.0</v>
      </c>
      <c r="C1913" s="260" t="s">
        <v>4026</v>
      </c>
      <c r="D1913" s="261"/>
      <c r="E1913" s="261"/>
      <c r="F1913" s="262">
        <v>699.0</v>
      </c>
      <c r="G1913" s="262">
        <f t="shared" si="129"/>
        <v>699</v>
      </c>
      <c r="H1913" s="327" t="s">
        <v>1338</v>
      </c>
      <c r="I1913" s="186" t="s">
        <v>1381</v>
      </c>
      <c r="J1913" s="260" t="s">
        <v>4027</v>
      </c>
      <c r="K1913" s="260"/>
    </row>
    <row r="1914">
      <c r="A1914" s="258">
        <v>45563.0</v>
      </c>
      <c r="B1914" s="258">
        <v>45564.0</v>
      </c>
      <c r="C1914" s="260" t="s">
        <v>4026</v>
      </c>
      <c r="D1914" s="261"/>
      <c r="E1914" s="261"/>
      <c r="F1914" s="262">
        <v>70.0</v>
      </c>
      <c r="G1914" s="262">
        <f t="shared" si="129"/>
        <v>70</v>
      </c>
      <c r="H1914" s="327" t="s">
        <v>1338</v>
      </c>
      <c r="I1914" s="186" t="s">
        <v>1381</v>
      </c>
      <c r="J1914" s="260" t="s">
        <v>4028</v>
      </c>
      <c r="K1914" s="260"/>
    </row>
    <row r="1915">
      <c r="A1915" s="258">
        <v>45564.0</v>
      </c>
      <c r="B1915" s="258">
        <v>45564.0</v>
      </c>
      <c r="C1915" s="260" t="s">
        <v>4029</v>
      </c>
      <c r="D1915" s="262">
        <v>7.7834798E7</v>
      </c>
      <c r="E1915" s="261"/>
      <c r="F1915" s="262">
        <v>810.0</v>
      </c>
      <c r="G1915" s="262">
        <f t="shared" si="129"/>
        <v>810</v>
      </c>
      <c r="H1915" s="261"/>
      <c r="I1915" s="186" t="s">
        <v>1381</v>
      </c>
      <c r="J1915" s="260" t="s">
        <v>4030</v>
      </c>
      <c r="K1915" s="260"/>
    </row>
    <row r="1916">
      <c r="A1916" s="258">
        <v>45564.0</v>
      </c>
      <c r="B1916" s="258">
        <v>45564.0</v>
      </c>
      <c r="C1916" s="260" t="s">
        <v>4031</v>
      </c>
      <c r="D1916" s="262">
        <v>7.0286108E7</v>
      </c>
      <c r="E1916" s="261"/>
      <c r="F1916" s="262">
        <v>720.0</v>
      </c>
      <c r="G1916" s="262">
        <f t="shared" si="129"/>
        <v>720</v>
      </c>
      <c r="H1916" s="261"/>
      <c r="I1916" s="186" t="s">
        <v>1381</v>
      </c>
      <c r="J1916" s="260" t="s">
        <v>1974</v>
      </c>
      <c r="K1916" s="260"/>
    </row>
    <row r="1917">
      <c r="A1917" s="258">
        <v>45564.0</v>
      </c>
      <c r="B1917" s="345" t="s">
        <v>1202</v>
      </c>
      <c r="C1917" s="260" t="s">
        <v>4032</v>
      </c>
      <c r="D1917" s="262">
        <v>6.0095899E7</v>
      </c>
      <c r="E1917" s="260" t="s">
        <v>18</v>
      </c>
      <c r="F1917" s="262">
        <v>799.0</v>
      </c>
      <c r="G1917" s="262">
        <f t="shared" si="129"/>
        <v>799</v>
      </c>
      <c r="H1917" s="261"/>
      <c r="I1917" s="186" t="s">
        <v>1381</v>
      </c>
      <c r="J1917" s="260" t="s">
        <v>4033</v>
      </c>
      <c r="K1917" s="260"/>
    </row>
    <row r="1918">
      <c r="A1918" s="258">
        <v>45564.0</v>
      </c>
      <c r="B1918" s="345" t="s">
        <v>1202</v>
      </c>
      <c r="C1918" s="260" t="s">
        <v>4034</v>
      </c>
      <c r="D1918" s="262">
        <v>6.0095899E7</v>
      </c>
      <c r="E1918" s="260" t="s">
        <v>18</v>
      </c>
      <c r="F1918" s="262">
        <v>929.0</v>
      </c>
      <c r="G1918" s="262">
        <f t="shared" si="129"/>
        <v>929</v>
      </c>
      <c r="H1918" s="261"/>
      <c r="I1918" s="186" t="s">
        <v>1381</v>
      </c>
      <c r="J1918" s="260" t="s">
        <v>4035</v>
      </c>
      <c r="K1918" s="260"/>
    </row>
    <row r="1919">
      <c r="A1919" s="258">
        <v>45564.0</v>
      </c>
      <c r="B1919" s="258">
        <v>45564.0</v>
      </c>
      <c r="C1919" s="260" t="s">
        <v>4036</v>
      </c>
      <c r="D1919" s="262">
        <v>7.8447047E7</v>
      </c>
      <c r="E1919" s="261"/>
      <c r="F1919" s="262">
        <v>495.0</v>
      </c>
      <c r="G1919" s="262">
        <f t="shared" si="129"/>
        <v>495</v>
      </c>
      <c r="H1919" s="261"/>
      <c r="I1919" s="186" t="s">
        <v>1381</v>
      </c>
      <c r="J1919" s="260" t="s">
        <v>1567</v>
      </c>
      <c r="K1919" s="260"/>
    </row>
    <row r="1920">
      <c r="A1920" s="258">
        <v>45564.0</v>
      </c>
      <c r="B1920" s="258">
        <v>45564.0</v>
      </c>
      <c r="C1920" s="260" t="s">
        <v>4037</v>
      </c>
      <c r="D1920" s="262">
        <v>7.7884146E7</v>
      </c>
      <c r="E1920" s="261"/>
      <c r="F1920" s="262">
        <v>210.0</v>
      </c>
      <c r="G1920" s="262">
        <f t="shared" si="129"/>
        <v>210</v>
      </c>
      <c r="H1920" s="261"/>
      <c r="I1920" s="186" t="s">
        <v>1381</v>
      </c>
      <c r="J1920" s="260" t="s">
        <v>4038</v>
      </c>
      <c r="K1920" s="260"/>
    </row>
    <row r="1921">
      <c r="A1921" s="258">
        <v>45564.0</v>
      </c>
      <c r="B1921" s="258">
        <v>45564.0</v>
      </c>
      <c r="C1921" s="260" t="s">
        <v>4039</v>
      </c>
      <c r="D1921" s="262">
        <v>6.8378873E7</v>
      </c>
      <c r="E1921" s="261"/>
      <c r="F1921" s="262">
        <v>105.0</v>
      </c>
      <c r="G1921" s="262">
        <f t="shared" si="129"/>
        <v>105</v>
      </c>
      <c r="H1921" s="261"/>
      <c r="I1921" s="186" t="s">
        <v>1381</v>
      </c>
      <c r="J1921" s="260" t="s">
        <v>4040</v>
      </c>
      <c r="K1921" s="260"/>
    </row>
    <row r="1922">
      <c r="A1922" s="258">
        <v>45564.0</v>
      </c>
      <c r="B1922" s="258">
        <v>45564.0</v>
      </c>
      <c r="C1922" s="260" t="s">
        <v>4041</v>
      </c>
      <c r="D1922" s="262">
        <v>7.8195371E7</v>
      </c>
      <c r="E1922" s="261"/>
      <c r="F1922" s="262">
        <v>390.0</v>
      </c>
      <c r="G1922" s="262">
        <f t="shared" si="129"/>
        <v>390</v>
      </c>
      <c r="H1922" s="261"/>
      <c r="I1922" s="186" t="s">
        <v>1381</v>
      </c>
      <c r="J1922" s="260" t="s">
        <v>1592</v>
      </c>
      <c r="K1922" s="260"/>
    </row>
    <row r="1923">
      <c r="A1923" s="258">
        <v>45564.0</v>
      </c>
      <c r="B1923" s="258">
        <v>45564.0</v>
      </c>
      <c r="C1923" s="260" t="s">
        <v>4042</v>
      </c>
      <c r="D1923" s="262">
        <v>7.8597139E7</v>
      </c>
      <c r="E1923" s="261"/>
      <c r="F1923" s="262">
        <v>360.0</v>
      </c>
      <c r="G1923" s="262">
        <f t="shared" si="129"/>
        <v>360</v>
      </c>
      <c r="H1923" s="261"/>
      <c r="I1923" s="186" t="s">
        <v>1381</v>
      </c>
      <c r="J1923" s="260" t="s">
        <v>1145</v>
      </c>
      <c r="K1923" s="260"/>
    </row>
    <row r="1924">
      <c r="A1924" s="258">
        <v>45564.0</v>
      </c>
      <c r="B1924" s="345" t="s">
        <v>1202</v>
      </c>
      <c r="C1924" s="260" t="s">
        <v>4043</v>
      </c>
      <c r="D1924" s="262">
        <v>7.6625874E7</v>
      </c>
      <c r="E1924" s="260" t="s">
        <v>18</v>
      </c>
      <c r="F1924" s="262">
        <v>799.0</v>
      </c>
      <c r="G1924" s="262">
        <f t="shared" si="129"/>
        <v>799</v>
      </c>
      <c r="H1924" s="261"/>
      <c r="I1924" s="186" t="s">
        <v>1381</v>
      </c>
      <c r="J1924" s="260" t="s">
        <v>4044</v>
      </c>
      <c r="K1924" s="260"/>
    </row>
    <row r="1925">
      <c r="A1925" s="258">
        <v>45564.0</v>
      </c>
      <c r="B1925" s="258">
        <v>45564.0</v>
      </c>
      <c r="C1925" s="260" t="s">
        <v>4045</v>
      </c>
      <c r="D1925" s="262">
        <v>7.5334382E7</v>
      </c>
      <c r="E1925" s="261"/>
      <c r="F1925" s="262">
        <v>50.0</v>
      </c>
      <c r="G1925" s="262">
        <f t="shared" si="129"/>
        <v>50</v>
      </c>
      <c r="H1925" s="261"/>
      <c r="I1925" s="186" t="s">
        <v>1381</v>
      </c>
      <c r="J1925" s="261"/>
      <c r="K1925" s="260"/>
    </row>
    <row r="1926">
      <c r="A1926" s="258">
        <v>45564.0</v>
      </c>
      <c r="B1926" s="258">
        <v>45567.0</v>
      </c>
      <c r="C1926" s="260" t="s">
        <v>3942</v>
      </c>
      <c r="D1926" s="262">
        <v>6.0095352E7</v>
      </c>
      <c r="E1926" s="261"/>
      <c r="F1926" s="262">
        <v>6365.0</v>
      </c>
      <c r="G1926" s="262">
        <f t="shared" si="129"/>
        <v>6365</v>
      </c>
      <c r="H1926" s="261"/>
      <c r="I1926" s="186" t="s">
        <v>1381</v>
      </c>
      <c r="J1926" s="260" t="s">
        <v>4046</v>
      </c>
      <c r="K1926" s="260"/>
    </row>
    <row r="1927">
      <c r="A1927" s="258">
        <v>45565.0</v>
      </c>
      <c r="B1927" s="345" t="s">
        <v>1202</v>
      </c>
      <c r="C1927" s="260" t="s">
        <v>4047</v>
      </c>
      <c r="D1927" s="262">
        <v>7.2092332E7</v>
      </c>
      <c r="E1927" s="260" t="s">
        <v>31</v>
      </c>
      <c r="F1927" s="262">
        <v>3737.0</v>
      </c>
      <c r="G1927" s="262">
        <f t="shared" si="129"/>
        <v>3737</v>
      </c>
      <c r="H1927" s="261"/>
      <c r="I1927" s="186" t="s">
        <v>1381</v>
      </c>
      <c r="J1927" s="260" t="s">
        <v>4048</v>
      </c>
      <c r="K1927" s="260"/>
    </row>
    <row r="1928">
      <c r="A1928" s="209">
        <v>45292.0</v>
      </c>
      <c r="B1928" s="209">
        <v>45292.0</v>
      </c>
      <c r="C1928" s="212" t="s">
        <v>4049</v>
      </c>
      <c r="D1928" s="215">
        <v>7.6606959E7</v>
      </c>
      <c r="E1928" s="214"/>
      <c r="F1928" s="215">
        <v>250.0</v>
      </c>
      <c r="G1928" s="215">
        <f t="shared" si="129"/>
        <v>250</v>
      </c>
      <c r="H1928" s="214"/>
      <c r="I1928" s="186" t="s">
        <v>1381</v>
      </c>
      <c r="J1928" s="213" t="s">
        <v>4050</v>
      </c>
      <c r="K1928" s="260"/>
    </row>
    <row r="1929">
      <c r="A1929" s="209">
        <v>45292.0</v>
      </c>
      <c r="B1929" s="209">
        <v>45292.0</v>
      </c>
      <c r="C1929" s="214" t="s">
        <v>1524</v>
      </c>
      <c r="D1929" s="215">
        <v>7.3769078E7</v>
      </c>
      <c r="E1929" s="214"/>
      <c r="F1929" s="215">
        <v>1010.0</v>
      </c>
      <c r="G1929" s="215">
        <f t="shared" si="129"/>
        <v>1010</v>
      </c>
      <c r="H1929" s="348" t="s">
        <v>3370</v>
      </c>
      <c r="I1929" s="186" t="s">
        <v>1381</v>
      </c>
      <c r="J1929" s="214"/>
      <c r="K1929" s="260"/>
    </row>
    <row r="1930">
      <c r="A1930" s="239">
        <v>45291.0</v>
      </c>
      <c r="B1930" s="239">
        <v>45292.0</v>
      </c>
      <c r="C1930" s="242" t="s">
        <v>4051</v>
      </c>
      <c r="D1930" s="324">
        <v>7.7357592E7</v>
      </c>
      <c r="E1930" s="243"/>
      <c r="F1930" s="241">
        <v>175.0</v>
      </c>
      <c r="G1930" s="241">
        <f t="shared" si="129"/>
        <v>175</v>
      </c>
      <c r="H1930" s="243"/>
      <c r="I1930" s="186" t="s">
        <v>730</v>
      </c>
      <c r="J1930" s="240" t="s">
        <v>1917</v>
      </c>
      <c r="K1930" s="260"/>
    </row>
    <row r="1931">
      <c r="A1931" s="187">
        <v>45290.0</v>
      </c>
      <c r="B1931" s="187">
        <v>45292.0</v>
      </c>
      <c r="C1931" s="238" t="s">
        <v>1446</v>
      </c>
      <c r="D1931" s="190"/>
      <c r="E1931" s="189" t="s">
        <v>31</v>
      </c>
      <c r="F1931" s="191">
        <v>637.0</v>
      </c>
      <c r="G1931" s="191">
        <f t="shared" si="129"/>
        <v>637</v>
      </c>
      <c r="H1931" s="349" t="s">
        <v>3370</v>
      </c>
      <c r="I1931" s="186" t="s">
        <v>1210</v>
      </c>
      <c r="J1931" s="189" t="s">
        <v>4052</v>
      </c>
      <c r="K1931" s="260"/>
    </row>
    <row r="1932">
      <c r="A1932" s="232">
        <v>45292.0</v>
      </c>
      <c r="B1932" s="232">
        <v>45293.0</v>
      </c>
      <c r="C1932" s="233" t="s">
        <v>4053</v>
      </c>
      <c r="D1932" s="350">
        <v>6.5774167E7</v>
      </c>
      <c r="E1932" s="234" t="s">
        <v>18</v>
      </c>
      <c r="F1932" s="351">
        <v>500.0</v>
      </c>
      <c r="G1932" s="236">
        <f t="shared" si="129"/>
        <v>500</v>
      </c>
      <c r="H1932" s="235"/>
      <c r="I1932" s="186" t="s">
        <v>1483</v>
      </c>
      <c r="J1932" s="234" t="s">
        <v>4054</v>
      </c>
      <c r="K1932" s="260"/>
    </row>
    <row r="1933">
      <c r="A1933" s="232">
        <v>45293.0</v>
      </c>
      <c r="B1933" s="232">
        <v>45294.0</v>
      </c>
      <c r="C1933" s="233" t="s">
        <v>4053</v>
      </c>
      <c r="D1933" s="350">
        <v>6.5774167E7</v>
      </c>
      <c r="E1933" s="234" t="s">
        <v>18</v>
      </c>
      <c r="F1933" s="236">
        <v>1180.0</v>
      </c>
      <c r="G1933" s="236">
        <f t="shared" si="129"/>
        <v>1180</v>
      </c>
      <c r="H1933" s="235"/>
      <c r="I1933" s="186" t="s">
        <v>1483</v>
      </c>
      <c r="J1933" s="234" t="s">
        <v>4055</v>
      </c>
      <c r="K1933" s="260"/>
    </row>
    <row r="1934">
      <c r="A1934" s="209">
        <v>45293.0</v>
      </c>
      <c r="B1934" s="209">
        <v>45292.0</v>
      </c>
      <c r="C1934" s="213" t="s">
        <v>1476</v>
      </c>
      <c r="D1934" s="215">
        <v>7.669051E7</v>
      </c>
      <c r="E1934" s="213" t="s">
        <v>31</v>
      </c>
      <c r="F1934" s="215">
        <v>1615.0</v>
      </c>
      <c r="G1934" s="215">
        <v>1615.0</v>
      </c>
      <c r="H1934" s="348" t="s">
        <v>3370</v>
      </c>
      <c r="I1934" s="186" t="s">
        <v>1381</v>
      </c>
      <c r="J1934" s="214"/>
      <c r="K1934" s="260"/>
    </row>
    <row r="1935">
      <c r="A1935" s="209">
        <v>45293.0</v>
      </c>
      <c r="B1935" s="209">
        <v>45296.0</v>
      </c>
      <c r="C1935" s="213" t="s">
        <v>4056</v>
      </c>
      <c r="D1935" s="215">
        <v>6.8483974E7</v>
      </c>
      <c r="E1935" s="214"/>
      <c r="F1935" s="215">
        <v>300.0</v>
      </c>
      <c r="G1935" s="215">
        <f t="shared" ref="G1935:G1945" si="130">F1935</f>
        <v>300</v>
      </c>
      <c r="H1935" s="214"/>
      <c r="I1935" s="186" t="s">
        <v>1381</v>
      </c>
      <c r="J1935" s="213" t="s">
        <v>4057</v>
      </c>
      <c r="K1935" s="260"/>
    </row>
    <row r="1936">
      <c r="A1936" s="239">
        <v>45294.0</v>
      </c>
      <c r="B1936" s="239">
        <v>45297.0</v>
      </c>
      <c r="C1936" s="318" t="s">
        <v>4058</v>
      </c>
      <c r="D1936" s="241">
        <v>7.6329233E7</v>
      </c>
      <c r="E1936" s="241">
        <v>0.0</v>
      </c>
      <c r="F1936" s="273">
        <v>300.0</v>
      </c>
      <c r="G1936" s="241">
        <f t="shared" si="130"/>
        <v>300</v>
      </c>
      <c r="H1936" s="243"/>
      <c r="I1936" s="186" t="s">
        <v>730</v>
      </c>
      <c r="J1936" s="240" t="s">
        <v>4059</v>
      </c>
      <c r="K1936" s="260"/>
    </row>
    <row r="1937">
      <c r="A1937" s="224">
        <v>45294.0</v>
      </c>
      <c r="B1937" s="209">
        <v>45293.0</v>
      </c>
      <c r="C1937" s="212" t="s">
        <v>1532</v>
      </c>
      <c r="D1937" s="352">
        <v>7.8343253E7</v>
      </c>
      <c r="E1937" s="214"/>
      <c r="F1937" s="221">
        <v>2110.0</v>
      </c>
      <c r="G1937" s="215">
        <f t="shared" si="130"/>
        <v>2110</v>
      </c>
      <c r="H1937" s="348" t="s">
        <v>3370</v>
      </c>
      <c r="I1937" s="186" t="s">
        <v>1381</v>
      </c>
      <c r="J1937" s="213" t="s">
        <v>1533</v>
      </c>
      <c r="K1937" s="260"/>
    </row>
    <row r="1938">
      <c r="A1938" s="202">
        <v>45294.0</v>
      </c>
      <c r="B1938" s="187">
        <v>45295.0</v>
      </c>
      <c r="C1938" s="188" t="s">
        <v>4060</v>
      </c>
      <c r="D1938" s="353">
        <v>7.6980051E7</v>
      </c>
      <c r="E1938" s="189" t="s">
        <v>18</v>
      </c>
      <c r="F1938" s="203">
        <v>550.0</v>
      </c>
      <c r="G1938" s="191">
        <f t="shared" si="130"/>
        <v>550</v>
      </c>
      <c r="H1938" s="190"/>
      <c r="I1938" s="186" t="s">
        <v>1210</v>
      </c>
      <c r="J1938" s="189" t="s">
        <v>4061</v>
      </c>
      <c r="K1938" s="260"/>
    </row>
    <row r="1939">
      <c r="A1939" s="202">
        <v>45294.0</v>
      </c>
      <c r="B1939" s="187">
        <v>45296.0</v>
      </c>
      <c r="C1939" s="188" t="s">
        <v>4060</v>
      </c>
      <c r="D1939" s="353">
        <v>7.6980051E7</v>
      </c>
      <c r="E1939" s="189" t="s">
        <v>31</v>
      </c>
      <c r="F1939" s="191">
        <f>1300-550</f>
        <v>750</v>
      </c>
      <c r="G1939" s="191">
        <f t="shared" si="130"/>
        <v>750</v>
      </c>
      <c r="H1939" s="272" t="s">
        <v>4062</v>
      </c>
      <c r="I1939" s="186" t="s">
        <v>1210</v>
      </c>
      <c r="J1939" s="189" t="s">
        <v>4063</v>
      </c>
      <c r="K1939" s="260"/>
    </row>
    <row r="1940">
      <c r="A1940" s="296">
        <v>45294.0</v>
      </c>
      <c r="B1940" s="239">
        <v>45307.0</v>
      </c>
      <c r="C1940" s="242" t="s">
        <v>4064</v>
      </c>
      <c r="D1940" s="324">
        <v>7.2877553E7</v>
      </c>
      <c r="E1940" s="240" t="s">
        <v>2638</v>
      </c>
      <c r="F1940" s="241">
        <v>7620.0</v>
      </c>
      <c r="G1940" s="241">
        <f t="shared" si="130"/>
        <v>7620</v>
      </c>
      <c r="H1940" s="243"/>
      <c r="I1940" s="186" t="s">
        <v>730</v>
      </c>
      <c r="J1940" s="240" t="s">
        <v>4065</v>
      </c>
      <c r="K1940" s="260"/>
    </row>
    <row r="1941">
      <c r="A1941" s="209">
        <v>45294.0</v>
      </c>
      <c r="B1941" s="209">
        <v>45297.0</v>
      </c>
      <c r="C1941" s="212" t="s">
        <v>4066</v>
      </c>
      <c r="D1941" s="352">
        <v>6.770588E7</v>
      </c>
      <c r="E1941" s="214"/>
      <c r="F1941" s="215">
        <v>910.0</v>
      </c>
      <c r="G1941" s="215">
        <f t="shared" si="130"/>
        <v>910</v>
      </c>
      <c r="H1941" s="214"/>
      <c r="I1941" s="186" t="s">
        <v>1381</v>
      </c>
      <c r="J1941" s="213" t="s">
        <v>4067</v>
      </c>
      <c r="K1941" s="260"/>
    </row>
    <row r="1942">
      <c r="A1942" s="187">
        <v>45295.0</v>
      </c>
      <c r="B1942" s="187">
        <v>45295.0</v>
      </c>
      <c r="C1942" s="188" t="s">
        <v>4068</v>
      </c>
      <c r="D1942" s="353">
        <v>7.5580609E7</v>
      </c>
      <c r="E1942" s="190"/>
      <c r="F1942" s="191">
        <v>550.0</v>
      </c>
      <c r="G1942" s="191">
        <f t="shared" si="130"/>
        <v>550</v>
      </c>
      <c r="H1942" s="190"/>
      <c r="I1942" s="186" t="s">
        <v>1210</v>
      </c>
      <c r="J1942" s="189" t="s">
        <v>4069</v>
      </c>
      <c r="K1942" s="260"/>
    </row>
    <row r="1943">
      <c r="A1943" s="209">
        <v>45295.0</v>
      </c>
      <c r="B1943" s="209">
        <v>45298.0</v>
      </c>
      <c r="C1943" s="212" t="s">
        <v>4070</v>
      </c>
      <c r="D1943" s="352">
        <v>7.0932463E7</v>
      </c>
      <c r="E1943" s="214"/>
      <c r="F1943" s="215">
        <v>350.0</v>
      </c>
      <c r="G1943" s="215">
        <f t="shared" si="130"/>
        <v>350</v>
      </c>
      <c r="H1943" s="214"/>
      <c r="I1943" s="186" t="s">
        <v>1381</v>
      </c>
      <c r="J1943" s="213" t="s">
        <v>4071</v>
      </c>
      <c r="K1943" s="260"/>
    </row>
    <row r="1944">
      <c r="A1944" s="209">
        <v>45295.0</v>
      </c>
      <c r="B1944" s="209">
        <v>45296.0</v>
      </c>
      <c r="C1944" s="212" t="s">
        <v>4072</v>
      </c>
      <c r="D1944" s="352">
        <v>7.0205137E7</v>
      </c>
      <c r="E1944" s="214"/>
      <c r="F1944" s="215">
        <v>1050.0</v>
      </c>
      <c r="G1944" s="215">
        <f t="shared" si="130"/>
        <v>1050</v>
      </c>
      <c r="H1944" s="354" t="s">
        <v>4073</v>
      </c>
      <c r="I1944" s="186" t="s">
        <v>1381</v>
      </c>
      <c r="J1944" s="213" t="s">
        <v>4074</v>
      </c>
      <c r="K1944" s="260"/>
    </row>
    <row r="1945">
      <c r="A1945" s="239">
        <v>45295.0</v>
      </c>
      <c r="B1945" s="239">
        <v>45297.0</v>
      </c>
      <c r="C1945" s="242" t="s">
        <v>4075</v>
      </c>
      <c r="D1945" s="324">
        <v>6.2144254E7</v>
      </c>
      <c r="E1945" s="243"/>
      <c r="F1945" s="241">
        <v>650.0</v>
      </c>
      <c r="G1945" s="241">
        <f t="shared" si="130"/>
        <v>650</v>
      </c>
      <c r="H1945" s="243"/>
      <c r="I1945" s="186" t="s">
        <v>730</v>
      </c>
      <c r="J1945" s="240" t="s">
        <v>4076</v>
      </c>
      <c r="K1945" s="260"/>
    </row>
    <row r="1946">
      <c r="A1946" s="232">
        <v>45295.0</v>
      </c>
      <c r="B1946" s="232">
        <v>45297.0</v>
      </c>
      <c r="C1946" s="234" t="s">
        <v>4077</v>
      </c>
      <c r="D1946" s="236">
        <v>7.7306087E7</v>
      </c>
      <c r="E1946" s="235"/>
      <c r="F1946" s="236">
        <v>600.0</v>
      </c>
      <c r="G1946" s="236">
        <v>600.0</v>
      </c>
      <c r="H1946" s="355" t="s">
        <v>4078</v>
      </c>
      <c r="I1946" s="186" t="s">
        <v>1483</v>
      </c>
      <c r="J1946" s="234" t="s">
        <v>4079</v>
      </c>
      <c r="K1946" s="260"/>
    </row>
    <row r="1947">
      <c r="A1947" s="187">
        <v>45295.0</v>
      </c>
      <c r="B1947" s="187">
        <v>45295.0</v>
      </c>
      <c r="C1947" s="188" t="s">
        <v>4080</v>
      </c>
      <c r="D1947" s="353">
        <v>7.7393358E7</v>
      </c>
      <c r="E1947" s="190"/>
      <c r="F1947" s="191">
        <v>1100.0</v>
      </c>
      <c r="G1947" s="191">
        <f t="shared" ref="G1947:G1975" si="131">F1947</f>
        <v>1100</v>
      </c>
      <c r="H1947" s="189" t="s">
        <v>4081</v>
      </c>
      <c r="I1947" s="186" t="s">
        <v>1210</v>
      </c>
      <c r="J1947" s="189" t="s">
        <v>4082</v>
      </c>
      <c r="K1947" s="260"/>
    </row>
    <row r="1948">
      <c r="A1948" s="209">
        <v>45295.0</v>
      </c>
      <c r="B1948" s="209">
        <v>45296.0</v>
      </c>
      <c r="C1948" s="213" t="s">
        <v>4056</v>
      </c>
      <c r="D1948" s="215">
        <v>6.5310917E7</v>
      </c>
      <c r="E1948" s="214"/>
      <c r="F1948" s="215">
        <v>100.0</v>
      </c>
      <c r="G1948" s="215">
        <f t="shared" si="131"/>
        <v>100</v>
      </c>
      <c r="H1948" s="214"/>
      <c r="I1948" s="186" t="s">
        <v>1381</v>
      </c>
      <c r="J1948" s="213" t="s">
        <v>4083</v>
      </c>
      <c r="K1948" s="260"/>
    </row>
    <row r="1949">
      <c r="A1949" s="239">
        <v>45296.0</v>
      </c>
      <c r="B1949" s="239">
        <v>45297.0</v>
      </c>
      <c r="C1949" s="242" t="s">
        <v>4084</v>
      </c>
      <c r="D1949" s="324">
        <v>7.097117E7</v>
      </c>
      <c r="E1949" s="243"/>
      <c r="F1949" s="241">
        <f>390+440</f>
        <v>830</v>
      </c>
      <c r="G1949" s="241">
        <f t="shared" si="131"/>
        <v>830</v>
      </c>
      <c r="H1949" s="243"/>
      <c r="I1949" s="186" t="s">
        <v>730</v>
      </c>
      <c r="J1949" s="240" t="s">
        <v>4085</v>
      </c>
      <c r="K1949" s="260"/>
    </row>
    <row r="1950">
      <c r="A1950" s="209">
        <v>45296.0</v>
      </c>
      <c r="B1950" s="209">
        <v>45296.0</v>
      </c>
      <c r="C1950" s="212" t="s">
        <v>4072</v>
      </c>
      <c r="D1950" s="352">
        <v>7.0205137E7</v>
      </c>
      <c r="E1950" s="214"/>
      <c r="F1950" s="215">
        <v>1030.0</v>
      </c>
      <c r="G1950" s="215">
        <f t="shared" si="131"/>
        <v>1030</v>
      </c>
      <c r="H1950" s="348" t="s">
        <v>4086</v>
      </c>
      <c r="I1950" s="186" t="s">
        <v>1381</v>
      </c>
      <c r="J1950" s="214"/>
      <c r="K1950" s="260"/>
    </row>
    <row r="1951">
      <c r="A1951" s="209">
        <v>45296.0</v>
      </c>
      <c r="B1951" s="209">
        <v>45297.0</v>
      </c>
      <c r="C1951" s="212" t="s">
        <v>4087</v>
      </c>
      <c r="D1951" s="215">
        <v>7.0888225E7</v>
      </c>
      <c r="E1951" s="214"/>
      <c r="F1951" s="215">
        <v>260.0</v>
      </c>
      <c r="G1951" s="215">
        <f t="shared" si="131"/>
        <v>260</v>
      </c>
      <c r="H1951" s="214"/>
      <c r="I1951" s="186" t="s">
        <v>1381</v>
      </c>
      <c r="J1951" s="213" t="s">
        <v>1139</v>
      </c>
      <c r="K1951" s="260"/>
    </row>
    <row r="1952">
      <c r="A1952" s="232">
        <v>45296.0</v>
      </c>
      <c r="B1952" s="232">
        <v>45297.0</v>
      </c>
      <c r="C1952" s="234" t="s">
        <v>4088</v>
      </c>
      <c r="D1952" s="236">
        <v>7.4600922E7</v>
      </c>
      <c r="E1952" s="235"/>
      <c r="F1952" s="236">
        <v>480.0</v>
      </c>
      <c r="G1952" s="236">
        <f t="shared" si="131"/>
        <v>480</v>
      </c>
      <c r="H1952" s="235"/>
      <c r="I1952" s="186" t="s">
        <v>1483</v>
      </c>
      <c r="J1952" s="234" t="s">
        <v>4089</v>
      </c>
      <c r="K1952" s="260"/>
    </row>
    <row r="1953">
      <c r="A1953" s="209">
        <v>45296.0</v>
      </c>
      <c r="B1953" s="209">
        <v>45312.0</v>
      </c>
      <c r="C1953" s="212" t="s">
        <v>4090</v>
      </c>
      <c r="D1953" s="352">
        <v>7.9486562E7</v>
      </c>
      <c r="E1953" s="214"/>
      <c r="F1953" s="215">
        <v>550.0</v>
      </c>
      <c r="G1953" s="215">
        <f t="shared" si="131"/>
        <v>550</v>
      </c>
      <c r="H1953" s="354" t="s">
        <v>4091</v>
      </c>
      <c r="I1953" s="186" t="s">
        <v>1381</v>
      </c>
      <c r="J1953" s="213" t="s">
        <v>1368</v>
      </c>
      <c r="K1953" s="260"/>
    </row>
    <row r="1954">
      <c r="A1954" s="232">
        <v>45296.0</v>
      </c>
      <c r="B1954" s="232">
        <v>45298.0</v>
      </c>
      <c r="C1954" s="233" t="s">
        <v>4092</v>
      </c>
      <c r="D1954" s="350">
        <v>7.7729666E7</v>
      </c>
      <c r="E1954" s="235"/>
      <c r="F1954" s="236">
        <v>260.0</v>
      </c>
      <c r="G1954" s="236">
        <f t="shared" si="131"/>
        <v>260</v>
      </c>
      <c r="H1954" s="235"/>
      <c r="I1954" s="186" t="s">
        <v>1483</v>
      </c>
      <c r="J1954" s="234" t="s">
        <v>4093</v>
      </c>
      <c r="K1954" s="260"/>
    </row>
    <row r="1955">
      <c r="A1955" s="181">
        <v>45296.0</v>
      </c>
      <c r="B1955" s="181">
        <v>45297.0</v>
      </c>
      <c r="C1955" s="182" t="s">
        <v>1688</v>
      </c>
      <c r="D1955" s="184">
        <v>6.7895277E7</v>
      </c>
      <c r="E1955" s="179"/>
      <c r="F1955" s="184">
        <v>350.0</v>
      </c>
      <c r="G1955" s="184">
        <f t="shared" si="131"/>
        <v>350</v>
      </c>
      <c r="H1955" s="179"/>
      <c r="I1955" s="186" t="s">
        <v>1289</v>
      </c>
      <c r="J1955" s="183" t="s">
        <v>4094</v>
      </c>
      <c r="K1955" s="260"/>
    </row>
    <row r="1956">
      <c r="A1956" s="187">
        <v>45296.0</v>
      </c>
      <c r="B1956" s="187">
        <v>45297.0</v>
      </c>
      <c r="C1956" s="189" t="s">
        <v>4095</v>
      </c>
      <c r="D1956" s="191">
        <v>7.991669E7</v>
      </c>
      <c r="E1956" s="190"/>
      <c r="F1956" s="191">
        <v>1820.0</v>
      </c>
      <c r="G1956" s="191">
        <f t="shared" si="131"/>
        <v>1820</v>
      </c>
      <c r="H1956" s="272" t="s">
        <v>4096</v>
      </c>
      <c r="I1956" s="186" t="s">
        <v>1210</v>
      </c>
      <c r="J1956" s="189" t="s">
        <v>4097</v>
      </c>
      <c r="K1956" s="260"/>
    </row>
    <row r="1957">
      <c r="A1957" s="239">
        <v>45296.0</v>
      </c>
      <c r="B1957" s="239">
        <v>45297.0</v>
      </c>
      <c r="C1957" s="242" t="s">
        <v>4066</v>
      </c>
      <c r="D1957" s="324">
        <v>6.770588E7</v>
      </c>
      <c r="E1957" s="243"/>
      <c r="F1957" s="241">
        <v>130.0</v>
      </c>
      <c r="G1957" s="241">
        <f t="shared" si="131"/>
        <v>130</v>
      </c>
      <c r="H1957" s="243"/>
      <c r="I1957" s="186" t="s">
        <v>730</v>
      </c>
      <c r="J1957" s="240" t="s">
        <v>4098</v>
      </c>
      <c r="K1957" s="260"/>
    </row>
    <row r="1958">
      <c r="A1958" s="209">
        <v>45296.0</v>
      </c>
      <c r="B1958" s="209">
        <v>45297.0</v>
      </c>
      <c r="C1958" s="212" t="s">
        <v>4099</v>
      </c>
      <c r="D1958" s="352">
        <v>7.501962E7</v>
      </c>
      <c r="E1958" s="214"/>
      <c r="F1958" s="215">
        <v>610.0</v>
      </c>
      <c r="G1958" s="215">
        <f t="shared" si="131"/>
        <v>610</v>
      </c>
      <c r="H1958" s="214"/>
      <c r="I1958" s="186" t="s">
        <v>1381</v>
      </c>
      <c r="J1958" s="213" t="s">
        <v>4100</v>
      </c>
      <c r="K1958" s="260"/>
    </row>
    <row r="1959">
      <c r="A1959" s="209">
        <v>45296.0</v>
      </c>
      <c r="B1959" s="209">
        <v>45298.0</v>
      </c>
      <c r="C1959" s="212" t="s">
        <v>4101</v>
      </c>
      <c r="D1959" s="215">
        <v>7.8018984E7</v>
      </c>
      <c r="E1959" s="214"/>
      <c r="F1959" s="215">
        <v>1400.0</v>
      </c>
      <c r="G1959" s="215">
        <f t="shared" si="131"/>
        <v>1400</v>
      </c>
      <c r="H1959" s="354" t="s">
        <v>4102</v>
      </c>
      <c r="I1959" s="186" t="s">
        <v>1381</v>
      </c>
      <c r="J1959" s="213" t="s">
        <v>4103</v>
      </c>
      <c r="K1959" s="260"/>
    </row>
    <row r="1960">
      <c r="A1960" s="239">
        <v>45296.0</v>
      </c>
      <c r="B1960" s="239">
        <v>45298.0</v>
      </c>
      <c r="C1960" s="240" t="s">
        <v>4104</v>
      </c>
      <c r="D1960" s="241">
        <v>7.2683006E7</v>
      </c>
      <c r="E1960" s="243"/>
      <c r="F1960" s="241">
        <v>260.0</v>
      </c>
      <c r="G1960" s="241">
        <f t="shared" si="131"/>
        <v>260</v>
      </c>
      <c r="H1960" s="243"/>
      <c r="I1960" s="186" t="s">
        <v>730</v>
      </c>
      <c r="J1960" s="240" t="s">
        <v>2423</v>
      </c>
      <c r="K1960" s="260"/>
    </row>
    <row r="1961">
      <c r="A1961" s="181">
        <v>45296.0</v>
      </c>
      <c r="B1961" s="181">
        <v>45297.0</v>
      </c>
      <c r="C1961" s="182" t="s">
        <v>4105</v>
      </c>
      <c r="D1961" s="356">
        <v>7.5305744E7</v>
      </c>
      <c r="E1961" s="179"/>
      <c r="F1961" s="184">
        <v>260.0</v>
      </c>
      <c r="G1961" s="184">
        <f t="shared" si="131"/>
        <v>260</v>
      </c>
      <c r="H1961" s="179"/>
      <c r="I1961" s="186" t="s">
        <v>1289</v>
      </c>
      <c r="J1961" s="183" t="s">
        <v>1139</v>
      </c>
      <c r="K1961" s="260"/>
    </row>
    <row r="1962">
      <c r="A1962" s="181">
        <v>45296.0</v>
      </c>
      <c r="B1962" s="181">
        <v>45297.0</v>
      </c>
      <c r="C1962" s="182" t="s">
        <v>4106</v>
      </c>
      <c r="D1962" s="179"/>
      <c r="E1962" s="179"/>
      <c r="F1962" s="184">
        <v>260.0</v>
      </c>
      <c r="G1962" s="184">
        <f t="shared" si="131"/>
        <v>260</v>
      </c>
      <c r="H1962" s="179"/>
      <c r="I1962" s="186" t="s">
        <v>1289</v>
      </c>
      <c r="J1962" s="183" t="s">
        <v>4107</v>
      </c>
      <c r="K1962" s="260"/>
    </row>
    <row r="1963">
      <c r="A1963" s="187">
        <v>45296.0</v>
      </c>
      <c r="B1963" s="187">
        <v>45297.0</v>
      </c>
      <c r="C1963" s="189" t="s">
        <v>4108</v>
      </c>
      <c r="D1963" s="191">
        <v>7.5066001E7</v>
      </c>
      <c r="E1963" s="190"/>
      <c r="F1963" s="191">
        <v>1000.0</v>
      </c>
      <c r="G1963" s="191">
        <f t="shared" si="131"/>
        <v>1000</v>
      </c>
      <c r="H1963" s="190"/>
      <c r="I1963" s="186" t="s">
        <v>1210</v>
      </c>
      <c r="J1963" s="357" t="s">
        <v>4109</v>
      </c>
      <c r="K1963" s="260"/>
    </row>
    <row r="1964">
      <c r="A1964" s="181">
        <v>45297.0</v>
      </c>
      <c r="B1964" s="181">
        <v>45297.0</v>
      </c>
      <c r="C1964" s="183" t="s">
        <v>4110</v>
      </c>
      <c r="D1964" s="184">
        <v>6.7425243E7</v>
      </c>
      <c r="E1964" s="179"/>
      <c r="F1964" s="184">
        <v>960.0</v>
      </c>
      <c r="G1964" s="184">
        <f t="shared" si="131"/>
        <v>960</v>
      </c>
      <c r="H1964" s="358" t="s">
        <v>4111</v>
      </c>
      <c r="I1964" s="186" t="s">
        <v>1289</v>
      </c>
      <c r="J1964" s="183" t="s">
        <v>4112</v>
      </c>
      <c r="K1964" s="260"/>
    </row>
    <row r="1965">
      <c r="A1965" s="181">
        <v>45297.0</v>
      </c>
      <c r="B1965" s="359" t="s">
        <v>1202</v>
      </c>
      <c r="C1965" s="182" t="s">
        <v>4113</v>
      </c>
      <c r="D1965" s="184">
        <v>7.1373311E7</v>
      </c>
      <c r="E1965" s="179"/>
      <c r="F1965" s="184">
        <v>1050.0</v>
      </c>
      <c r="G1965" s="184">
        <f t="shared" si="131"/>
        <v>1050</v>
      </c>
      <c r="H1965" s="179"/>
      <c r="I1965" s="186" t="s">
        <v>1289</v>
      </c>
      <c r="J1965" s="183" t="s">
        <v>4114</v>
      </c>
      <c r="K1965" s="260"/>
    </row>
    <row r="1966">
      <c r="A1966" s="209">
        <v>45297.0</v>
      </c>
      <c r="B1966" s="209">
        <v>45298.0</v>
      </c>
      <c r="C1966" s="212" t="s">
        <v>4031</v>
      </c>
      <c r="D1966" s="352">
        <v>7.0286108E7</v>
      </c>
      <c r="E1966" s="214"/>
      <c r="F1966" s="215">
        <v>1170.0</v>
      </c>
      <c r="G1966" s="215">
        <f t="shared" si="131"/>
        <v>1170</v>
      </c>
      <c r="H1966" s="214"/>
      <c r="I1966" s="186" t="s">
        <v>1381</v>
      </c>
      <c r="J1966" s="213" t="s">
        <v>3573</v>
      </c>
      <c r="K1966" s="260"/>
    </row>
    <row r="1967">
      <c r="A1967" s="209">
        <v>45297.0</v>
      </c>
      <c r="B1967" s="209">
        <v>45298.0</v>
      </c>
      <c r="C1967" s="212" t="s">
        <v>4115</v>
      </c>
      <c r="D1967" s="215">
        <v>7.9809878E7</v>
      </c>
      <c r="E1967" s="214"/>
      <c r="F1967" s="215">
        <v>1610.0</v>
      </c>
      <c r="G1967" s="215">
        <f t="shared" si="131"/>
        <v>1610</v>
      </c>
      <c r="H1967" s="214"/>
      <c r="I1967" s="186" t="s">
        <v>1381</v>
      </c>
      <c r="J1967" s="213" t="s">
        <v>4116</v>
      </c>
      <c r="K1967" s="260"/>
    </row>
    <row r="1968">
      <c r="A1968" s="232">
        <v>45297.0</v>
      </c>
      <c r="B1968" s="232">
        <v>45297.0</v>
      </c>
      <c r="C1968" s="234" t="s">
        <v>1509</v>
      </c>
      <c r="D1968" s="236">
        <v>7.9960698E7</v>
      </c>
      <c r="E1968" s="235"/>
      <c r="F1968" s="236">
        <v>3520.0</v>
      </c>
      <c r="G1968" s="236">
        <f t="shared" si="131"/>
        <v>3520</v>
      </c>
      <c r="H1968" s="360" t="s">
        <v>3370</v>
      </c>
      <c r="I1968" s="186" t="s">
        <v>1483</v>
      </c>
      <c r="J1968" s="234" t="s">
        <v>1510</v>
      </c>
      <c r="K1968" s="260"/>
    </row>
    <row r="1969">
      <c r="A1969" s="181">
        <v>45297.0</v>
      </c>
      <c r="B1969" s="181">
        <v>45298.0</v>
      </c>
      <c r="C1969" s="182" t="s">
        <v>4117</v>
      </c>
      <c r="D1969" s="356">
        <v>6.2142175E7</v>
      </c>
      <c r="E1969" s="179"/>
      <c r="F1969" s="184">
        <v>350.0</v>
      </c>
      <c r="G1969" s="184">
        <f t="shared" si="131"/>
        <v>350</v>
      </c>
      <c r="H1969" s="179"/>
      <c r="I1969" s="186" t="s">
        <v>1289</v>
      </c>
      <c r="J1969" s="183" t="s">
        <v>1184</v>
      </c>
      <c r="K1969" s="260"/>
    </row>
    <row r="1970">
      <c r="A1970" s="181">
        <v>45297.0</v>
      </c>
      <c r="B1970" s="181">
        <v>45298.0</v>
      </c>
      <c r="C1970" s="183" t="s">
        <v>4118</v>
      </c>
      <c r="D1970" s="184">
        <v>7.5398963E7</v>
      </c>
      <c r="E1970" s="179"/>
      <c r="F1970" s="184">
        <v>390.0</v>
      </c>
      <c r="G1970" s="184">
        <f t="shared" si="131"/>
        <v>390</v>
      </c>
      <c r="H1970" s="179"/>
      <c r="I1970" s="186" t="s">
        <v>1289</v>
      </c>
      <c r="J1970" s="183" t="s">
        <v>4119</v>
      </c>
      <c r="K1970" s="260"/>
    </row>
    <row r="1971">
      <c r="A1971" s="181">
        <v>45297.0</v>
      </c>
      <c r="B1971" s="181">
        <v>45298.0</v>
      </c>
      <c r="C1971" s="183" t="s">
        <v>4120</v>
      </c>
      <c r="D1971" s="184">
        <v>6.2059546E7</v>
      </c>
      <c r="E1971" s="179"/>
      <c r="F1971" s="184">
        <v>490.0</v>
      </c>
      <c r="G1971" s="184">
        <f t="shared" si="131"/>
        <v>490</v>
      </c>
      <c r="H1971" s="179"/>
      <c r="I1971" s="186" t="s">
        <v>1289</v>
      </c>
      <c r="J1971" s="183" t="s">
        <v>4121</v>
      </c>
      <c r="K1971" s="260"/>
    </row>
    <row r="1972">
      <c r="A1972" s="209">
        <v>45297.0</v>
      </c>
      <c r="B1972" s="209">
        <v>45298.0</v>
      </c>
      <c r="C1972" s="213" t="s">
        <v>4122</v>
      </c>
      <c r="D1972" s="215">
        <v>7.0031402E7</v>
      </c>
      <c r="E1972" s="214"/>
      <c r="F1972" s="215">
        <v>610.0</v>
      </c>
      <c r="G1972" s="215">
        <f t="shared" si="131"/>
        <v>610</v>
      </c>
      <c r="H1972" s="214"/>
      <c r="I1972" s="186" t="s">
        <v>1381</v>
      </c>
      <c r="J1972" s="213" t="s">
        <v>1567</v>
      </c>
      <c r="K1972" s="260"/>
    </row>
    <row r="1973">
      <c r="A1973" s="209">
        <v>45298.0</v>
      </c>
      <c r="B1973" s="209">
        <v>45298.0</v>
      </c>
      <c r="C1973" s="213" t="s">
        <v>4123</v>
      </c>
      <c r="D1973" s="215">
        <v>7.507364E7</v>
      </c>
      <c r="E1973" s="214"/>
      <c r="F1973" s="215">
        <v>610.0</v>
      </c>
      <c r="G1973" s="215">
        <f t="shared" si="131"/>
        <v>610</v>
      </c>
      <c r="H1973" s="214"/>
      <c r="I1973" s="186" t="s">
        <v>1381</v>
      </c>
      <c r="J1973" s="213" t="s">
        <v>1567</v>
      </c>
      <c r="K1973" s="260"/>
    </row>
    <row r="1974">
      <c r="A1974" s="181">
        <v>45298.0</v>
      </c>
      <c r="B1974" s="181">
        <v>45298.0</v>
      </c>
      <c r="C1974" s="183" t="s">
        <v>4124</v>
      </c>
      <c r="D1974" s="184">
        <v>7.7611754E7</v>
      </c>
      <c r="E1974" s="179"/>
      <c r="F1974" s="184">
        <v>260.0</v>
      </c>
      <c r="G1974" s="184">
        <f t="shared" si="131"/>
        <v>260</v>
      </c>
      <c r="H1974" s="179"/>
      <c r="I1974" s="293" t="s">
        <v>1289</v>
      </c>
      <c r="J1974" s="183" t="s">
        <v>1139</v>
      </c>
      <c r="K1974" s="260"/>
    </row>
    <row r="1975">
      <c r="A1975" s="181">
        <v>45298.0</v>
      </c>
      <c r="B1975" s="181">
        <v>45298.0</v>
      </c>
      <c r="C1975" s="183" t="s">
        <v>4125</v>
      </c>
      <c r="D1975" s="184">
        <v>6.5938422E7</v>
      </c>
      <c r="E1975" s="179"/>
      <c r="F1975" s="184">
        <f>520+130</f>
        <v>650</v>
      </c>
      <c r="G1975" s="184">
        <f t="shared" si="131"/>
        <v>650</v>
      </c>
      <c r="H1975" s="179"/>
      <c r="I1975" s="293" t="s">
        <v>1289</v>
      </c>
      <c r="J1975" s="183" t="s">
        <v>1179</v>
      </c>
      <c r="K1975" s="260"/>
    </row>
    <row r="1976">
      <c r="A1976" s="209">
        <v>45298.0</v>
      </c>
      <c r="B1976" s="209">
        <v>45298.0</v>
      </c>
      <c r="C1976" s="361" t="s">
        <v>4126</v>
      </c>
      <c r="D1976" s="362">
        <v>7.0828414E7</v>
      </c>
      <c r="E1976" s="214"/>
      <c r="F1976" s="215">
        <v>650.0</v>
      </c>
      <c r="G1976" s="215">
        <v>650.0</v>
      </c>
      <c r="H1976" s="214"/>
      <c r="I1976" s="293" t="s">
        <v>1381</v>
      </c>
      <c r="J1976" s="213" t="s">
        <v>1179</v>
      </c>
      <c r="K1976" s="260"/>
    </row>
    <row r="1977">
      <c r="A1977" s="209">
        <v>45298.0</v>
      </c>
      <c r="B1977" s="209">
        <v>45298.0</v>
      </c>
      <c r="C1977" s="213" t="s">
        <v>4122</v>
      </c>
      <c r="D1977" s="215">
        <v>7.0031402E7</v>
      </c>
      <c r="E1977" s="214"/>
      <c r="F1977" s="215">
        <f>130+260+90</f>
        <v>480</v>
      </c>
      <c r="G1977" s="215">
        <v>480.0</v>
      </c>
      <c r="H1977" s="214"/>
      <c r="I1977" s="293" t="s">
        <v>1381</v>
      </c>
      <c r="J1977" s="213" t="s">
        <v>4127</v>
      </c>
      <c r="K1977" s="260"/>
    </row>
    <row r="1978">
      <c r="A1978" s="181">
        <v>45298.0</v>
      </c>
      <c r="B1978" s="181">
        <v>45298.0</v>
      </c>
      <c r="C1978" s="363" t="s">
        <v>4128</v>
      </c>
      <c r="D1978" s="363" t="s">
        <v>4129</v>
      </c>
      <c r="E1978" s="179"/>
      <c r="F1978" s="184">
        <v>530.0</v>
      </c>
      <c r="G1978" s="184">
        <f t="shared" ref="G1978:G1984" si="132">F1978</f>
        <v>530</v>
      </c>
      <c r="H1978" s="179"/>
      <c r="I1978" s="293" t="s">
        <v>1289</v>
      </c>
      <c r="J1978" s="183" t="s">
        <v>4130</v>
      </c>
      <c r="K1978" s="260"/>
    </row>
    <row r="1979">
      <c r="A1979" s="239">
        <v>45298.0</v>
      </c>
      <c r="B1979" s="239">
        <v>45298.0</v>
      </c>
      <c r="C1979" s="292" t="s">
        <v>4131</v>
      </c>
      <c r="D1979" s="241">
        <v>7.5021952E7</v>
      </c>
      <c r="E1979" s="243"/>
      <c r="F1979" s="241">
        <v>790.0</v>
      </c>
      <c r="G1979" s="241">
        <f t="shared" si="132"/>
        <v>790</v>
      </c>
      <c r="H1979" s="243"/>
      <c r="I1979" s="293" t="s">
        <v>730</v>
      </c>
      <c r="J1979" s="240" t="s">
        <v>4132</v>
      </c>
      <c r="K1979" s="260"/>
    </row>
    <row r="1980">
      <c r="A1980" s="239">
        <v>45298.0</v>
      </c>
      <c r="B1980" s="364" t="s">
        <v>1202</v>
      </c>
      <c r="C1980" s="240" t="s">
        <v>1446</v>
      </c>
      <c r="D1980" s="241">
        <v>7.8031023E7</v>
      </c>
      <c r="E1980" s="243"/>
      <c r="F1980" s="241">
        <v>1050.0</v>
      </c>
      <c r="G1980" s="241">
        <f t="shared" si="132"/>
        <v>1050</v>
      </c>
      <c r="H1980" s="243"/>
      <c r="I1980" s="293" t="s">
        <v>730</v>
      </c>
      <c r="J1980" s="240" t="s">
        <v>4133</v>
      </c>
      <c r="K1980" s="260"/>
    </row>
    <row r="1981">
      <c r="A1981" s="187">
        <v>45298.0</v>
      </c>
      <c r="B1981" s="187">
        <v>45298.0</v>
      </c>
      <c r="C1981" s="189" t="s">
        <v>4060</v>
      </c>
      <c r="D1981" s="191">
        <v>7.6980051E7</v>
      </c>
      <c r="E1981" s="189" t="s">
        <v>31</v>
      </c>
      <c r="F1981" s="191">
        <v>1130.0</v>
      </c>
      <c r="G1981" s="191">
        <f t="shared" si="132"/>
        <v>1130</v>
      </c>
      <c r="H1981" s="349" t="s">
        <v>1338</v>
      </c>
      <c r="I1981" s="293" t="s">
        <v>1210</v>
      </c>
      <c r="J1981" s="190"/>
      <c r="K1981" s="260"/>
    </row>
    <row r="1982">
      <c r="A1982" s="187">
        <v>45298.0</v>
      </c>
      <c r="B1982" s="187">
        <v>45298.0</v>
      </c>
      <c r="C1982" s="189" t="s">
        <v>4095</v>
      </c>
      <c r="D1982" s="191">
        <v>7.991669E7</v>
      </c>
      <c r="E1982" s="189" t="s">
        <v>18</v>
      </c>
      <c r="F1982" s="191">
        <v>2340.0</v>
      </c>
      <c r="G1982" s="191">
        <f t="shared" si="132"/>
        <v>2340</v>
      </c>
      <c r="H1982" s="349" t="s">
        <v>1338</v>
      </c>
      <c r="I1982" s="293" t="s">
        <v>1210</v>
      </c>
      <c r="J1982" s="190"/>
      <c r="K1982" s="260"/>
    </row>
    <row r="1983">
      <c r="A1983" s="181">
        <v>45298.0</v>
      </c>
      <c r="B1983" s="181">
        <v>45298.0</v>
      </c>
      <c r="C1983" s="183" t="s">
        <v>4110</v>
      </c>
      <c r="D1983" s="184">
        <v>6.7425243E7</v>
      </c>
      <c r="E1983" s="183" t="s">
        <v>18</v>
      </c>
      <c r="F1983" s="184">
        <v>960.0</v>
      </c>
      <c r="G1983" s="184">
        <f t="shared" si="132"/>
        <v>960</v>
      </c>
      <c r="H1983" s="365" t="s">
        <v>1338</v>
      </c>
      <c r="I1983" s="293" t="s">
        <v>1289</v>
      </c>
      <c r="J1983" s="183" t="s">
        <v>4134</v>
      </c>
      <c r="K1983" s="260"/>
    </row>
    <row r="1984">
      <c r="A1984" s="232">
        <v>45298.0</v>
      </c>
      <c r="B1984" s="232">
        <v>45298.0</v>
      </c>
      <c r="C1984" s="234" t="s">
        <v>4077</v>
      </c>
      <c r="D1984" s="236">
        <v>7.7306087E7</v>
      </c>
      <c r="E1984" s="235"/>
      <c r="F1984" s="236">
        <v>790.0</v>
      </c>
      <c r="G1984" s="236">
        <f t="shared" si="132"/>
        <v>790</v>
      </c>
      <c r="H1984" s="360" t="s">
        <v>1338</v>
      </c>
      <c r="I1984" s="293" t="s">
        <v>1483</v>
      </c>
      <c r="J1984" s="235"/>
      <c r="K1984" s="260"/>
    </row>
    <row r="1985">
      <c r="A1985" s="232">
        <v>45298.0</v>
      </c>
      <c r="B1985" s="232">
        <v>45300.0</v>
      </c>
      <c r="C1985" s="234" t="s">
        <v>4135</v>
      </c>
      <c r="D1985" s="236">
        <v>7.0880807E7</v>
      </c>
      <c r="E1985" s="234" t="s">
        <v>31</v>
      </c>
      <c r="F1985" s="236">
        <v>1175.0</v>
      </c>
      <c r="G1985" s="236">
        <v>1175.0</v>
      </c>
      <c r="H1985" s="355" t="s">
        <v>4136</v>
      </c>
      <c r="I1985" s="293" t="s">
        <v>1483</v>
      </c>
      <c r="J1985" s="234" t="s">
        <v>4137</v>
      </c>
      <c r="K1985" s="260"/>
    </row>
    <row r="1986">
      <c r="A1986" s="232">
        <v>45299.0</v>
      </c>
      <c r="B1986" s="232">
        <v>45309.0</v>
      </c>
      <c r="C1986" s="234" t="s">
        <v>4138</v>
      </c>
      <c r="D1986" s="236">
        <v>7.2630666E7</v>
      </c>
      <c r="E1986" s="235"/>
      <c r="F1986" s="236">
        <v>1160.0</v>
      </c>
      <c r="G1986" s="236">
        <f>F1986</f>
        <v>1160</v>
      </c>
      <c r="H1986" s="235"/>
      <c r="I1986" s="186" t="s">
        <v>1483</v>
      </c>
      <c r="J1986" s="234" t="s">
        <v>4139</v>
      </c>
      <c r="K1986" s="260"/>
    </row>
    <row r="1987">
      <c r="A1987" s="239">
        <v>45299.0</v>
      </c>
      <c r="B1987" s="239">
        <v>45304.0</v>
      </c>
      <c r="C1987" s="240" t="s">
        <v>4140</v>
      </c>
      <c r="D1987" s="241">
        <v>7.0845037E7</v>
      </c>
      <c r="E1987" s="243"/>
      <c r="F1987" s="241">
        <v>1160.0</v>
      </c>
      <c r="G1987" s="241">
        <v>1160.0</v>
      </c>
      <c r="H1987" s="326" t="s">
        <v>4141</v>
      </c>
      <c r="I1987" s="186" t="s">
        <v>730</v>
      </c>
      <c r="J1987" s="240" t="s">
        <v>4142</v>
      </c>
      <c r="K1987" s="260"/>
    </row>
    <row r="1988">
      <c r="A1988" s="232">
        <v>45300.0</v>
      </c>
      <c r="B1988" s="232">
        <v>45301.0</v>
      </c>
      <c r="C1988" s="234" t="s">
        <v>4143</v>
      </c>
      <c r="D1988" s="236">
        <v>7.000912E7</v>
      </c>
      <c r="E1988" s="235"/>
      <c r="F1988" s="236">
        <v>285.0</v>
      </c>
      <c r="G1988" s="236">
        <v>285.0</v>
      </c>
      <c r="H1988" s="235"/>
      <c r="I1988" s="186" t="s">
        <v>1483</v>
      </c>
      <c r="J1988" s="234" t="s">
        <v>4144</v>
      </c>
      <c r="K1988" s="260"/>
    </row>
    <row r="1989">
      <c r="A1989" s="239">
        <v>45301.0</v>
      </c>
      <c r="B1989" s="239">
        <v>45300.0</v>
      </c>
      <c r="C1989" s="240" t="s">
        <v>1521</v>
      </c>
      <c r="D1989" s="240" t="s">
        <v>4145</v>
      </c>
      <c r="E1989" s="240" t="s">
        <v>31</v>
      </c>
      <c r="F1989" s="241">
        <v>3280.0</v>
      </c>
      <c r="G1989" s="241">
        <f t="shared" ref="G1989:G1991" si="133">F1989</f>
        <v>3280</v>
      </c>
      <c r="H1989" s="340" t="s">
        <v>4146</v>
      </c>
      <c r="I1989" s="186" t="s">
        <v>730</v>
      </c>
      <c r="J1989" s="240" t="s">
        <v>4147</v>
      </c>
      <c r="K1989" s="260"/>
    </row>
    <row r="1990">
      <c r="A1990" s="232">
        <v>45301.0</v>
      </c>
      <c r="B1990" s="232">
        <v>45300.0</v>
      </c>
      <c r="C1990" s="234" t="s">
        <v>4135</v>
      </c>
      <c r="D1990" s="236">
        <v>7.0880807E7</v>
      </c>
      <c r="E1990" s="235"/>
      <c r="F1990" s="236">
        <v>1175.0</v>
      </c>
      <c r="G1990" s="236">
        <f t="shared" si="133"/>
        <v>1175</v>
      </c>
      <c r="H1990" s="360" t="s">
        <v>4148</v>
      </c>
      <c r="I1990" s="186" t="s">
        <v>1483</v>
      </c>
      <c r="J1990" s="234" t="s">
        <v>4149</v>
      </c>
      <c r="K1990" s="260"/>
    </row>
    <row r="1991">
      <c r="A1991" s="209">
        <v>45301.0</v>
      </c>
      <c r="B1991" s="209">
        <v>45298.0</v>
      </c>
      <c r="C1991" s="213" t="s">
        <v>4101</v>
      </c>
      <c r="D1991" s="215">
        <v>7.8018984E7</v>
      </c>
      <c r="E1991" s="214"/>
      <c r="F1991" s="215">
        <v>1400.0</v>
      </c>
      <c r="G1991" s="215">
        <f t="shared" si="133"/>
        <v>1400</v>
      </c>
      <c r="H1991" s="348" t="s">
        <v>4150</v>
      </c>
      <c r="I1991" s="186" t="s">
        <v>1381</v>
      </c>
      <c r="J1991" s="213" t="s">
        <v>4151</v>
      </c>
      <c r="K1991" s="260"/>
    </row>
    <row r="1992">
      <c r="A1992" s="209">
        <v>45302.0</v>
      </c>
      <c r="B1992" s="209">
        <v>45305.0</v>
      </c>
      <c r="C1992" s="212" t="s">
        <v>4152</v>
      </c>
      <c r="D1992" s="352">
        <v>7.8804388E7</v>
      </c>
      <c r="E1992" s="214"/>
      <c r="F1992" s="215">
        <v>285.0</v>
      </c>
      <c r="G1992" s="215">
        <v>285.0</v>
      </c>
      <c r="H1992" s="214"/>
      <c r="I1992" s="186" t="s">
        <v>1381</v>
      </c>
      <c r="J1992" s="213" t="s">
        <v>4153</v>
      </c>
      <c r="K1992" s="260"/>
    </row>
    <row r="1993">
      <c r="A1993" s="232">
        <v>45303.0</v>
      </c>
      <c r="B1993" s="232">
        <v>45313.0</v>
      </c>
      <c r="C1993" s="234" t="s">
        <v>4154</v>
      </c>
      <c r="D1993" s="234" t="s">
        <v>4155</v>
      </c>
      <c r="E1993" s="234" t="s">
        <v>31</v>
      </c>
      <c r="F1993" s="236">
        <v>1000.0</v>
      </c>
      <c r="G1993" s="236">
        <f t="shared" ref="G1993:G1998" si="134">F1993</f>
        <v>1000</v>
      </c>
      <c r="H1993" s="355" t="s">
        <v>4156</v>
      </c>
      <c r="I1993" s="186" t="s">
        <v>1483</v>
      </c>
      <c r="J1993" s="234" t="s">
        <v>4157</v>
      </c>
      <c r="K1993" s="260"/>
    </row>
    <row r="1994">
      <c r="A1994" s="232">
        <v>45303.0</v>
      </c>
      <c r="B1994" s="366" t="s">
        <v>1202</v>
      </c>
      <c r="C1994" s="234" t="s">
        <v>4158</v>
      </c>
      <c r="D1994" s="236">
        <v>7.7021989E7</v>
      </c>
      <c r="E1994" s="235"/>
      <c r="F1994" s="236">
        <f>350+855</f>
        <v>1205</v>
      </c>
      <c r="G1994" s="236">
        <f t="shared" si="134"/>
        <v>1205</v>
      </c>
      <c r="H1994" s="367" t="s">
        <v>4159</v>
      </c>
      <c r="I1994" s="186" t="s">
        <v>1483</v>
      </c>
      <c r="J1994" s="234" t="s">
        <v>4160</v>
      </c>
      <c r="K1994" s="260"/>
    </row>
    <row r="1995">
      <c r="A1995" s="232">
        <v>45303.0</v>
      </c>
      <c r="B1995" s="232">
        <v>45305.0</v>
      </c>
      <c r="C1995" s="234" t="s">
        <v>4161</v>
      </c>
      <c r="D1995" s="236">
        <v>7.1350252E7</v>
      </c>
      <c r="E1995" s="235"/>
      <c r="F1995" s="236">
        <f>1370+70</f>
        <v>1440</v>
      </c>
      <c r="G1995" s="236">
        <f t="shared" si="134"/>
        <v>1440</v>
      </c>
      <c r="H1995" s="235"/>
      <c r="I1995" s="186" t="s">
        <v>1483</v>
      </c>
      <c r="J1995" s="234" t="s">
        <v>4162</v>
      </c>
      <c r="K1995" s="260"/>
    </row>
    <row r="1996">
      <c r="A1996" s="209">
        <v>45304.0</v>
      </c>
      <c r="B1996" s="209">
        <v>45304.0</v>
      </c>
      <c r="C1996" s="213" t="s">
        <v>4163</v>
      </c>
      <c r="D1996" s="215">
        <v>7.0938399E7</v>
      </c>
      <c r="E1996" s="214"/>
      <c r="F1996" s="215">
        <v>190.0</v>
      </c>
      <c r="G1996" s="215">
        <f t="shared" si="134"/>
        <v>190</v>
      </c>
      <c r="H1996" s="214"/>
      <c r="I1996" s="186" t="s">
        <v>1381</v>
      </c>
      <c r="J1996" s="213" t="s">
        <v>4164</v>
      </c>
      <c r="K1996" s="260"/>
    </row>
    <row r="1997">
      <c r="A1997" s="187">
        <v>45304.0</v>
      </c>
      <c r="B1997" s="187">
        <v>45304.0</v>
      </c>
      <c r="C1997" s="189" t="s">
        <v>4165</v>
      </c>
      <c r="D1997" s="191">
        <v>7.9942242E7</v>
      </c>
      <c r="E1997" s="190"/>
      <c r="F1997" s="191">
        <v>95.0</v>
      </c>
      <c r="G1997" s="191">
        <f t="shared" si="134"/>
        <v>95</v>
      </c>
      <c r="H1997" s="190"/>
      <c r="I1997" s="186" t="s">
        <v>1210</v>
      </c>
      <c r="J1997" s="189" t="s">
        <v>4166</v>
      </c>
      <c r="K1997" s="260"/>
    </row>
    <row r="1998">
      <c r="A1998" s="187">
        <v>45304.0</v>
      </c>
      <c r="B1998" s="187">
        <v>45305.0</v>
      </c>
      <c r="C1998" s="188" t="s">
        <v>4167</v>
      </c>
      <c r="D1998" s="191">
        <v>7.467376E7</v>
      </c>
      <c r="E1998" s="190"/>
      <c r="F1998" s="191">
        <f>(95*4)+70</f>
        <v>450</v>
      </c>
      <c r="G1998" s="191">
        <f t="shared" si="134"/>
        <v>450</v>
      </c>
      <c r="H1998" s="190"/>
      <c r="I1998" s="186" t="s">
        <v>1210</v>
      </c>
      <c r="J1998" s="189" t="s">
        <v>4168</v>
      </c>
      <c r="K1998" s="260"/>
    </row>
    <row r="1999">
      <c r="A1999" s="209">
        <v>45304.0</v>
      </c>
      <c r="B1999" s="209">
        <v>45306.0</v>
      </c>
      <c r="C1999" s="214" t="s">
        <v>4169</v>
      </c>
      <c r="D1999" s="368">
        <v>7.726719E7</v>
      </c>
      <c r="E1999" s="213" t="s">
        <v>31</v>
      </c>
      <c r="F1999" s="368">
        <v>2000.0</v>
      </c>
      <c r="G1999" s="368">
        <v>2000.0</v>
      </c>
      <c r="H1999" s="214"/>
      <c r="I1999" s="186" t="s">
        <v>1381</v>
      </c>
      <c r="J1999" s="214" t="s">
        <v>4170</v>
      </c>
      <c r="K1999" s="260"/>
    </row>
    <row r="2000">
      <c r="A2000" s="209">
        <v>45304.0</v>
      </c>
      <c r="B2000" s="209">
        <v>45305.0</v>
      </c>
      <c r="C2000" s="213" t="s">
        <v>4171</v>
      </c>
      <c r="D2000" s="213" t="s">
        <v>4172</v>
      </c>
      <c r="E2000" s="213" t="s">
        <v>18</v>
      </c>
      <c r="F2000" s="215">
        <v>930.0</v>
      </c>
      <c r="G2000" s="215">
        <f t="shared" ref="G2000:G2017" si="135">F2000</f>
        <v>930</v>
      </c>
      <c r="H2000" s="214"/>
      <c r="I2000" s="186" t="s">
        <v>1381</v>
      </c>
      <c r="J2000" s="213" t="s">
        <v>4173</v>
      </c>
      <c r="K2000" s="260"/>
    </row>
    <row r="2001">
      <c r="A2001" s="187">
        <v>45304.0</v>
      </c>
      <c r="B2001" s="187">
        <v>45304.0</v>
      </c>
      <c r="C2001" s="189" t="s">
        <v>4174</v>
      </c>
      <c r="D2001" s="191">
        <v>6.8451244E7</v>
      </c>
      <c r="E2001" s="190"/>
      <c r="F2001" s="191">
        <v>385.0</v>
      </c>
      <c r="G2001" s="191">
        <f t="shared" si="135"/>
        <v>385</v>
      </c>
      <c r="H2001" s="189" t="s">
        <v>1338</v>
      </c>
      <c r="I2001" s="186" t="s">
        <v>1210</v>
      </c>
      <c r="J2001" s="189" t="s">
        <v>4175</v>
      </c>
      <c r="K2001" s="260"/>
    </row>
    <row r="2002">
      <c r="A2002" s="232">
        <v>45304.0</v>
      </c>
      <c r="B2002" s="366" t="s">
        <v>1202</v>
      </c>
      <c r="C2002" s="234" t="s">
        <v>4176</v>
      </c>
      <c r="D2002" s="236">
        <v>7.9933033E7</v>
      </c>
      <c r="E2002" s="235"/>
      <c r="F2002" s="236">
        <v>190.0</v>
      </c>
      <c r="G2002" s="236">
        <f t="shared" si="135"/>
        <v>190</v>
      </c>
      <c r="H2002" s="235"/>
      <c r="I2002" s="186" t="s">
        <v>1483</v>
      </c>
      <c r="J2002" s="234" t="s">
        <v>4177</v>
      </c>
      <c r="K2002" s="260"/>
    </row>
    <row r="2003">
      <c r="A2003" s="181">
        <v>45304.0</v>
      </c>
      <c r="B2003" s="359" t="s">
        <v>1202</v>
      </c>
      <c r="C2003" s="183" t="s">
        <v>4178</v>
      </c>
      <c r="D2003" s="184">
        <v>7.1369311E7</v>
      </c>
      <c r="E2003" s="179"/>
      <c r="F2003" s="184">
        <v>190.0</v>
      </c>
      <c r="G2003" s="184">
        <f t="shared" si="135"/>
        <v>190</v>
      </c>
      <c r="H2003" s="358" t="s">
        <v>4179</v>
      </c>
      <c r="I2003" s="186" t="s">
        <v>1289</v>
      </c>
      <c r="J2003" s="183" t="s">
        <v>4177</v>
      </c>
      <c r="K2003" s="260"/>
    </row>
    <row r="2004">
      <c r="A2004" s="232">
        <v>45304.0</v>
      </c>
      <c r="B2004" s="232">
        <v>45305.0</v>
      </c>
      <c r="C2004" s="234" t="s">
        <v>4180</v>
      </c>
      <c r="D2004" s="236">
        <v>7.1043182E7</v>
      </c>
      <c r="E2004" s="235"/>
      <c r="F2004" s="236">
        <f>995+425</f>
        <v>1420</v>
      </c>
      <c r="G2004" s="236">
        <f t="shared" si="135"/>
        <v>1420</v>
      </c>
      <c r="H2004" s="235"/>
      <c r="I2004" s="186" t="s">
        <v>1483</v>
      </c>
      <c r="J2004" s="234" t="s">
        <v>4181</v>
      </c>
      <c r="K2004" s="260"/>
    </row>
    <row r="2005">
      <c r="A2005" s="181">
        <v>45304.0</v>
      </c>
      <c r="B2005" s="181">
        <v>45305.0</v>
      </c>
      <c r="C2005" s="183" t="s">
        <v>4182</v>
      </c>
      <c r="D2005" s="183" t="s">
        <v>4183</v>
      </c>
      <c r="E2005" s="179"/>
      <c r="F2005" s="184">
        <v>355.0</v>
      </c>
      <c r="G2005" s="184">
        <f t="shared" si="135"/>
        <v>355</v>
      </c>
      <c r="H2005" s="179"/>
      <c r="I2005" s="186" t="s">
        <v>1289</v>
      </c>
      <c r="J2005" s="183" t="s">
        <v>4184</v>
      </c>
      <c r="K2005" s="260"/>
    </row>
    <row r="2006">
      <c r="A2006" s="181">
        <v>45304.0</v>
      </c>
      <c r="B2006" s="181">
        <v>45305.0</v>
      </c>
      <c r="C2006" s="183" t="s">
        <v>4185</v>
      </c>
      <c r="D2006" s="184">
        <v>6.0825662E7</v>
      </c>
      <c r="E2006" s="179"/>
      <c r="F2006" s="184">
        <v>780.0</v>
      </c>
      <c r="G2006" s="184">
        <f t="shared" si="135"/>
        <v>780</v>
      </c>
      <c r="H2006" s="179"/>
      <c r="I2006" s="186" t="s">
        <v>1289</v>
      </c>
      <c r="J2006" s="183" t="s">
        <v>4186</v>
      </c>
      <c r="K2006" s="260"/>
    </row>
    <row r="2007">
      <c r="A2007" s="181">
        <v>45304.0</v>
      </c>
      <c r="B2007" s="181">
        <v>45305.0</v>
      </c>
      <c r="C2007" s="183" t="s">
        <v>4161</v>
      </c>
      <c r="D2007" s="184">
        <v>7.1350252E7</v>
      </c>
      <c r="E2007" s="179"/>
      <c r="F2007" s="184">
        <v>190.0</v>
      </c>
      <c r="G2007" s="184">
        <f t="shared" si="135"/>
        <v>190</v>
      </c>
      <c r="H2007" s="179"/>
      <c r="I2007" s="186" t="s">
        <v>1289</v>
      </c>
      <c r="J2007" s="183" t="s">
        <v>4187</v>
      </c>
      <c r="K2007" s="260"/>
    </row>
    <row r="2008">
      <c r="A2008" s="209">
        <v>45304.0</v>
      </c>
      <c r="B2008" s="210" t="s">
        <v>1202</v>
      </c>
      <c r="C2008" s="213" t="s">
        <v>4188</v>
      </c>
      <c r="D2008" s="215">
        <v>7.8157401E7</v>
      </c>
      <c r="E2008" s="214"/>
      <c r="F2008" s="215">
        <v>665.0</v>
      </c>
      <c r="G2008" s="215">
        <f t="shared" si="135"/>
        <v>665</v>
      </c>
      <c r="H2008" s="369" t="s">
        <v>4189</v>
      </c>
      <c r="I2008" s="186" t="s">
        <v>1381</v>
      </c>
      <c r="J2008" s="213" t="s">
        <v>4190</v>
      </c>
      <c r="K2008" s="260"/>
    </row>
    <row r="2009">
      <c r="A2009" s="181">
        <v>45305.0</v>
      </c>
      <c r="B2009" s="181">
        <v>45310.0</v>
      </c>
      <c r="C2009" s="183" t="s">
        <v>4191</v>
      </c>
      <c r="D2009" s="184">
        <v>7.8546123E7</v>
      </c>
      <c r="E2009" s="179"/>
      <c r="F2009" s="184">
        <v>495.0</v>
      </c>
      <c r="G2009" s="184">
        <f t="shared" si="135"/>
        <v>495</v>
      </c>
      <c r="H2009" s="179"/>
      <c r="I2009" s="186" t="s">
        <v>1289</v>
      </c>
      <c r="J2009" s="183" t="s">
        <v>4192</v>
      </c>
      <c r="K2009" s="260"/>
    </row>
    <row r="2010">
      <c r="A2010" s="209">
        <v>45305.0</v>
      </c>
      <c r="B2010" s="209">
        <v>45305.0</v>
      </c>
      <c r="C2010" s="213" t="s">
        <v>4193</v>
      </c>
      <c r="D2010" s="215">
        <v>7.6074707E7</v>
      </c>
      <c r="E2010" s="214"/>
      <c r="F2010" s="215">
        <v>380.0</v>
      </c>
      <c r="G2010" s="215">
        <f t="shared" si="135"/>
        <v>380</v>
      </c>
      <c r="H2010" s="214"/>
      <c r="I2010" s="186" t="s">
        <v>1381</v>
      </c>
      <c r="J2010" s="213" t="s">
        <v>1181</v>
      </c>
      <c r="K2010" s="260"/>
    </row>
    <row r="2011">
      <c r="A2011" s="209">
        <v>45305.0</v>
      </c>
      <c r="B2011" s="209">
        <v>45305.0</v>
      </c>
      <c r="C2011" s="213" t="s">
        <v>4194</v>
      </c>
      <c r="D2011" s="215">
        <v>7.3394554E7</v>
      </c>
      <c r="E2011" s="214"/>
      <c r="F2011" s="215">
        <v>190.0</v>
      </c>
      <c r="G2011" s="215">
        <f t="shared" si="135"/>
        <v>190</v>
      </c>
      <c r="H2011" s="214"/>
      <c r="I2011" s="186" t="s">
        <v>1381</v>
      </c>
      <c r="J2011" s="213" t="s">
        <v>1139</v>
      </c>
      <c r="K2011" s="260"/>
    </row>
    <row r="2012">
      <c r="A2012" s="232">
        <v>45305.0</v>
      </c>
      <c r="B2012" s="366" t="s">
        <v>1202</v>
      </c>
      <c r="C2012" s="234" t="s">
        <v>4195</v>
      </c>
      <c r="D2012" s="236">
        <v>7.7858573E7</v>
      </c>
      <c r="E2012" s="235"/>
      <c r="F2012" s="236">
        <v>380.0</v>
      </c>
      <c r="G2012" s="236">
        <f t="shared" si="135"/>
        <v>380</v>
      </c>
      <c r="H2012" s="355" t="s">
        <v>4196</v>
      </c>
      <c r="I2012" s="186" t="s">
        <v>1483</v>
      </c>
      <c r="J2012" s="234" t="s">
        <v>4197</v>
      </c>
      <c r="K2012" s="260"/>
    </row>
    <row r="2013">
      <c r="A2013" s="209">
        <v>45305.0</v>
      </c>
      <c r="B2013" s="209">
        <v>45305.0</v>
      </c>
      <c r="C2013" s="213" t="s">
        <v>4198</v>
      </c>
      <c r="D2013" s="215">
        <v>7.5696539E7</v>
      </c>
      <c r="E2013" s="214"/>
      <c r="F2013" s="215">
        <v>260.0</v>
      </c>
      <c r="G2013" s="215">
        <f t="shared" si="135"/>
        <v>260</v>
      </c>
      <c r="H2013" s="214"/>
      <c r="I2013" s="186" t="s">
        <v>1381</v>
      </c>
      <c r="J2013" s="213" t="s">
        <v>4071</v>
      </c>
      <c r="K2013" s="260"/>
    </row>
    <row r="2014">
      <c r="A2014" s="239">
        <v>45305.0</v>
      </c>
      <c r="B2014" s="364" t="s">
        <v>1202</v>
      </c>
      <c r="C2014" s="240" t="s">
        <v>4199</v>
      </c>
      <c r="D2014" s="241">
        <v>7.0818944E7</v>
      </c>
      <c r="E2014" s="243"/>
      <c r="F2014" s="241">
        <v>380.0</v>
      </c>
      <c r="G2014" s="241">
        <f t="shared" si="135"/>
        <v>380</v>
      </c>
      <c r="H2014" s="326" t="s">
        <v>4200</v>
      </c>
      <c r="I2014" s="186" t="s">
        <v>730</v>
      </c>
      <c r="J2014" s="240" t="s">
        <v>4201</v>
      </c>
      <c r="K2014" s="260"/>
    </row>
    <row r="2015">
      <c r="A2015" s="209">
        <v>45305.0</v>
      </c>
      <c r="B2015" s="210" t="s">
        <v>1202</v>
      </c>
      <c r="C2015" s="213" t="s">
        <v>4202</v>
      </c>
      <c r="D2015" s="215">
        <v>7.5674697E7</v>
      </c>
      <c r="E2015" s="214"/>
      <c r="F2015" s="215">
        <f>95*5</f>
        <v>475</v>
      </c>
      <c r="G2015" s="215">
        <f t="shared" si="135"/>
        <v>475</v>
      </c>
      <c r="H2015" s="354" t="s">
        <v>4203</v>
      </c>
      <c r="I2015" s="186" t="s">
        <v>1381</v>
      </c>
      <c r="J2015" s="213" t="s">
        <v>4204</v>
      </c>
      <c r="K2015" s="260"/>
    </row>
    <row r="2016">
      <c r="A2016" s="239">
        <v>45305.0</v>
      </c>
      <c r="B2016" s="332">
        <v>45312.0</v>
      </c>
      <c r="C2016" s="242" t="s">
        <v>4205</v>
      </c>
      <c r="D2016" s="370">
        <v>6.5396105E7</v>
      </c>
      <c r="E2016" s="243"/>
      <c r="F2016" s="241">
        <v>450.0</v>
      </c>
      <c r="G2016" s="241">
        <f t="shared" si="135"/>
        <v>450</v>
      </c>
      <c r="H2016" s="243"/>
      <c r="I2016" s="186" t="s">
        <v>730</v>
      </c>
      <c r="J2016" s="240" t="s">
        <v>4168</v>
      </c>
      <c r="K2016" s="260"/>
    </row>
    <row r="2017">
      <c r="A2017" s="239">
        <v>45312.0</v>
      </c>
      <c r="B2017" s="364" t="s">
        <v>1202</v>
      </c>
      <c r="C2017" s="240" t="s">
        <v>4206</v>
      </c>
      <c r="D2017" s="241">
        <v>7.7393358E7</v>
      </c>
      <c r="E2017" s="243"/>
      <c r="F2017" s="241">
        <v>1045.0</v>
      </c>
      <c r="G2017" s="241">
        <f t="shared" si="135"/>
        <v>1045</v>
      </c>
      <c r="H2017" s="326" t="s">
        <v>4207</v>
      </c>
      <c r="I2017" s="186" t="s">
        <v>730</v>
      </c>
      <c r="J2017" s="240" t="s">
        <v>4208</v>
      </c>
      <c r="K2017" s="260"/>
    </row>
    <row r="2018">
      <c r="A2018" s="209">
        <v>45305.0</v>
      </c>
      <c r="B2018" s="210" t="s">
        <v>1202</v>
      </c>
      <c r="C2018" s="213" t="s">
        <v>4158</v>
      </c>
      <c r="D2018" s="215">
        <v>7.7021989E7</v>
      </c>
      <c r="E2018" s="214"/>
      <c r="F2018" s="215">
        <v>285.0</v>
      </c>
      <c r="G2018" s="215">
        <v>285.0</v>
      </c>
      <c r="H2018" s="371" t="s">
        <v>4159</v>
      </c>
      <c r="I2018" s="186" t="s">
        <v>1381</v>
      </c>
      <c r="J2018" s="213" t="s">
        <v>4209</v>
      </c>
      <c r="K2018" s="260"/>
    </row>
    <row r="2019">
      <c r="A2019" s="181">
        <v>45309.0</v>
      </c>
      <c r="B2019" s="181">
        <v>45311.0</v>
      </c>
      <c r="C2019" s="183" t="s">
        <v>4210</v>
      </c>
      <c r="D2019" s="184">
        <v>7.5532184E7</v>
      </c>
      <c r="E2019" s="179"/>
      <c r="F2019" s="184">
        <v>390.0</v>
      </c>
      <c r="G2019" s="184">
        <f>F2019</f>
        <v>390</v>
      </c>
      <c r="H2019" s="179"/>
      <c r="I2019" s="186" t="s">
        <v>1289</v>
      </c>
      <c r="J2019" s="183" t="s">
        <v>4211</v>
      </c>
      <c r="K2019" s="260"/>
    </row>
    <row r="2020">
      <c r="A2020" s="187">
        <v>45309.0</v>
      </c>
      <c r="B2020" s="187">
        <v>45311.0</v>
      </c>
      <c r="C2020" s="189" t="s">
        <v>4158</v>
      </c>
      <c r="D2020" s="191">
        <v>7.7021989E7</v>
      </c>
      <c r="E2020" s="190"/>
      <c r="F2020" s="191">
        <v>260.0</v>
      </c>
      <c r="G2020" s="191">
        <v>260.0</v>
      </c>
      <c r="H2020" s="190"/>
      <c r="I2020" s="186" t="s">
        <v>1210</v>
      </c>
      <c r="J2020" s="189" t="s">
        <v>4212</v>
      </c>
      <c r="K2020" s="260"/>
    </row>
    <row r="2021">
      <c r="A2021" s="232">
        <v>45309.0</v>
      </c>
      <c r="B2021" s="232">
        <v>45311.0</v>
      </c>
      <c r="C2021" s="234" t="s">
        <v>4213</v>
      </c>
      <c r="D2021" s="236">
        <v>7.0942583E7</v>
      </c>
      <c r="E2021" s="235"/>
      <c r="F2021" s="236">
        <v>650.0</v>
      </c>
      <c r="G2021" s="236">
        <f t="shared" ref="G2021:G2023" si="136">F2021</f>
        <v>650</v>
      </c>
      <c r="H2021" s="235"/>
      <c r="I2021" s="186" t="s">
        <v>1483</v>
      </c>
      <c r="J2021" s="234" t="s">
        <v>4214</v>
      </c>
      <c r="K2021" s="260"/>
    </row>
    <row r="2022">
      <c r="A2022" s="239">
        <v>45310.0</v>
      </c>
      <c r="B2022" s="239">
        <v>45310.0</v>
      </c>
      <c r="C2022" s="240" t="s">
        <v>4191</v>
      </c>
      <c r="D2022" s="241">
        <v>7.8546123E7</v>
      </c>
      <c r="E2022" s="243"/>
      <c r="F2022" s="241">
        <v>425.0</v>
      </c>
      <c r="G2022" s="241">
        <f t="shared" si="136"/>
        <v>425</v>
      </c>
      <c r="H2022" s="240" t="s">
        <v>3370</v>
      </c>
      <c r="I2022" s="186" t="s">
        <v>730</v>
      </c>
      <c r="J2022" s="240" t="s">
        <v>4215</v>
      </c>
      <c r="K2022" s="260"/>
    </row>
    <row r="2023">
      <c r="A2023" s="239">
        <v>45310.0</v>
      </c>
      <c r="B2023" s="239">
        <v>45312.0</v>
      </c>
      <c r="C2023" s="242" t="s">
        <v>4216</v>
      </c>
      <c r="D2023" s="324">
        <v>7.6381116E7</v>
      </c>
      <c r="E2023" s="243"/>
      <c r="F2023" s="241">
        <v>350.0</v>
      </c>
      <c r="G2023" s="241">
        <f t="shared" si="136"/>
        <v>350</v>
      </c>
      <c r="H2023" s="243"/>
      <c r="I2023" s="186" t="s">
        <v>730</v>
      </c>
      <c r="J2023" s="240" t="s">
        <v>4217</v>
      </c>
      <c r="K2023" s="260"/>
    </row>
    <row r="2024">
      <c r="A2024" s="187">
        <v>45311.0</v>
      </c>
      <c r="B2024" s="187">
        <v>45311.0</v>
      </c>
      <c r="C2024" s="189" t="s">
        <v>4158</v>
      </c>
      <c r="D2024" s="191">
        <v>7.7021989E7</v>
      </c>
      <c r="E2024" s="190"/>
      <c r="F2024" s="191">
        <v>130.0</v>
      </c>
      <c r="G2024" s="191">
        <v>130.0</v>
      </c>
      <c r="H2024" s="190"/>
      <c r="I2024" s="186" t="s">
        <v>1210</v>
      </c>
      <c r="J2024" s="189" t="s">
        <v>4218</v>
      </c>
      <c r="K2024" s="260"/>
    </row>
    <row r="2025">
      <c r="A2025" s="232">
        <v>45311.0</v>
      </c>
      <c r="B2025" s="232">
        <v>45311.0</v>
      </c>
      <c r="C2025" s="234" t="s">
        <v>1482</v>
      </c>
      <c r="D2025" s="236">
        <v>7.6487254E7</v>
      </c>
      <c r="E2025" s="234" t="s">
        <v>18</v>
      </c>
      <c r="F2025" s="236">
        <v>305.0</v>
      </c>
      <c r="G2025" s="236">
        <v>305.0</v>
      </c>
      <c r="H2025" s="234" t="s">
        <v>3370</v>
      </c>
      <c r="I2025" s="186" t="s">
        <v>1483</v>
      </c>
      <c r="J2025" s="234" t="s">
        <v>4219</v>
      </c>
      <c r="K2025" s="260"/>
    </row>
    <row r="2026">
      <c r="A2026" s="209">
        <v>45311.0</v>
      </c>
      <c r="B2026" s="209">
        <v>45312.0</v>
      </c>
      <c r="C2026" s="213" t="s">
        <v>4220</v>
      </c>
      <c r="D2026" s="213" t="s">
        <v>4221</v>
      </c>
      <c r="E2026" s="214"/>
      <c r="F2026" s="215">
        <v>390.0</v>
      </c>
      <c r="G2026" s="215">
        <f t="shared" ref="G2026:G2036" si="137">F2026</f>
        <v>390</v>
      </c>
      <c r="H2026" s="214"/>
      <c r="I2026" s="186" t="s">
        <v>1381</v>
      </c>
      <c r="J2026" s="213" t="s">
        <v>4222</v>
      </c>
      <c r="K2026" s="260"/>
    </row>
    <row r="2027">
      <c r="A2027" s="209">
        <v>45311.0</v>
      </c>
      <c r="B2027" s="209">
        <v>45313.0</v>
      </c>
      <c r="C2027" s="213" t="s">
        <v>4223</v>
      </c>
      <c r="D2027" s="215">
        <v>7.2610076E7</v>
      </c>
      <c r="E2027" s="214"/>
      <c r="F2027" s="215">
        <v>1090.0</v>
      </c>
      <c r="G2027" s="215">
        <f t="shared" si="137"/>
        <v>1090</v>
      </c>
      <c r="H2027" s="214"/>
      <c r="I2027" s="186" t="s">
        <v>1381</v>
      </c>
      <c r="J2027" s="213" t="s">
        <v>4224</v>
      </c>
      <c r="K2027" s="260"/>
    </row>
    <row r="2028">
      <c r="A2028" s="181">
        <v>45311.0</v>
      </c>
      <c r="B2028" s="181">
        <v>45312.0</v>
      </c>
      <c r="C2028" s="183" t="s">
        <v>4225</v>
      </c>
      <c r="D2028" s="184">
        <v>6.7198412E7</v>
      </c>
      <c r="E2028" s="179"/>
      <c r="F2028" s="184">
        <v>650.0</v>
      </c>
      <c r="G2028" s="184">
        <f t="shared" si="137"/>
        <v>650</v>
      </c>
      <c r="H2028" s="179"/>
      <c r="I2028" s="186" t="s">
        <v>1289</v>
      </c>
      <c r="J2028" s="183" t="s">
        <v>4226</v>
      </c>
      <c r="K2028" s="260"/>
    </row>
    <row r="2029">
      <c r="A2029" s="181">
        <v>45311.0</v>
      </c>
      <c r="B2029" s="181">
        <v>45313.0</v>
      </c>
      <c r="C2029" s="183" t="s">
        <v>4227</v>
      </c>
      <c r="D2029" s="184">
        <v>7.8105901E7</v>
      </c>
      <c r="E2029" s="179"/>
      <c r="F2029" s="184">
        <v>480.0</v>
      </c>
      <c r="G2029" s="184">
        <f t="shared" si="137"/>
        <v>480</v>
      </c>
      <c r="H2029" s="179"/>
      <c r="I2029" s="186" t="s">
        <v>1289</v>
      </c>
      <c r="J2029" s="183" t="s">
        <v>4228</v>
      </c>
      <c r="K2029" s="260"/>
    </row>
    <row r="2030">
      <c r="A2030" s="232">
        <v>45311.0</v>
      </c>
      <c r="B2030" s="232">
        <v>45312.0</v>
      </c>
      <c r="C2030" s="234" t="s">
        <v>4229</v>
      </c>
      <c r="D2030" s="236">
        <v>7.8440239E7</v>
      </c>
      <c r="E2030" s="235"/>
      <c r="F2030" s="236">
        <v>1560.0</v>
      </c>
      <c r="G2030" s="236">
        <f t="shared" si="137"/>
        <v>1560</v>
      </c>
      <c r="H2030" s="235"/>
      <c r="I2030" s="186" t="s">
        <v>1483</v>
      </c>
      <c r="J2030" s="234" t="s">
        <v>4230</v>
      </c>
      <c r="K2030" s="260"/>
    </row>
    <row r="2031">
      <c r="A2031" s="239">
        <v>45312.0</v>
      </c>
      <c r="B2031" s="239">
        <v>45312.0</v>
      </c>
      <c r="C2031" s="240" t="s">
        <v>4231</v>
      </c>
      <c r="D2031" s="241">
        <v>7.2159589E7</v>
      </c>
      <c r="E2031" s="243"/>
      <c r="F2031" s="241">
        <v>175.0</v>
      </c>
      <c r="G2031" s="241">
        <f t="shared" si="137"/>
        <v>175</v>
      </c>
      <c r="H2031" s="243"/>
      <c r="I2031" s="186" t="s">
        <v>730</v>
      </c>
      <c r="J2031" s="240" t="s">
        <v>4232</v>
      </c>
      <c r="K2031" s="260"/>
    </row>
    <row r="2032">
      <c r="A2032" s="187">
        <v>45312.0</v>
      </c>
      <c r="B2032" s="187">
        <v>45312.0</v>
      </c>
      <c r="C2032" s="189" t="s">
        <v>4233</v>
      </c>
      <c r="D2032" s="191">
        <v>7.0661342E7</v>
      </c>
      <c r="E2032" s="190"/>
      <c r="F2032" s="191">
        <v>420.0</v>
      </c>
      <c r="G2032" s="191">
        <f t="shared" si="137"/>
        <v>420</v>
      </c>
      <c r="H2032" s="189" t="s">
        <v>4234</v>
      </c>
      <c r="I2032" s="186" t="s">
        <v>1210</v>
      </c>
      <c r="J2032" s="189" t="s">
        <v>4235</v>
      </c>
      <c r="K2032" s="260"/>
    </row>
    <row r="2033">
      <c r="A2033" s="232">
        <v>45312.0</v>
      </c>
      <c r="B2033" s="232">
        <v>45312.0</v>
      </c>
      <c r="C2033" s="234" t="s">
        <v>4236</v>
      </c>
      <c r="D2033" s="236">
        <v>6.0788398E7</v>
      </c>
      <c r="E2033" s="235"/>
      <c r="F2033" s="236">
        <v>260.0</v>
      </c>
      <c r="G2033" s="236">
        <f t="shared" si="137"/>
        <v>260</v>
      </c>
      <c r="H2033" s="235"/>
      <c r="I2033" s="186" t="s">
        <v>1483</v>
      </c>
      <c r="J2033" s="234" t="s">
        <v>4237</v>
      </c>
      <c r="K2033" s="260"/>
    </row>
    <row r="2034">
      <c r="A2034" s="187">
        <v>45312.0</v>
      </c>
      <c r="B2034" s="187">
        <v>45312.0</v>
      </c>
      <c r="C2034" s="189" t="s">
        <v>4238</v>
      </c>
      <c r="D2034" s="191">
        <v>6.0856666E7</v>
      </c>
      <c r="E2034" s="190"/>
      <c r="F2034" s="191">
        <v>480.0</v>
      </c>
      <c r="G2034" s="191">
        <f t="shared" si="137"/>
        <v>480</v>
      </c>
      <c r="H2034" s="190"/>
      <c r="I2034" s="186" t="s">
        <v>1210</v>
      </c>
      <c r="J2034" s="189" t="s">
        <v>4239</v>
      </c>
      <c r="K2034" s="260"/>
    </row>
    <row r="2035">
      <c r="A2035" s="209">
        <v>45312.0</v>
      </c>
      <c r="B2035" s="209">
        <v>45312.0</v>
      </c>
      <c r="C2035" s="212" t="s">
        <v>4240</v>
      </c>
      <c r="D2035" s="215">
        <v>7.7676078E7</v>
      </c>
      <c r="E2035" s="214"/>
      <c r="F2035" s="215">
        <v>520.0</v>
      </c>
      <c r="G2035" s="215">
        <f t="shared" si="137"/>
        <v>520</v>
      </c>
      <c r="H2035" s="214"/>
      <c r="I2035" s="186" t="s">
        <v>1381</v>
      </c>
      <c r="J2035" s="213" t="s">
        <v>1181</v>
      </c>
      <c r="K2035" s="260"/>
    </row>
    <row r="2036">
      <c r="A2036" s="209">
        <v>45312.0</v>
      </c>
      <c r="B2036" s="209">
        <v>45313.0</v>
      </c>
      <c r="C2036" s="213" t="s">
        <v>4241</v>
      </c>
      <c r="D2036" s="215">
        <v>7.31305E7</v>
      </c>
      <c r="E2036" s="214"/>
      <c r="F2036" s="215">
        <v>520.0</v>
      </c>
      <c r="G2036" s="215">
        <f t="shared" si="137"/>
        <v>520</v>
      </c>
      <c r="H2036" s="214"/>
      <c r="I2036" s="186" t="s">
        <v>1381</v>
      </c>
      <c r="J2036" s="213" t="s">
        <v>4242</v>
      </c>
      <c r="K2036" s="260"/>
    </row>
    <row r="2037">
      <c r="A2037" s="209">
        <v>45312.0</v>
      </c>
      <c r="B2037" s="209">
        <v>45313.0</v>
      </c>
      <c r="C2037" s="213" t="s">
        <v>4223</v>
      </c>
      <c r="D2037" s="215">
        <v>7.2610076E7</v>
      </c>
      <c r="E2037" s="214"/>
      <c r="F2037" s="215">
        <v>650.0</v>
      </c>
      <c r="G2037" s="215">
        <v>650.0</v>
      </c>
      <c r="H2037" s="214"/>
      <c r="I2037" s="186" t="s">
        <v>1381</v>
      </c>
      <c r="J2037" s="213" t="s">
        <v>4243</v>
      </c>
      <c r="K2037" s="260"/>
    </row>
    <row r="2038">
      <c r="A2038" s="209">
        <v>45312.0</v>
      </c>
      <c r="B2038" s="209">
        <v>45312.0</v>
      </c>
      <c r="C2038" s="213" t="s">
        <v>4244</v>
      </c>
      <c r="D2038" s="215">
        <v>7.2128328E7</v>
      </c>
      <c r="E2038" s="214"/>
      <c r="F2038" s="215">
        <v>650.0</v>
      </c>
      <c r="G2038" s="215">
        <f>F2038</f>
        <v>650</v>
      </c>
      <c r="H2038" s="214"/>
      <c r="I2038" s="186" t="s">
        <v>1381</v>
      </c>
      <c r="J2038" s="213" t="s">
        <v>4214</v>
      </c>
      <c r="K2038" s="260"/>
    </row>
    <row r="2039">
      <c r="A2039" s="209">
        <v>45312.0</v>
      </c>
      <c r="B2039" s="209">
        <v>45312.0</v>
      </c>
      <c r="C2039" s="213" t="s">
        <v>4245</v>
      </c>
      <c r="D2039" s="215">
        <v>6.0720184E7</v>
      </c>
      <c r="E2039" s="214"/>
      <c r="F2039" s="215">
        <v>130.0</v>
      </c>
      <c r="G2039" s="215">
        <v>130.0</v>
      </c>
      <c r="H2039" s="214"/>
      <c r="I2039" s="186" t="s">
        <v>1381</v>
      </c>
      <c r="J2039" s="213" t="s">
        <v>2494</v>
      </c>
      <c r="K2039" s="260"/>
    </row>
    <row r="2040">
      <c r="A2040" s="209">
        <v>45312.0</v>
      </c>
      <c r="B2040" s="209">
        <v>45312.0</v>
      </c>
      <c r="C2040" s="213" t="s">
        <v>4246</v>
      </c>
      <c r="D2040" s="215">
        <v>7.8465587E7</v>
      </c>
      <c r="E2040" s="214"/>
      <c r="F2040" s="215">
        <v>350.0</v>
      </c>
      <c r="G2040" s="215">
        <f t="shared" ref="G2040:G2050" si="138">F2040</f>
        <v>350</v>
      </c>
      <c r="H2040" s="214"/>
      <c r="I2040" s="186" t="s">
        <v>1381</v>
      </c>
      <c r="J2040" s="213" t="s">
        <v>1804</v>
      </c>
      <c r="K2040" s="260"/>
    </row>
    <row r="2041">
      <c r="A2041" s="209">
        <v>45312.0</v>
      </c>
      <c r="B2041" s="209">
        <v>45313.0</v>
      </c>
      <c r="C2041" s="212" t="s">
        <v>4247</v>
      </c>
      <c r="D2041" s="352">
        <v>7.5634773E7</v>
      </c>
      <c r="E2041" s="214"/>
      <c r="F2041" s="215">
        <v>260.0</v>
      </c>
      <c r="G2041" s="215">
        <f t="shared" si="138"/>
        <v>260</v>
      </c>
      <c r="H2041" s="214"/>
      <c r="I2041" s="186" t="s">
        <v>1381</v>
      </c>
      <c r="J2041" s="213" t="s">
        <v>4248</v>
      </c>
      <c r="K2041" s="260"/>
    </row>
    <row r="2042">
      <c r="A2042" s="209">
        <v>45312.0</v>
      </c>
      <c r="B2042" s="209">
        <v>45313.0</v>
      </c>
      <c r="C2042" s="213" t="s">
        <v>4249</v>
      </c>
      <c r="D2042" s="215">
        <v>6.3464177E7</v>
      </c>
      <c r="E2042" s="214"/>
      <c r="F2042" s="215">
        <v>390.0</v>
      </c>
      <c r="G2042" s="215">
        <f t="shared" si="138"/>
        <v>390</v>
      </c>
      <c r="H2042" s="214"/>
      <c r="I2042" s="186" t="s">
        <v>1381</v>
      </c>
      <c r="J2042" s="213" t="s">
        <v>4250</v>
      </c>
      <c r="K2042" s="260"/>
    </row>
    <row r="2043">
      <c r="A2043" s="187">
        <v>45313.0</v>
      </c>
      <c r="B2043" s="187">
        <v>45313.0</v>
      </c>
      <c r="C2043" s="189" t="s">
        <v>4251</v>
      </c>
      <c r="D2043" s="191">
        <v>7.1344681E7</v>
      </c>
      <c r="E2043" s="190"/>
      <c r="F2043" s="191">
        <v>440.0</v>
      </c>
      <c r="G2043" s="191">
        <f t="shared" si="138"/>
        <v>440</v>
      </c>
      <c r="H2043" s="190"/>
      <c r="I2043" s="186" t="s">
        <v>1210</v>
      </c>
      <c r="J2043" s="189" t="s">
        <v>4252</v>
      </c>
      <c r="K2043" s="260"/>
    </row>
    <row r="2044">
      <c r="A2044" s="209">
        <v>45313.0</v>
      </c>
      <c r="B2044" s="209">
        <v>45313.0</v>
      </c>
      <c r="C2044" s="213" t="s">
        <v>4253</v>
      </c>
      <c r="D2044" s="215">
        <v>7.7064043E7</v>
      </c>
      <c r="E2044" s="214"/>
      <c r="F2044" s="215">
        <v>1430.0</v>
      </c>
      <c r="G2044" s="215">
        <f t="shared" si="138"/>
        <v>1430</v>
      </c>
      <c r="H2044" s="214"/>
      <c r="I2044" s="186" t="s">
        <v>1381</v>
      </c>
      <c r="J2044" s="213" t="s">
        <v>2485</v>
      </c>
      <c r="K2044" s="260"/>
    </row>
    <row r="2045">
      <c r="A2045" s="187">
        <v>45313.0</v>
      </c>
      <c r="B2045" s="187">
        <v>45313.0</v>
      </c>
      <c r="C2045" s="189" t="s">
        <v>4254</v>
      </c>
      <c r="D2045" s="191">
        <v>7.0833579E7</v>
      </c>
      <c r="E2045" s="190"/>
      <c r="F2045" s="191">
        <v>780.0</v>
      </c>
      <c r="G2045" s="191">
        <f t="shared" si="138"/>
        <v>780</v>
      </c>
      <c r="H2045" s="190"/>
      <c r="I2045" s="186" t="s">
        <v>1210</v>
      </c>
      <c r="J2045" s="189" t="s">
        <v>1974</v>
      </c>
      <c r="K2045" s="260"/>
    </row>
    <row r="2046">
      <c r="A2046" s="209">
        <v>45313.0</v>
      </c>
      <c r="B2046" s="209">
        <v>45313.0</v>
      </c>
      <c r="C2046" s="213" t="s">
        <v>4090</v>
      </c>
      <c r="D2046" s="215">
        <v>7.9486562E7</v>
      </c>
      <c r="E2046" s="213" t="s">
        <v>18</v>
      </c>
      <c r="F2046" s="215">
        <v>550.0</v>
      </c>
      <c r="G2046" s="215">
        <f t="shared" si="138"/>
        <v>550</v>
      </c>
      <c r="H2046" s="213" t="s">
        <v>3370</v>
      </c>
      <c r="I2046" s="186" t="s">
        <v>1381</v>
      </c>
      <c r="J2046" s="213" t="s">
        <v>4255</v>
      </c>
      <c r="K2046" s="260"/>
    </row>
    <row r="2047">
      <c r="A2047" s="239">
        <v>45313.0</v>
      </c>
      <c r="B2047" s="239">
        <v>45313.0</v>
      </c>
      <c r="C2047" s="240" t="s">
        <v>4256</v>
      </c>
      <c r="D2047" s="241">
        <v>7.7417339E7</v>
      </c>
      <c r="E2047" s="240" t="s">
        <v>31</v>
      </c>
      <c r="F2047" s="241">
        <v>755.0</v>
      </c>
      <c r="G2047" s="241">
        <f t="shared" si="138"/>
        <v>755</v>
      </c>
      <c r="H2047" s="240" t="s">
        <v>4257</v>
      </c>
      <c r="I2047" s="186" t="s">
        <v>730</v>
      </c>
      <c r="J2047" s="240" t="s">
        <v>4258</v>
      </c>
      <c r="K2047" s="260"/>
    </row>
    <row r="2048">
      <c r="A2048" s="232">
        <v>45313.0</v>
      </c>
      <c r="B2048" s="232">
        <v>45313.0</v>
      </c>
      <c r="C2048" s="234" t="s">
        <v>4154</v>
      </c>
      <c r="D2048" s="234" t="s">
        <v>4155</v>
      </c>
      <c r="E2048" s="234" t="s">
        <v>31</v>
      </c>
      <c r="F2048" s="236">
        <v>1000.0</v>
      </c>
      <c r="G2048" s="236">
        <f t="shared" si="138"/>
        <v>1000</v>
      </c>
      <c r="H2048" s="234" t="s">
        <v>3370</v>
      </c>
      <c r="I2048" s="186" t="s">
        <v>1483</v>
      </c>
      <c r="J2048" s="234" t="s">
        <v>4259</v>
      </c>
      <c r="K2048" s="260"/>
    </row>
    <row r="2049">
      <c r="A2049" s="187">
        <v>45313.0</v>
      </c>
      <c r="B2049" s="187">
        <v>45313.0</v>
      </c>
      <c r="C2049" s="189" t="s">
        <v>4253</v>
      </c>
      <c r="D2049" s="191">
        <v>7.7064043E7</v>
      </c>
      <c r="E2049" s="190"/>
      <c r="F2049" s="191">
        <v>260.0</v>
      </c>
      <c r="G2049" s="191">
        <f t="shared" si="138"/>
        <v>260</v>
      </c>
      <c r="H2049" s="189" t="s">
        <v>3370</v>
      </c>
      <c r="I2049" s="186" t="s">
        <v>1210</v>
      </c>
      <c r="J2049" s="189" t="s">
        <v>4260</v>
      </c>
      <c r="K2049" s="260"/>
    </row>
    <row r="2050">
      <c r="A2050" s="239">
        <v>45314.0</v>
      </c>
      <c r="B2050" s="239">
        <v>45310.0</v>
      </c>
      <c r="C2050" s="240" t="s">
        <v>4261</v>
      </c>
      <c r="D2050" s="372">
        <v>7.0306946E7</v>
      </c>
      <c r="E2050" s="243"/>
      <c r="F2050" s="241">
        <v>560.0</v>
      </c>
      <c r="G2050" s="241">
        <f t="shared" si="138"/>
        <v>560</v>
      </c>
      <c r="H2050" s="240" t="s">
        <v>4262</v>
      </c>
      <c r="I2050" s="186" t="s">
        <v>730</v>
      </c>
      <c r="J2050" s="240" t="s">
        <v>4263</v>
      </c>
      <c r="K2050" s="260"/>
    </row>
    <row r="2051">
      <c r="A2051" s="209">
        <v>45315.0</v>
      </c>
      <c r="B2051" s="209">
        <v>45315.0</v>
      </c>
      <c r="C2051" s="213" t="s">
        <v>4264</v>
      </c>
      <c r="D2051" s="215">
        <v>7.1407053E7</v>
      </c>
      <c r="E2051" s="213" t="s">
        <v>18</v>
      </c>
      <c r="F2051" s="215">
        <v>650.0</v>
      </c>
      <c r="G2051" s="215">
        <f>650</f>
        <v>650</v>
      </c>
      <c r="H2051" s="213" t="s">
        <v>4265</v>
      </c>
      <c r="I2051" s="186" t="s">
        <v>1381</v>
      </c>
      <c r="J2051" s="213" t="s">
        <v>4266</v>
      </c>
      <c r="K2051" s="260"/>
    </row>
    <row r="2052">
      <c r="A2052" s="209">
        <v>45318.0</v>
      </c>
      <c r="B2052" s="209">
        <v>45319.0</v>
      </c>
      <c r="C2052" s="213" t="s">
        <v>4267</v>
      </c>
      <c r="D2052" s="215">
        <v>7.0299199E7</v>
      </c>
      <c r="E2052" s="214"/>
      <c r="F2052" s="215">
        <v>1690.0</v>
      </c>
      <c r="G2052" s="215">
        <v>1690.0</v>
      </c>
      <c r="H2052" s="214"/>
      <c r="I2052" s="186" t="s">
        <v>1381</v>
      </c>
      <c r="J2052" s="373" t="s">
        <v>4268</v>
      </c>
      <c r="K2052" s="260"/>
    </row>
    <row r="2053">
      <c r="A2053" s="209">
        <v>45318.0</v>
      </c>
      <c r="B2053" s="209">
        <v>45318.0</v>
      </c>
      <c r="C2053" s="212" t="s">
        <v>4269</v>
      </c>
      <c r="D2053" s="352">
        <v>7.606805E7</v>
      </c>
      <c r="E2053" s="213" t="s">
        <v>18</v>
      </c>
      <c r="F2053" s="215">
        <v>610.0</v>
      </c>
      <c r="G2053" s="215">
        <v>610.0</v>
      </c>
      <c r="H2053" s="214"/>
      <c r="I2053" s="186" t="s">
        <v>1381</v>
      </c>
      <c r="J2053" s="373" t="s">
        <v>4270</v>
      </c>
      <c r="K2053" s="260"/>
    </row>
    <row r="2054">
      <c r="A2054" s="209">
        <v>45319.0</v>
      </c>
      <c r="B2054" s="209">
        <v>45319.0</v>
      </c>
      <c r="C2054" s="212" t="s">
        <v>4271</v>
      </c>
      <c r="D2054" s="215">
        <v>7.0958271E7</v>
      </c>
      <c r="E2054" s="214"/>
      <c r="F2054" s="215">
        <v>390.0</v>
      </c>
      <c r="G2054" s="215">
        <f t="shared" ref="G2054:G2056" si="139">F2054</f>
        <v>390</v>
      </c>
      <c r="H2054" s="214"/>
      <c r="I2054" s="186" t="s">
        <v>1381</v>
      </c>
      <c r="J2054" s="213" t="s">
        <v>4272</v>
      </c>
      <c r="K2054" s="260"/>
    </row>
    <row r="2055">
      <c r="A2055" s="209">
        <v>45319.0</v>
      </c>
      <c r="B2055" s="209">
        <v>45319.0</v>
      </c>
      <c r="C2055" s="212" t="s">
        <v>4273</v>
      </c>
      <c r="D2055" s="352">
        <v>6.770878E7</v>
      </c>
      <c r="E2055" s="214"/>
      <c r="F2055" s="215">
        <v>260.0</v>
      </c>
      <c r="G2055" s="215">
        <f t="shared" si="139"/>
        <v>260</v>
      </c>
      <c r="H2055" s="214"/>
      <c r="I2055" s="186" t="s">
        <v>1381</v>
      </c>
      <c r="J2055" s="213" t="s">
        <v>2381</v>
      </c>
      <c r="K2055" s="260"/>
    </row>
    <row r="2056">
      <c r="A2056" s="181">
        <v>45319.0</v>
      </c>
      <c r="B2056" s="181">
        <v>45319.0</v>
      </c>
      <c r="C2056" s="183" t="s">
        <v>4274</v>
      </c>
      <c r="D2056" s="183"/>
      <c r="E2056" s="179"/>
      <c r="F2056" s="184">
        <v>350.0</v>
      </c>
      <c r="G2056" s="184">
        <f t="shared" si="139"/>
        <v>350</v>
      </c>
      <c r="H2056" s="179"/>
      <c r="I2056" s="186" t="s">
        <v>1289</v>
      </c>
      <c r="J2056" s="183" t="s">
        <v>4275</v>
      </c>
      <c r="K2056" s="260"/>
    </row>
  </sheetData>
  <mergeCells count="8">
    <mergeCell ref="I825:I826"/>
    <mergeCell ref="J825:J826"/>
    <mergeCell ref="K825:K826"/>
    <mergeCell ref="G1269:G1270"/>
    <mergeCell ref="H1269:H1270"/>
    <mergeCell ref="G1456:G1457"/>
    <mergeCell ref="H1456:H1457"/>
    <mergeCell ref="K1456:K1457"/>
  </mergeCells>
  <conditionalFormatting sqref="A1:A2056">
    <cfRule type="notContainsBlanks" dxfId="0" priority="1">
      <formula>LEN(TRIM(A1))&gt;0</formula>
    </cfRule>
  </conditionalFormatting>
  <dataValidations>
    <dataValidation type="list" allowBlank="1" showErrorMessage="1" sqref="J1019:J1020 I1711:I1796">
      <formula1>"MARI - NICOLE,DANA - NICOLE,NICOLE,SANTY - NICOLE,M-S-Nic,M-D-N,D-S-Nic,Todos,N-S-J,NICOLE - JOSE"</formula1>
    </dataValidation>
    <dataValidation type="list" allowBlank="1" showErrorMessage="1" sqref="I370:I435">
      <formula1>#REF!</formula1>
    </dataValidation>
    <dataValidation type="list" allowBlank="1" showErrorMessage="1" sqref="E118:E138 E140:E146 E148:E178 E180:E182 E184:E194 E196:E198 E200:E618 E619:F619 E620:E945">
      <formula1>#REF!</formula1>
    </dataValidation>
    <dataValidation type="list" allowBlank="1" showErrorMessage="1" sqref="J510:J545">
      <formula1>"DANA - NICOLE,MARI - NICOLE,NICOLE"</formula1>
    </dataValidation>
    <dataValidation type="list" allowBlank="1" showErrorMessage="1" sqref="I1019:I1020">
      <formula1>#REF!</formula1>
    </dataValidation>
    <dataValidation type="list" allowBlank="1" showErrorMessage="1" sqref="F118:F138 F140:F146 F148:F178 F180:F182 F184:F194 F196:F198 F200:F618 F620:F1018 F1021:F1180 E1181:F1238 F1239:F1548 E1549:F1710 F1711:F1796 E1797:F2056">
      <formula1>#REF!</formula1>
    </dataValidation>
    <dataValidation type="custom" allowBlank="1" showDropDown="1" sqref="B2:B6 B8:B117">
      <formula1>OR(NOT(ISERROR(DATEVALUE(B2))), AND(ISNUMBER(B2), LEFT(CELL("format", B2))="D"))</formula1>
    </dataValidation>
    <dataValidation type="list" allowBlank="1" showErrorMessage="1" sqref="J1239:J1546 I1547:I1670">
      <formula1>"MARI - NICOLE,DANA - NICOLE,NICOLE,SANTY - NICOLE,M-S-Nic,M-D-N,D-S-Nic,Todos,Nicole - Jose"</formula1>
    </dataValidation>
    <dataValidation type="list" allowBlank="1" showErrorMessage="1" sqref="J801:J811">
      <formula1>"MARI - NICOLE,DANA - NICOLE,NICOLE,SANTY - NICOLE,M-S-Nic,M-D-N,D-S-Nic,Todos,TERRAMIA"</formula1>
    </dataValidation>
    <dataValidation type="list" allowBlank="1" showErrorMessage="1" sqref="I1928:I2056">
      <formula1>"MARI - NICOLE,DANA -NICOLE,NICOLE,SANTY - NICOLE,TODOS"</formula1>
    </dataValidation>
    <dataValidation type="list" allowBlank="1" showErrorMessage="1" sqref="J587:J657">
      <formula1>"MARI - NICOLE,DANA -NICOLE,NICOLE,SANTY - NICOLE,MARI - DANA- NICK,MARI - SANTY - NICK,TODOS"</formula1>
    </dataValidation>
    <dataValidation type="list" allowBlank="1" showErrorMessage="1" sqref="J1024:J1180">
      <formula1>"MARI - NICOLE,DANA - NICOLE,NICOLE,SANTY - NICOLE,M-S-Nic,M-D-N,D-S-Nic,Todos,Nicole - Jose,N -S-J"</formula1>
    </dataValidation>
    <dataValidation type="list" allowBlank="1" showErrorMessage="1" sqref="J756:J800">
      <formula1>"MARI - NICOLE,DANA - NICOLE,NICOLE,SANTY - NICOLE,M-S-Nic,M-D-N,D-S-Nic,Todos"</formula1>
    </dataValidation>
    <dataValidation type="custom" allowBlank="1" showDropDown="1" showErrorMessage="1" sqref="A1019:B1020 A1711:B1796">
      <formula1>OR(NOT(ISERROR(DATEVALUE(A1019))), AND(ISNUMBER(A1019), LEFT(CELL("format", A1019))="D"))</formula1>
    </dataValidation>
    <dataValidation type="list" allowBlank="1" showErrorMessage="1" sqref="J658:J755 J812:J825 J827:J1018 J1021:J1023 I1181:J1238 J1547:J1670 I1671:J1710 J1711:J1796 I1797:J1927 J1928:J2056">
      <formula1>"MARI - NICOLE,DANA - NICOLE,NICOLE,SANTY - NICOLE,M-S-Nic,M-D-N,D-S-Nic,Todos"</formula1>
    </dataValidation>
    <dataValidation type="list" allowBlank="1" showErrorMessage="1" sqref="E946:E1180 E1239:E1548">
      <formula1>#REF!</formula1>
    </dataValidation>
    <dataValidation type="custom" allowBlank="1" showDropDown="1" sqref="A2:A529">
      <formula1>OR(NOT(ISERROR(DATEVALUE(A2))), AND(ISNUMBER(A2), LEFT(CELL("format", A2))="D"))</formula1>
    </dataValidation>
    <dataValidation type="list" allowBlank="1" showErrorMessage="1" sqref="I436:I680 I682:I825 I827:I1018">
      <formula1>#REF!</formula1>
    </dataValidation>
    <dataValidation type="list" allowBlank="1" showErrorMessage="1" sqref="F1019:F1020 E1711:E1796">
      <formula1>#REF!</formula1>
    </dataValidation>
    <dataValidation type="list" allowBlank="1" showErrorMessage="1" sqref="J546:J586">
      <formula1>"MARI - NICOLE,DANA -NICOLE,NICOLE,TODAS,SANTY  - NICOLE"</formula1>
    </dataValidation>
    <dataValidation type="list" allowBlank="1" showErrorMessage="1" sqref="I1021:I1180 I1239:I1546">
      <formula1>#REF!</formula1>
    </dataValidation>
    <dataValidation type="custom" allowBlank="1" showDropDown="1" showErrorMessage="1" sqref="B119:B146 B148:B172 B174:B182 B184:B197 B199:B302 B306:B308 B314:B320 B322:B325 B327:B369 B371:B441 B444:B509 B512:B529 A530:B601 A602 A603:B673 A674:A676 A677:B689 A690 A691:B747 A748 A749:B781 A782 A783:B971 A972 A973:B1018 A1021:B1710 A1797:B2056">
      <formula1>OR(NOT(ISERROR(DATEVALUE(A119))), AND(ISNUMBER(A119), LEFT(CELL("format", A119))="D"))</formula1>
    </dataValidation>
  </dataValidations>
  <drawing r:id="rId1"/>
  <tableParts count="1">
    <tablePart r:id="rId3"/>
  </tableParts>
</worksheet>
</file>