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y Work Portfolio\"/>
    </mc:Choice>
  </mc:AlternateContent>
  <xr:revisionPtr revIDLastSave="0" documentId="13_ncr:1_{75E1570C-2D9E-4987-83E0-9D4AD6953336}" xr6:coauthVersionLast="47" xr6:coauthVersionMax="47" xr10:uidLastSave="{00000000-0000-0000-0000-000000000000}"/>
  <bookViews>
    <workbookView xWindow="-120" yWindow="-120" windowWidth="20730" windowHeight="11040" tabRatio="581" activeTab="1" xr2:uid="{00000000-000D-0000-FFFF-FFFF00000000}"/>
  </bookViews>
  <sheets>
    <sheet name="FD Raw Data" sheetId="6" r:id="rId1"/>
    <sheet name="Clean_Data" sheetId="4" r:id="rId2"/>
    <sheet name="Analysis" sheetId="2" r:id="rId3"/>
    <sheet name="Dashboard" sheetId="1" r:id="rId4"/>
    <sheet name="Indicators" sheetId="3" state="hidden" r:id="rId5"/>
    <sheet name="Data_Notes" sheetId="5" state="hidden" r:id="rId6"/>
  </sheets>
  <definedNames>
    <definedName name="_xlnm._FilterDatabase" localSheetId="1" hidden="1">Clean_Data!$A$1:$W$89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4" l="1"/>
  <c r="S2" i="4"/>
  <c r="S89" i="6"/>
  <c r="R89" i="6"/>
  <c r="S88" i="6"/>
  <c r="R88" i="6"/>
  <c r="S87" i="6"/>
  <c r="R87" i="6"/>
  <c r="S86" i="6"/>
  <c r="R86" i="6"/>
  <c r="S85" i="6"/>
  <c r="R85" i="6"/>
  <c r="S84" i="6"/>
  <c r="R84" i="6"/>
  <c r="S83" i="6"/>
  <c r="R83" i="6"/>
  <c r="S82" i="6"/>
  <c r="R82" i="6"/>
  <c r="S81" i="6"/>
  <c r="R81" i="6"/>
  <c r="S80" i="6"/>
  <c r="R80" i="6"/>
  <c r="S79" i="6"/>
  <c r="R79" i="6"/>
  <c r="S78" i="6"/>
  <c r="R78" i="6"/>
  <c r="S77" i="6"/>
  <c r="R77" i="6"/>
  <c r="S76" i="6"/>
  <c r="R76" i="6"/>
  <c r="S75" i="6"/>
  <c r="R75" i="6"/>
  <c r="S74" i="6"/>
  <c r="R74" i="6"/>
  <c r="S73" i="6"/>
  <c r="R73" i="6"/>
  <c r="S72" i="6"/>
  <c r="R72" i="6"/>
  <c r="S71" i="6"/>
  <c r="R71" i="6"/>
  <c r="S70" i="6"/>
  <c r="R70" i="6"/>
  <c r="S69" i="6"/>
  <c r="R69" i="6"/>
  <c r="S68" i="6"/>
  <c r="R68" i="6"/>
  <c r="S67" i="6"/>
  <c r="R67" i="6"/>
  <c r="S66" i="6"/>
  <c r="R66" i="6"/>
  <c r="S65" i="6"/>
  <c r="R65" i="6"/>
  <c r="S64" i="6"/>
  <c r="R64" i="6"/>
  <c r="S63" i="6"/>
  <c r="R63" i="6"/>
  <c r="S62" i="6"/>
  <c r="R62" i="6"/>
  <c r="S61" i="6"/>
  <c r="R61" i="6"/>
  <c r="S60" i="6"/>
  <c r="R60" i="6"/>
  <c r="S59" i="6"/>
  <c r="R59" i="6"/>
  <c r="S58" i="6"/>
  <c r="R58" i="6"/>
  <c r="S57" i="6"/>
  <c r="R57" i="6"/>
  <c r="S56" i="6"/>
  <c r="R56" i="6"/>
  <c r="S55" i="6"/>
  <c r="R55" i="6"/>
  <c r="S54" i="6"/>
  <c r="R54" i="6"/>
  <c r="S53" i="6"/>
  <c r="R53" i="6"/>
  <c r="S52" i="6"/>
  <c r="R52" i="6"/>
  <c r="S51" i="6"/>
  <c r="R51" i="6"/>
  <c r="S50" i="6"/>
  <c r="R50" i="6"/>
  <c r="S49" i="6"/>
  <c r="R49" i="6"/>
  <c r="S48" i="6"/>
  <c r="R48" i="6"/>
  <c r="S47" i="6"/>
  <c r="R47" i="6"/>
  <c r="S46" i="6"/>
  <c r="R46" i="6"/>
  <c r="S45" i="6"/>
  <c r="R45" i="6"/>
  <c r="S44" i="6"/>
  <c r="R44" i="6"/>
  <c r="S43" i="6"/>
  <c r="R43" i="6"/>
  <c r="S42" i="6"/>
  <c r="R42" i="6"/>
  <c r="S41" i="6"/>
  <c r="R41" i="6"/>
  <c r="S40" i="6"/>
  <c r="R40" i="6"/>
  <c r="S39" i="6"/>
  <c r="R39" i="6"/>
  <c r="S38" i="6"/>
  <c r="R38" i="6"/>
  <c r="S37" i="6"/>
  <c r="R37" i="6"/>
  <c r="S36" i="6"/>
  <c r="R36" i="6"/>
  <c r="S35" i="6"/>
  <c r="R35" i="6"/>
  <c r="S34" i="6"/>
  <c r="R34" i="6"/>
  <c r="S33" i="6"/>
  <c r="R33" i="6"/>
  <c r="S32" i="6"/>
  <c r="R32" i="6"/>
  <c r="S31" i="6"/>
  <c r="R31" i="6"/>
  <c r="S30" i="6"/>
  <c r="R30" i="6"/>
  <c r="S29" i="6"/>
  <c r="R29" i="6"/>
  <c r="S28" i="6"/>
  <c r="R28" i="6"/>
  <c r="S27" i="6"/>
  <c r="R27" i="6"/>
  <c r="S26" i="6"/>
  <c r="R26" i="6"/>
  <c r="S25" i="6"/>
  <c r="R25" i="6"/>
  <c r="S24" i="6"/>
  <c r="R24" i="6"/>
  <c r="S23" i="6"/>
  <c r="R23" i="6"/>
  <c r="S22" i="6"/>
  <c r="R22" i="6"/>
  <c r="S21" i="6"/>
  <c r="R21" i="6"/>
  <c r="S20" i="6"/>
  <c r="R20" i="6"/>
  <c r="S19" i="6"/>
  <c r="R19" i="6"/>
  <c r="S18" i="6"/>
  <c r="R18" i="6"/>
  <c r="S17" i="6"/>
  <c r="R17" i="6"/>
  <c r="S16" i="6"/>
  <c r="R16" i="6"/>
  <c r="S15" i="6"/>
  <c r="R15" i="6"/>
  <c r="S14" i="6"/>
  <c r="R14" i="6"/>
  <c r="S13" i="6"/>
  <c r="R13" i="6"/>
  <c r="S12" i="6"/>
  <c r="R12" i="6"/>
  <c r="S11" i="6"/>
  <c r="R11" i="6"/>
  <c r="S10" i="6"/>
  <c r="R10" i="6"/>
  <c r="S9" i="6"/>
  <c r="R9" i="6"/>
  <c r="S8" i="6"/>
  <c r="R8" i="6"/>
  <c r="S7" i="6"/>
  <c r="R7" i="6"/>
  <c r="S6" i="6"/>
  <c r="R6" i="6"/>
  <c r="S5" i="6"/>
  <c r="R5" i="6"/>
  <c r="S4" i="6"/>
  <c r="R4" i="6"/>
  <c r="S3" i="6"/>
  <c r="R3" i="6"/>
  <c r="S2" i="6"/>
  <c r="R2" i="6"/>
  <c r="W89" i="4"/>
  <c r="V89" i="4"/>
  <c r="T89" i="4"/>
  <c r="U89" i="4" s="1"/>
  <c r="S89" i="4"/>
  <c r="O89" i="4"/>
  <c r="N89" i="4"/>
  <c r="W88" i="4"/>
  <c r="V88" i="4"/>
  <c r="U88" i="4"/>
  <c r="T88" i="4"/>
  <c r="S88" i="4"/>
  <c r="O88" i="4"/>
  <c r="N88" i="4"/>
  <c r="W87" i="4"/>
  <c r="V87" i="4"/>
  <c r="U87" i="4"/>
  <c r="T87" i="4"/>
  <c r="S87" i="4"/>
  <c r="O87" i="4"/>
  <c r="N87" i="4"/>
  <c r="W86" i="4"/>
  <c r="V86" i="4"/>
  <c r="U86" i="4"/>
  <c r="T86" i="4"/>
  <c r="S86" i="4"/>
  <c r="O86" i="4"/>
  <c r="N86" i="4"/>
  <c r="W85" i="4"/>
  <c r="V85" i="4"/>
  <c r="T85" i="4"/>
  <c r="U85" i="4" s="1"/>
  <c r="S85" i="4"/>
  <c r="O85" i="4"/>
  <c r="N85" i="4"/>
  <c r="W84" i="4"/>
  <c r="V84" i="4"/>
  <c r="T84" i="4"/>
  <c r="U84" i="4" s="1"/>
  <c r="S84" i="4"/>
  <c r="O84" i="4"/>
  <c r="N84" i="4"/>
  <c r="W83" i="4"/>
  <c r="V83" i="4"/>
  <c r="T83" i="4"/>
  <c r="S83" i="4"/>
  <c r="U83" i="4" s="1"/>
  <c r="O83" i="4"/>
  <c r="N83" i="4"/>
  <c r="W82" i="4"/>
  <c r="V82" i="4"/>
  <c r="U82" i="4"/>
  <c r="T82" i="4"/>
  <c r="S82" i="4"/>
  <c r="O82" i="4"/>
  <c r="N82" i="4"/>
  <c r="W81" i="4"/>
  <c r="V81" i="4"/>
  <c r="U81" i="4"/>
  <c r="T81" i="4"/>
  <c r="S81" i="4"/>
  <c r="O81" i="4"/>
  <c r="N81" i="4"/>
  <c r="W80" i="4"/>
  <c r="V80" i="4"/>
  <c r="T80" i="4"/>
  <c r="U80" i="4" s="1"/>
  <c r="S80" i="4"/>
  <c r="O80" i="4"/>
  <c r="N80" i="4"/>
  <c r="W79" i="4"/>
  <c r="V79" i="4"/>
  <c r="T79" i="4"/>
  <c r="S79" i="4"/>
  <c r="U79" i="4" s="1"/>
  <c r="O79" i="4"/>
  <c r="N79" i="4"/>
  <c r="W78" i="4"/>
  <c r="V78" i="4"/>
  <c r="U78" i="4"/>
  <c r="T78" i="4"/>
  <c r="S78" i="4"/>
  <c r="O78" i="4"/>
  <c r="N78" i="4"/>
  <c r="W77" i="4"/>
  <c r="V77" i="4"/>
  <c r="U77" i="4"/>
  <c r="T77" i="4"/>
  <c r="S77" i="4"/>
  <c r="O77" i="4"/>
  <c r="N77" i="4"/>
  <c r="W76" i="4"/>
  <c r="V76" i="4"/>
  <c r="T76" i="4"/>
  <c r="U76" i="4" s="1"/>
  <c r="S76" i="4"/>
  <c r="O76" i="4"/>
  <c r="N76" i="4"/>
  <c r="W75" i="4"/>
  <c r="V75" i="4"/>
  <c r="T75" i="4"/>
  <c r="S75" i="4"/>
  <c r="U75" i="4" s="1"/>
  <c r="O75" i="4"/>
  <c r="N75" i="4"/>
  <c r="W74" i="4"/>
  <c r="V74" i="4"/>
  <c r="U74" i="4"/>
  <c r="T74" i="4"/>
  <c r="S74" i="4"/>
  <c r="O74" i="4"/>
  <c r="N74" i="4"/>
  <c r="W73" i="4"/>
  <c r="V73" i="4"/>
  <c r="U73" i="4"/>
  <c r="T73" i="4"/>
  <c r="S73" i="4"/>
  <c r="O73" i="4"/>
  <c r="N73" i="4"/>
  <c r="W72" i="4"/>
  <c r="V72" i="4"/>
  <c r="T72" i="4"/>
  <c r="U72" i="4" s="1"/>
  <c r="S72" i="4"/>
  <c r="O72" i="4"/>
  <c r="N72" i="4"/>
  <c r="W71" i="4"/>
  <c r="V71" i="4"/>
  <c r="T71" i="4"/>
  <c r="S71" i="4"/>
  <c r="U71" i="4" s="1"/>
  <c r="O71" i="4"/>
  <c r="N71" i="4"/>
  <c r="W70" i="4"/>
  <c r="V70" i="4"/>
  <c r="U70" i="4"/>
  <c r="T70" i="4"/>
  <c r="S70" i="4"/>
  <c r="O70" i="4"/>
  <c r="N70" i="4"/>
  <c r="W69" i="4"/>
  <c r="V69" i="4"/>
  <c r="U69" i="4"/>
  <c r="T69" i="4"/>
  <c r="S69" i="4"/>
  <c r="O69" i="4"/>
  <c r="N69" i="4"/>
  <c r="W68" i="4"/>
  <c r="V68" i="4"/>
  <c r="T68" i="4"/>
  <c r="U68" i="4" s="1"/>
  <c r="S68" i="4"/>
  <c r="O68" i="4"/>
  <c r="N68" i="4"/>
  <c r="W67" i="4"/>
  <c r="V67" i="4"/>
  <c r="T67" i="4"/>
  <c r="S67" i="4"/>
  <c r="U67" i="4" s="1"/>
  <c r="O67" i="4"/>
  <c r="N67" i="4"/>
  <c r="W66" i="4"/>
  <c r="V66" i="4"/>
  <c r="U66" i="4"/>
  <c r="T66" i="4"/>
  <c r="S66" i="4"/>
  <c r="O66" i="4"/>
  <c r="N66" i="4"/>
  <c r="W65" i="4"/>
  <c r="V65" i="4"/>
  <c r="U65" i="4"/>
  <c r="T65" i="4"/>
  <c r="S65" i="4"/>
  <c r="O65" i="4"/>
  <c r="N65" i="4"/>
  <c r="W64" i="4"/>
  <c r="V64" i="4"/>
  <c r="T64" i="4"/>
  <c r="U64" i="4" s="1"/>
  <c r="S64" i="4"/>
  <c r="O64" i="4"/>
  <c r="N64" i="4"/>
  <c r="W63" i="4"/>
  <c r="V63" i="4"/>
  <c r="T63" i="4"/>
  <c r="S63" i="4"/>
  <c r="U63" i="4" s="1"/>
  <c r="O63" i="4"/>
  <c r="N63" i="4"/>
  <c r="W62" i="4"/>
  <c r="V62" i="4"/>
  <c r="U62" i="4"/>
  <c r="T62" i="4"/>
  <c r="S62" i="4"/>
  <c r="O62" i="4"/>
  <c r="N62" i="4"/>
  <c r="W61" i="4"/>
  <c r="V61" i="4"/>
  <c r="U61" i="4"/>
  <c r="T61" i="4"/>
  <c r="S61" i="4"/>
  <c r="O61" i="4"/>
  <c r="N61" i="4"/>
  <c r="W60" i="4"/>
  <c r="V60" i="4"/>
  <c r="T60" i="4"/>
  <c r="U60" i="4" s="1"/>
  <c r="S60" i="4"/>
  <c r="O60" i="4"/>
  <c r="N60" i="4"/>
  <c r="W59" i="4"/>
  <c r="V59" i="4"/>
  <c r="T59" i="4"/>
  <c r="S59" i="4"/>
  <c r="U59" i="4" s="1"/>
  <c r="O59" i="4"/>
  <c r="N59" i="4"/>
  <c r="W58" i="4"/>
  <c r="V58" i="4"/>
  <c r="U58" i="4"/>
  <c r="T58" i="4"/>
  <c r="S58" i="4"/>
  <c r="O58" i="4"/>
  <c r="N58" i="4"/>
  <c r="W57" i="4"/>
  <c r="V57" i="4"/>
  <c r="U57" i="4"/>
  <c r="T57" i="4"/>
  <c r="S57" i="4"/>
  <c r="O57" i="4"/>
  <c r="N57" i="4"/>
  <c r="W56" i="4"/>
  <c r="V56" i="4"/>
  <c r="T56" i="4"/>
  <c r="U56" i="4" s="1"/>
  <c r="S56" i="4"/>
  <c r="O56" i="4"/>
  <c r="N56" i="4"/>
  <c r="W55" i="4"/>
  <c r="V55" i="4"/>
  <c r="T55" i="4"/>
  <c r="S55" i="4"/>
  <c r="U55" i="4" s="1"/>
  <c r="O55" i="4"/>
  <c r="N55" i="4"/>
  <c r="W54" i="4"/>
  <c r="V54" i="4"/>
  <c r="U54" i="4"/>
  <c r="T54" i="4"/>
  <c r="S54" i="4"/>
  <c r="O54" i="4"/>
  <c r="N54" i="4"/>
  <c r="W53" i="4"/>
  <c r="V53" i="4"/>
  <c r="U53" i="4"/>
  <c r="T53" i="4"/>
  <c r="S53" i="4"/>
  <c r="O53" i="4"/>
  <c r="N53" i="4"/>
  <c r="W52" i="4"/>
  <c r="V52" i="4"/>
  <c r="T52" i="4"/>
  <c r="U52" i="4" s="1"/>
  <c r="S52" i="4"/>
  <c r="O52" i="4"/>
  <c r="N52" i="4"/>
  <c r="W51" i="4"/>
  <c r="V51" i="4"/>
  <c r="T51" i="4"/>
  <c r="S51" i="4"/>
  <c r="U51" i="4" s="1"/>
  <c r="O51" i="4"/>
  <c r="N51" i="4"/>
  <c r="W50" i="4"/>
  <c r="V50" i="4"/>
  <c r="U50" i="4"/>
  <c r="T50" i="4"/>
  <c r="S50" i="4"/>
  <c r="O50" i="4"/>
  <c r="N50" i="4"/>
  <c r="W49" i="4"/>
  <c r="V49" i="4"/>
  <c r="U49" i="4"/>
  <c r="T49" i="4"/>
  <c r="S49" i="4"/>
  <c r="O49" i="4"/>
  <c r="N49" i="4"/>
  <c r="W48" i="4"/>
  <c r="V48" i="4"/>
  <c r="T48" i="4"/>
  <c r="U48" i="4" s="1"/>
  <c r="S48" i="4"/>
  <c r="O48" i="4"/>
  <c r="N48" i="4"/>
  <c r="W47" i="4"/>
  <c r="V47" i="4"/>
  <c r="T47" i="4"/>
  <c r="S47" i="4"/>
  <c r="U47" i="4" s="1"/>
  <c r="O47" i="4"/>
  <c r="N47" i="4"/>
  <c r="W46" i="4"/>
  <c r="V46" i="4"/>
  <c r="U46" i="4"/>
  <c r="T46" i="4"/>
  <c r="S46" i="4"/>
  <c r="O46" i="4"/>
  <c r="N46" i="4"/>
  <c r="W45" i="4"/>
  <c r="V45" i="4"/>
  <c r="U45" i="4"/>
  <c r="T45" i="4"/>
  <c r="S45" i="4"/>
  <c r="O45" i="4"/>
  <c r="N45" i="4"/>
  <c r="W44" i="4"/>
  <c r="V44" i="4"/>
  <c r="T44" i="4"/>
  <c r="U44" i="4" s="1"/>
  <c r="S44" i="4"/>
  <c r="O44" i="4"/>
  <c r="N44" i="4"/>
  <c r="W43" i="4"/>
  <c r="V43" i="4"/>
  <c r="T43" i="4"/>
  <c r="S43" i="4"/>
  <c r="U43" i="4" s="1"/>
  <c r="O43" i="4"/>
  <c r="N43" i="4"/>
  <c r="W42" i="4"/>
  <c r="V42" i="4"/>
  <c r="U42" i="4"/>
  <c r="T42" i="4"/>
  <c r="S42" i="4"/>
  <c r="O42" i="4"/>
  <c r="N42" i="4"/>
  <c r="W41" i="4"/>
  <c r="V41" i="4"/>
  <c r="U41" i="4"/>
  <c r="T41" i="4"/>
  <c r="S41" i="4"/>
  <c r="O41" i="4"/>
  <c r="N41" i="4"/>
  <c r="W40" i="4"/>
  <c r="V40" i="4"/>
  <c r="T40" i="4"/>
  <c r="U40" i="4" s="1"/>
  <c r="S40" i="4"/>
  <c r="O40" i="4"/>
  <c r="N40" i="4"/>
  <c r="W39" i="4"/>
  <c r="V39" i="4"/>
  <c r="T39" i="4"/>
  <c r="S39" i="4"/>
  <c r="U39" i="4" s="1"/>
  <c r="O39" i="4"/>
  <c r="N39" i="4"/>
  <c r="W38" i="4"/>
  <c r="V38" i="4"/>
  <c r="U38" i="4"/>
  <c r="T38" i="4"/>
  <c r="S38" i="4"/>
  <c r="O38" i="4"/>
  <c r="N38" i="4"/>
  <c r="W37" i="4"/>
  <c r="V37" i="4"/>
  <c r="U37" i="4"/>
  <c r="T37" i="4"/>
  <c r="S37" i="4"/>
  <c r="O37" i="4"/>
  <c r="N37" i="4"/>
  <c r="W36" i="4"/>
  <c r="V36" i="4"/>
  <c r="T36" i="4"/>
  <c r="U36" i="4" s="1"/>
  <c r="S36" i="4"/>
  <c r="O36" i="4"/>
  <c r="N36" i="4"/>
  <c r="W35" i="4"/>
  <c r="V35" i="4"/>
  <c r="T35" i="4"/>
  <c r="S35" i="4"/>
  <c r="U35" i="4" s="1"/>
  <c r="O35" i="4"/>
  <c r="N35" i="4"/>
  <c r="W34" i="4"/>
  <c r="V34" i="4"/>
  <c r="U34" i="4"/>
  <c r="T34" i="4"/>
  <c r="S34" i="4"/>
  <c r="O34" i="4"/>
  <c r="N34" i="4"/>
  <c r="W33" i="4"/>
  <c r="V33" i="4"/>
  <c r="U33" i="4"/>
  <c r="T33" i="4"/>
  <c r="S33" i="4"/>
  <c r="O33" i="4"/>
  <c r="N33" i="4"/>
  <c r="W32" i="4"/>
  <c r="V32" i="4"/>
  <c r="T32" i="4"/>
  <c r="U32" i="4" s="1"/>
  <c r="S32" i="4"/>
  <c r="O32" i="4"/>
  <c r="N32" i="4"/>
  <c r="W31" i="4"/>
  <c r="V31" i="4"/>
  <c r="T31" i="4"/>
  <c r="S31" i="4"/>
  <c r="U31" i="4" s="1"/>
  <c r="O31" i="4"/>
  <c r="N31" i="4"/>
  <c r="W30" i="4"/>
  <c r="V30" i="4"/>
  <c r="U30" i="4"/>
  <c r="T30" i="4"/>
  <c r="S30" i="4"/>
  <c r="O30" i="4"/>
  <c r="N30" i="4"/>
  <c r="W29" i="4"/>
  <c r="V29" i="4"/>
  <c r="U29" i="4"/>
  <c r="T29" i="4"/>
  <c r="S29" i="4"/>
  <c r="O29" i="4"/>
  <c r="N29" i="4"/>
  <c r="W28" i="4"/>
  <c r="V28" i="4"/>
  <c r="T28" i="4"/>
  <c r="U28" i="4" s="1"/>
  <c r="S28" i="4"/>
  <c r="O28" i="4"/>
  <c r="N28" i="4"/>
  <c r="W27" i="4"/>
  <c r="V27" i="4"/>
  <c r="T27" i="4"/>
  <c r="S27" i="4"/>
  <c r="U27" i="4" s="1"/>
  <c r="O27" i="4"/>
  <c r="N27" i="4"/>
  <c r="W26" i="4"/>
  <c r="V26" i="4"/>
  <c r="U26" i="4"/>
  <c r="T26" i="4"/>
  <c r="S26" i="4"/>
  <c r="O26" i="4"/>
  <c r="N26" i="4"/>
  <c r="W25" i="4"/>
  <c r="V25" i="4"/>
  <c r="U25" i="4"/>
  <c r="T25" i="4"/>
  <c r="S25" i="4"/>
  <c r="O25" i="4"/>
  <c r="N25" i="4"/>
  <c r="W24" i="4"/>
  <c r="V24" i="4"/>
  <c r="T24" i="4"/>
  <c r="U24" i="4" s="1"/>
  <c r="S24" i="4"/>
  <c r="O24" i="4"/>
  <c r="N24" i="4"/>
  <c r="W23" i="4"/>
  <c r="V23" i="4"/>
  <c r="T23" i="4"/>
  <c r="S23" i="4"/>
  <c r="U23" i="4" s="1"/>
  <c r="O23" i="4"/>
  <c r="N23" i="4"/>
  <c r="W22" i="4"/>
  <c r="V22" i="4"/>
  <c r="U22" i="4"/>
  <c r="T22" i="4"/>
  <c r="S22" i="4"/>
  <c r="O22" i="4"/>
  <c r="N22" i="4"/>
  <c r="W21" i="4"/>
  <c r="V21" i="4"/>
  <c r="U21" i="4"/>
  <c r="T21" i="4"/>
  <c r="S21" i="4"/>
  <c r="O21" i="4"/>
  <c r="N21" i="4"/>
  <c r="W20" i="4"/>
  <c r="V20" i="4"/>
  <c r="T20" i="4"/>
  <c r="U20" i="4" s="1"/>
  <c r="S20" i="4"/>
  <c r="O20" i="4"/>
  <c r="N20" i="4"/>
  <c r="W19" i="4"/>
  <c r="V19" i="4"/>
  <c r="T19" i="4"/>
  <c r="S19" i="4"/>
  <c r="U19" i="4" s="1"/>
  <c r="O19" i="4"/>
  <c r="N19" i="4"/>
  <c r="W18" i="4"/>
  <c r="V18" i="4"/>
  <c r="U18" i="4"/>
  <c r="T18" i="4"/>
  <c r="S18" i="4"/>
  <c r="O18" i="4"/>
  <c r="N18" i="4"/>
  <c r="W17" i="4"/>
  <c r="V17" i="4"/>
  <c r="U17" i="4"/>
  <c r="T17" i="4"/>
  <c r="S17" i="4"/>
  <c r="O17" i="4"/>
  <c r="N17" i="4"/>
  <c r="W16" i="4"/>
  <c r="V16" i="4"/>
  <c r="T16" i="4"/>
  <c r="U16" i="4" s="1"/>
  <c r="S16" i="4"/>
  <c r="O16" i="4"/>
  <c r="N16" i="4"/>
  <c r="W15" i="4"/>
  <c r="V15" i="4"/>
  <c r="T15" i="4"/>
  <c r="S15" i="4"/>
  <c r="U15" i="4" s="1"/>
  <c r="O15" i="4"/>
  <c r="N15" i="4"/>
  <c r="W14" i="4"/>
  <c r="V14" i="4"/>
  <c r="U14" i="4"/>
  <c r="T14" i="4"/>
  <c r="S14" i="4"/>
  <c r="O14" i="4"/>
  <c r="N14" i="4"/>
  <c r="W13" i="4"/>
  <c r="V13" i="4"/>
  <c r="U13" i="4"/>
  <c r="T13" i="4"/>
  <c r="S13" i="4"/>
  <c r="O13" i="4"/>
  <c r="N13" i="4"/>
  <c r="W12" i="4"/>
  <c r="V12" i="4"/>
  <c r="T12" i="4"/>
  <c r="U12" i="4" s="1"/>
  <c r="S12" i="4"/>
  <c r="O12" i="4"/>
  <c r="N12" i="4"/>
  <c r="W11" i="4"/>
  <c r="V11" i="4"/>
  <c r="T11" i="4"/>
  <c r="S11" i="4"/>
  <c r="U11" i="4" s="1"/>
  <c r="O11" i="4"/>
  <c r="N11" i="4"/>
  <c r="W10" i="4"/>
  <c r="V10" i="4"/>
  <c r="U10" i="4"/>
  <c r="T10" i="4"/>
  <c r="S10" i="4"/>
  <c r="O10" i="4"/>
  <c r="N10" i="4"/>
  <c r="W9" i="4"/>
  <c r="V9" i="4"/>
  <c r="U9" i="4"/>
  <c r="T9" i="4"/>
  <c r="S9" i="4"/>
  <c r="O9" i="4"/>
  <c r="N9" i="4"/>
  <c r="W8" i="4"/>
  <c r="V8" i="4"/>
  <c r="T8" i="4"/>
  <c r="U8" i="4" s="1"/>
  <c r="S8" i="4"/>
  <c r="O8" i="4"/>
  <c r="N8" i="4"/>
  <c r="W7" i="4"/>
  <c r="V7" i="4"/>
  <c r="T7" i="4"/>
  <c r="S7" i="4"/>
  <c r="U7" i="4" s="1"/>
  <c r="O7" i="4"/>
  <c r="N7" i="4"/>
  <c r="W6" i="4"/>
  <c r="V6" i="4"/>
  <c r="U6" i="4"/>
  <c r="T6" i="4"/>
  <c r="S6" i="4"/>
  <c r="O6" i="4"/>
  <c r="N6" i="4"/>
  <c r="W5" i="4"/>
  <c r="V5" i="4"/>
  <c r="U5" i="4"/>
  <c r="T5" i="4"/>
  <c r="S5" i="4"/>
  <c r="O5" i="4"/>
  <c r="N5" i="4"/>
  <c r="W4" i="4"/>
  <c r="V4" i="4"/>
  <c r="T4" i="4"/>
  <c r="U4" i="4" s="1"/>
  <c r="S4" i="4"/>
  <c r="O4" i="4"/>
  <c r="N4" i="4"/>
  <c r="W3" i="4"/>
  <c r="V3" i="4"/>
  <c r="T3" i="4"/>
  <c r="S3" i="4"/>
  <c r="U3" i="4" s="1"/>
  <c r="O3" i="4"/>
  <c r="N3" i="4"/>
  <c r="W2" i="4"/>
  <c r="V2" i="4"/>
  <c r="U2" i="4"/>
  <c r="O2" i="4"/>
  <c r="N2" i="4"/>
  <c r="B5" i="2"/>
  <c r="B4" i="2"/>
  <c r="B3" i="2"/>
  <c r="D28" i="2" l="1"/>
  <c r="C53" i="2"/>
  <c r="D20" i="2"/>
  <c r="E25" i="2"/>
  <c r="E21" i="2"/>
  <c r="C27" i="2"/>
  <c r="B10" i="2"/>
  <c r="C23" i="2"/>
  <c r="E78" i="2"/>
  <c r="C77" i="2"/>
  <c r="E76" i="2"/>
  <c r="E71" i="2"/>
  <c r="C70" i="2"/>
  <c r="C65" i="2"/>
  <c r="E64" i="2"/>
  <c r="C63" i="2"/>
  <c r="E62" i="2"/>
  <c r="C61" i="2"/>
  <c r="E60" i="2"/>
  <c r="C59" i="2"/>
  <c r="E43" i="2"/>
  <c r="D42" i="2"/>
  <c r="C41" i="2"/>
  <c r="E39" i="2"/>
  <c r="D38" i="2"/>
  <c r="C37" i="2"/>
  <c r="E35" i="2"/>
  <c r="D34" i="2"/>
  <c r="C33" i="2"/>
  <c r="E31" i="2"/>
  <c r="D30" i="2"/>
  <c r="C29" i="2"/>
  <c r="E27" i="2"/>
  <c r="D26" i="2"/>
  <c r="C25" i="2"/>
  <c r="E23" i="2"/>
  <c r="D22" i="2"/>
  <c r="C21" i="2"/>
  <c r="B16" i="2"/>
  <c r="O7" i="1" s="1"/>
  <c r="F77" i="2"/>
  <c r="B77" i="2"/>
  <c r="F70" i="2"/>
  <c r="B70" i="2"/>
  <c r="F65" i="2"/>
  <c r="B65" i="2"/>
  <c r="F63" i="2"/>
  <c r="B63" i="2"/>
  <c r="F61" i="2"/>
  <c r="B61" i="2"/>
  <c r="F59" i="2"/>
  <c r="B59" i="2"/>
  <c r="D43" i="2"/>
  <c r="C42" i="2"/>
  <c r="E40" i="2"/>
  <c r="D39" i="2"/>
  <c r="C38" i="2"/>
  <c r="E36" i="2"/>
  <c r="D35" i="2"/>
  <c r="C34" i="2"/>
  <c r="E32" i="2"/>
  <c r="D31" i="2"/>
  <c r="C30" i="2"/>
  <c r="E28" i="2"/>
  <c r="D27" i="2"/>
  <c r="C26" i="2"/>
  <c r="E24" i="2"/>
  <c r="D23" i="2"/>
  <c r="C22" i="2"/>
  <c r="E20" i="2"/>
  <c r="B11" i="2"/>
  <c r="C76" i="2"/>
  <c r="E70" i="2"/>
  <c r="E72" i="2" s="1"/>
  <c r="C64" i="2"/>
  <c r="C62" i="2"/>
  <c r="E59" i="2"/>
  <c r="E41" i="2"/>
  <c r="C39" i="2"/>
  <c r="D36" i="2"/>
  <c r="E33" i="2"/>
  <c r="C31" i="2"/>
  <c r="E29" i="2"/>
  <c r="F78" i="2"/>
  <c r="B78" i="2"/>
  <c r="F76" i="2"/>
  <c r="B76" i="2"/>
  <c r="F71" i="2"/>
  <c r="B71" i="2"/>
  <c r="F64" i="2"/>
  <c r="B64" i="2"/>
  <c r="F62" i="2"/>
  <c r="B62" i="2"/>
  <c r="F60" i="2"/>
  <c r="B60" i="2"/>
  <c r="E42" i="2"/>
  <c r="D41" i="2"/>
  <c r="C40" i="2"/>
  <c r="E38" i="2"/>
  <c r="D37" i="2"/>
  <c r="C36" i="2"/>
  <c r="E34" i="2"/>
  <c r="D33" i="2"/>
  <c r="C32" i="2"/>
  <c r="E30" i="2"/>
  <c r="D29" i="2"/>
  <c r="C28" i="2"/>
  <c r="E26" i="2"/>
  <c r="D25" i="2"/>
  <c r="C24" i="2"/>
  <c r="E22" i="2"/>
  <c r="D21" i="2"/>
  <c r="C20" i="2"/>
  <c r="B13" i="2"/>
  <c r="I7" i="1" s="1"/>
  <c r="B9" i="2"/>
  <c r="C78" i="2"/>
  <c r="E77" i="2"/>
  <c r="C71" i="2"/>
  <c r="E65" i="2"/>
  <c r="E63" i="2"/>
  <c r="E61" i="2"/>
  <c r="C60" i="2"/>
  <c r="C43" i="2"/>
  <c r="D40" i="2"/>
  <c r="E37" i="2"/>
  <c r="C35" i="2"/>
  <c r="B14" i="2"/>
  <c r="K7" i="1" s="1"/>
  <c r="D24" i="2"/>
  <c r="D32" i="2"/>
  <c r="E49" i="2"/>
  <c r="C52" i="2"/>
  <c r="E53" i="2"/>
  <c r="B48" i="2"/>
  <c r="F48" i="2"/>
  <c r="B50" i="2"/>
  <c r="F50" i="2"/>
  <c r="B52" i="2"/>
  <c r="F52" i="2"/>
  <c r="C48" i="2"/>
  <c r="C50" i="2"/>
  <c r="E51" i="2"/>
  <c r="B49" i="2"/>
  <c r="F49" i="2"/>
  <c r="B51" i="2"/>
  <c r="F51" i="2"/>
  <c r="B53" i="2"/>
  <c r="F53" i="2"/>
  <c r="E48" i="2"/>
  <c r="C49" i="2"/>
  <c r="E50" i="2"/>
  <c r="C51" i="2"/>
  <c r="E52" i="2"/>
  <c r="D53" i="2" l="1"/>
  <c r="D51" i="2"/>
  <c r="D49" i="2"/>
  <c r="D60" i="2"/>
  <c r="B19" i="1"/>
  <c r="E79" i="2"/>
  <c r="E54" i="2"/>
  <c r="D50" i="2"/>
  <c r="D78" i="2"/>
  <c r="D62" i="2"/>
  <c r="B12" i="2"/>
  <c r="G7" i="1" s="1"/>
  <c r="E7" i="1"/>
  <c r="F66" i="2"/>
  <c r="F72" i="2"/>
  <c r="D61" i="2"/>
  <c r="D65" i="2"/>
  <c r="D77" i="2"/>
  <c r="C79" i="2"/>
  <c r="D76" i="2"/>
  <c r="D48" i="2"/>
  <c r="C54" i="2"/>
  <c r="D52" i="2"/>
  <c r="B15" i="2"/>
  <c r="M7" i="1" s="1"/>
  <c r="B21" i="1"/>
  <c r="C7" i="1"/>
  <c r="B79" i="2"/>
  <c r="G78" i="2" s="1"/>
  <c r="D64" i="2"/>
  <c r="C72" i="2"/>
  <c r="D70" i="2"/>
  <c r="B54" i="2"/>
  <c r="G51" i="2" s="1"/>
  <c r="E66" i="2"/>
  <c r="B66" i="2"/>
  <c r="G63" i="2" s="1"/>
  <c r="B72" i="2"/>
  <c r="G71" i="2" s="1"/>
  <c r="F54" i="2"/>
  <c r="D71" i="2"/>
  <c r="F79" i="2"/>
  <c r="C66" i="2"/>
  <c r="D59" i="2"/>
  <c r="D63" i="2"/>
  <c r="G53" i="2" l="1"/>
  <c r="G50" i="2"/>
  <c r="G49" i="2"/>
  <c r="G65" i="2"/>
  <c r="D54" i="2"/>
  <c r="G52" i="2"/>
  <c r="G48" i="2"/>
  <c r="B15" i="1"/>
  <c r="G70" i="2"/>
  <c r="G72" i="2" s="1"/>
  <c r="D66" i="2"/>
  <c r="G61" i="2"/>
  <c r="G62" i="2"/>
  <c r="D72" i="2"/>
  <c r="G64" i="2"/>
  <c r="G59" i="2"/>
  <c r="G77" i="2"/>
  <c r="G76" i="2"/>
  <c r="G60" i="2"/>
  <c r="D79" i="2"/>
  <c r="G54" i="2" l="1"/>
  <c r="B11" i="1"/>
  <c r="G79" i="2"/>
  <c r="B17" i="1"/>
  <c r="G66" i="2"/>
  <c r="B13" i="1"/>
</calcChain>
</file>

<file path=xl/sharedStrings.xml><?xml version="1.0" encoding="utf-8"?>
<sst xmlns="http://schemas.openxmlformats.org/spreadsheetml/2006/main" count="1865" uniqueCount="356">
  <si>
    <t>Country ▸</t>
  </si>
  <si>
    <t>All</t>
  </si>
  <si>
    <t>Gender ▸</t>
  </si>
  <si>
    <t>Age group ▸</t>
  </si>
  <si>
    <t>REVENUE</t>
  </si>
  <si>
    <t>PROFIT</t>
  </si>
  <si>
    <t>PROFIT MARGIN</t>
  </si>
  <si>
    <t>ORDERS</t>
  </si>
  <si>
    <t>UNITS SOLD</t>
  </si>
  <si>
    <t>AVG ORDER VALUE</t>
  </si>
  <si>
    <t>AVG CUSTOMER AGE</t>
  </si>
  <si>
    <t>KEY INSIGHTS (live)</t>
  </si>
  <si>
    <t>Analysis – calculation tables behind the dashboard</t>
  </si>
  <si>
    <t>Country criterion</t>
  </si>
  <si>
    <t>Country list</t>
  </si>
  <si>
    <t>Gender list</t>
  </si>
  <si>
    <t>Age-group list</t>
  </si>
  <si>
    <t>Gender criterion</t>
  </si>
  <si>
    <t>Age-group criterion</t>
  </si>
  <si>
    <t>United States</t>
  </si>
  <si>
    <t>F</t>
  </si>
  <si>
    <t>Youth (&lt;25)</t>
  </si>
  <si>
    <t>Australia</t>
  </si>
  <si>
    <t>M</t>
  </si>
  <si>
    <t>Young Adults (25-34)</t>
  </si>
  <si>
    <t>1. Headline KPIs</t>
  </si>
  <si>
    <t>France</t>
  </si>
  <si>
    <t>Adults (35-64)</t>
  </si>
  <si>
    <t>Indicator</t>
  </si>
  <si>
    <t>Value</t>
  </si>
  <si>
    <t>Germany</t>
  </si>
  <si>
    <t>Revenue</t>
  </si>
  <si>
    <t>Canada</t>
  </si>
  <si>
    <t>Cost</t>
  </si>
  <si>
    <t>United Kingdom</t>
  </si>
  <si>
    <t>Profit</t>
  </si>
  <si>
    <t>Profit margin %</t>
  </si>
  <si>
    <t>Orders (sales lines)</t>
  </si>
  <si>
    <t>Units sold</t>
  </si>
  <si>
    <t>Average order value</t>
  </si>
  <si>
    <t>Average customer age</t>
  </si>
  <si>
    <t>2. Daily trend (1–24 Dec 2021)</t>
  </si>
  <si>
    <t>Day</t>
  </si>
  <si>
    <t>Day #</t>
  </si>
  <si>
    <t>Orders</t>
  </si>
  <si>
    <t>01 Dec</t>
  </si>
  <si>
    <t>02 Dec</t>
  </si>
  <si>
    <t>03 Dec</t>
  </si>
  <si>
    <t>04 Dec</t>
  </si>
  <si>
    <t>05 Dec</t>
  </si>
  <si>
    <t>06 Dec</t>
  </si>
  <si>
    <t>07 Dec</t>
  </si>
  <si>
    <t>08 Dec</t>
  </si>
  <si>
    <t>09 Dec</t>
  </si>
  <si>
    <t>10 Dec</t>
  </si>
  <si>
    <t>11 Dec</t>
  </si>
  <si>
    <t>12 Dec</t>
  </si>
  <si>
    <t>13 Dec</t>
  </si>
  <si>
    <t>14 Dec</t>
  </si>
  <si>
    <t>15 Dec</t>
  </si>
  <si>
    <t>16 Dec</t>
  </si>
  <si>
    <t>17 Dec</t>
  </si>
  <si>
    <t>18 Dec</t>
  </si>
  <si>
    <t>19 Dec</t>
  </si>
  <si>
    <t>20 Dec</t>
  </si>
  <si>
    <t>21 Dec</t>
  </si>
  <si>
    <t>22 Dec</t>
  </si>
  <si>
    <t>23 Dec</t>
  </si>
  <si>
    <t>24 Dec</t>
  </si>
  <si>
    <t>3. Country (ignores the Country filter)</t>
  </si>
  <si>
    <t>Country</t>
  </si>
  <si>
    <t>Margin %</t>
  </si>
  <si>
    <t>Units</t>
  </si>
  <si>
    <t>Share of revenue</t>
  </si>
  <si>
    <t>Total</t>
  </si>
  <si>
    <t>4. Product model</t>
  </si>
  <si>
    <t>Model</t>
  </si>
  <si>
    <t>Mountain-200 Black</t>
  </si>
  <si>
    <t>Mountain-200 Silver</t>
  </si>
  <si>
    <t>Mountain-100 Black</t>
  </si>
  <si>
    <t>Mountain-400-W Silver</t>
  </si>
  <si>
    <t>Mountain-500 Black</t>
  </si>
  <si>
    <t>Mountain-500 Silver</t>
  </si>
  <si>
    <t>Mountain-100 Silver</t>
  </si>
  <si>
    <t>5. Customer gender (ignores the Gender filter)</t>
  </si>
  <si>
    <t>Gender</t>
  </si>
  <si>
    <t>6. Age group (ignores the Age filter)</t>
  </si>
  <si>
    <t>Age group</t>
  </si>
  <si>
    <t>Possible indicators for this dataset</t>
  </si>
  <si>
    <t>Category</t>
  </si>
  <si>
    <t>How to calculate</t>
  </si>
  <si>
    <t>Suggested visual</t>
  </si>
  <si>
    <t>In sample dashboard?</t>
  </si>
  <si>
    <t>Sales performance</t>
  </si>
  <si>
    <t>Total revenue</t>
  </si>
  <si>
    <t>SUM(Revenue)</t>
  </si>
  <si>
    <t>KPI card</t>
  </si>
  <si>
    <t>Yes</t>
  </si>
  <si>
    <t>Total cost</t>
  </si>
  <si>
    <t>SUM(Cost)</t>
  </si>
  <si>
    <t>KPI card / table</t>
  </si>
  <si>
    <t>Analysis</t>
  </si>
  <si>
    <t>Total profit</t>
  </si>
  <si>
    <t>SUM(Profit)</t>
  </si>
  <si>
    <t>Profit ÷ Revenue</t>
  </si>
  <si>
    <t>KPI card, bar by product</t>
  </si>
  <si>
    <t>COUNTA(Sales_Order #)</t>
  </si>
  <si>
    <t>SUM(Order_Quantity)</t>
  </si>
  <si>
    <t>Revenue ÷ Orders</t>
  </si>
  <si>
    <t>Average profit per unit</t>
  </si>
  <si>
    <t>Profit ÷ Units</t>
  </si>
  <si>
    <t>Extension</t>
  </si>
  <si>
    <t>Order size mix (1, 2, 3, 4 units)</t>
  </si>
  <si>
    <t>COUNTIFS on Order_Quantity</t>
  </si>
  <si>
    <t>Column chart</t>
  </si>
  <si>
    <t>Time trend</t>
  </si>
  <si>
    <t>Daily revenue &amp; profit</t>
  </si>
  <si>
    <t>SUMIFS by Day</t>
  </si>
  <si>
    <t>Line chart</t>
  </si>
  <si>
    <t>Cumulative revenue</t>
  </si>
  <si>
    <t>Running SUM of daily revenue</t>
  </si>
  <si>
    <t>Area / line chart</t>
  </si>
  <si>
    <t>Weekly revenue (Week 1–4)</t>
  </si>
  <si>
    <t>SUMIFS by Week column</t>
  </si>
  <si>
    <t>Best / worst day</t>
  </si>
  <si>
    <t>MAX / MIN of daily revenue</t>
  </si>
  <si>
    <t>Insight text</t>
  </si>
  <si>
    <t>Revenue by weekday</t>
  </si>
  <si>
    <t>SUMIFS by Weekday column</t>
  </si>
  <si>
    <t>Geography</t>
  </si>
  <si>
    <t>Revenue &amp; profit by country</t>
  </si>
  <si>
    <t>SUMIFS by Country</t>
  </si>
  <si>
    <t>Horizontal bar</t>
  </si>
  <si>
    <t>Country share of revenue</t>
  </si>
  <si>
    <t>Country revenue ÷ Total</t>
  </si>
  <si>
    <t>Bar / pie</t>
  </si>
  <si>
    <t>Margin % by country</t>
  </si>
  <si>
    <t>Profit ÷ Revenue per country</t>
  </si>
  <si>
    <t>Bar</t>
  </si>
  <si>
    <t>Top 10 states / regions</t>
  </si>
  <si>
    <t>SUMIFS by State, sorted</t>
  </si>
  <si>
    <t>Bar with data bars</t>
  </si>
  <si>
    <t>Product</t>
  </si>
  <si>
    <t>Revenue &amp; profit by model</t>
  </si>
  <si>
    <t>SUMIFS by Model (Mountain-100…500)</t>
  </si>
  <si>
    <t>Highest-margin model</t>
  </si>
  <si>
    <t>MAX of margin % by model</t>
  </si>
  <si>
    <t>Colour split (Black vs Silver)</t>
  </si>
  <si>
    <t>SUMIFS with wildcard "*Black*" / "*Silver*"</t>
  </si>
  <si>
    <t>Doughnut</t>
  </si>
  <si>
    <t>Premium vs entry mix (100 vs 500 series)</t>
  </si>
  <si>
    <t>Revenue share by model series</t>
  </si>
  <si>
    <t>Stacked bar</t>
  </si>
  <si>
    <t>Size popularity (38, 42, 46…)</t>
  </si>
  <si>
    <t>COUNTIFS by Size</t>
  </si>
  <si>
    <t>Customer</t>
  </si>
  <si>
    <t>Revenue by gender</t>
  </si>
  <si>
    <t>SUMIFS by Gender</t>
  </si>
  <si>
    <t>Revenue &amp; profit by age group</t>
  </si>
  <si>
    <t>SUMIFS by Age_Group</t>
  </si>
  <si>
    <t>AVERAGE(Customer_Age)</t>
  </si>
  <si>
    <t>Age group × country (heat-map)</t>
  </si>
  <si>
    <t>SUMIFS with 2 criteria</t>
  </si>
  <si>
    <t>Conditional-format matrix</t>
  </si>
  <si>
    <t>Gender × product model</t>
  </si>
  <si>
    <t>Clustered bar</t>
  </si>
  <si>
    <t>Data quality</t>
  </si>
  <si>
    <t>% of rows corrected during cleaning</t>
  </si>
  <si>
    <t>Fixed rows ÷ total rows</t>
  </si>
  <si>
    <t>Small KPI</t>
  </si>
  <si>
    <t>Data_Notes</t>
  </si>
  <si>
    <t>Limits of this dataset</t>
  </si>
  <si>
    <t>• Only 24 days of one month (Dec 2021): no month-on-month or year-on-year comparison.</t>
  </si>
  <si>
    <t>• Only one category (Bikes › Mountain Bikes): no category or sub-category comparison.</t>
  </si>
  <si>
    <t>• No discount, return or customer-ID fields: no discount analysis, repeat-customer or retention metrics.</t>
  </si>
  <si>
    <t>• Add more months / categories later and every table updates by extending the ranges.</t>
  </si>
  <si>
    <t>Sales_Order #</t>
  </si>
  <si>
    <t>Date</t>
  </si>
  <si>
    <t>Month</t>
  </si>
  <si>
    <t>Year</t>
  </si>
  <si>
    <t>Customer_Age</t>
  </si>
  <si>
    <t>Age_Group</t>
  </si>
  <si>
    <t>Customer_Gender</t>
  </si>
  <si>
    <t>State</t>
  </si>
  <si>
    <t>Product_Category</t>
  </si>
  <si>
    <t>Sub_Category</t>
  </si>
  <si>
    <t>Product_Description</t>
  </si>
  <si>
    <t>Size</t>
  </si>
  <si>
    <t>Order_Quantity</t>
  </si>
  <si>
    <t>Unit_Cost</t>
  </si>
  <si>
    <t>Unit_Price</t>
  </si>
  <si>
    <t>Week</t>
  </si>
  <si>
    <t>Weekday</t>
  </si>
  <si>
    <t>December</t>
  </si>
  <si>
    <t>California</t>
  </si>
  <si>
    <t>Bikes</t>
  </si>
  <si>
    <t>Mountain Bikes</t>
  </si>
  <si>
    <t>Mountain-200 Black, 46</t>
  </si>
  <si>
    <t>England</t>
  </si>
  <si>
    <t>Mountain-200 Silver, 42</t>
  </si>
  <si>
    <t>Mountain-400-W Silver, 46</t>
  </si>
  <si>
    <t>New South Wales</t>
  </si>
  <si>
    <t>Mountain-400-W Silver, 42</t>
  </si>
  <si>
    <t>Mountain-200 Black, 38</t>
  </si>
  <si>
    <t>Washington</t>
  </si>
  <si>
    <t>Nordrhein-Westfalen</t>
  </si>
  <si>
    <t>Queensland</t>
  </si>
  <si>
    <t>Mountain-200 Silver, 38</t>
  </si>
  <si>
    <t>British Columbia</t>
  </si>
  <si>
    <t>Mountain-200 Black, 42</t>
  </si>
  <si>
    <t>Mountain-400-W Silver, 38</t>
  </si>
  <si>
    <t>Mountain-500 Silver, 42</t>
  </si>
  <si>
    <t>Oregon</t>
  </si>
  <si>
    <t>Mountain-200 Black, Unknown</t>
  </si>
  <si>
    <t>Mountain-500 Black, 42</t>
  </si>
  <si>
    <t>Victoria</t>
  </si>
  <si>
    <t>Mountain-100 Black, 38</t>
  </si>
  <si>
    <t>Hamburg</t>
  </si>
  <si>
    <t>Mountain-500 Black, 40</t>
  </si>
  <si>
    <t>Mountain-100 Silver, 44</t>
  </si>
  <si>
    <t>Seine (Paris)</t>
  </si>
  <si>
    <t>Mountain-500 Silver, 40</t>
  </si>
  <si>
    <t>Seine et Marne</t>
  </si>
  <si>
    <t>Mountain-200 Silver, 46</t>
  </si>
  <si>
    <t>Seine Saint Denis</t>
  </si>
  <si>
    <t>Nord</t>
  </si>
  <si>
    <t>Mountain-500 Black, 44</t>
  </si>
  <si>
    <t>Mountain-100 Black, 48</t>
  </si>
  <si>
    <t>South Australia</t>
  </si>
  <si>
    <t>Hessen</t>
  </si>
  <si>
    <t>Mountain-500 Black, 52</t>
  </si>
  <si>
    <t>Somme</t>
  </si>
  <si>
    <t>Data cleaning log &amp; assumptions</t>
  </si>
  <si>
    <t>Original row</t>
  </si>
  <si>
    <t>Column</t>
  </si>
  <si>
    <t>Issue found</t>
  </si>
  <si>
    <t>Fix applied</t>
  </si>
  <si>
    <t>Extra spaces: " United States"</t>
  </si>
  <si>
    <t>Trimmed to "United States"</t>
  </si>
  <si>
    <t>Extra spaces: "United  States"</t>
  </si>
  <si>
    <t>Unit cost = 0 (Cost and Profit were inconsistent)</t>
  </si>
  <si>
    <t>Replaced with 1,252, the cost of the same product elsewhere</t>
  </si>
  <si>
    <t>Extra spaces: "United States "</t>
  </si>
  <si>
    <t>Unit price = 0 (Revenue was 0 but Profit was positive)</t>
  </si>
  <si>
    <t>Replaced with 769, the price of the same product elsewhere</t>
  </si>
  <si>
    <t>Blank</t>
  </si>
  <si>
    <t>Filled from Date column</t>
  </si>
  <si>
    <t>Derived from Customer_Age (36) → Adults (35-64)</t>
  </si>
  <si>
    <t>Typo "Decmber"</t>
  </si>
  <si>
    <t>Corrected to "December"</t>
  </si>
  <si>
    <t>Model inferred from unit cost/price → "Mountain-200 Black"; size unknown</t>
  </si>
  <si>
    <t>Blank (Cost and Revenue were 0)</t>
  </si>
  <si>
    <t>Set to 1, implied by the recorded Profit ÷ unit margin</t>
  </si>
  <si>
    <t>Other notes</t>
  </si>
  <si>
    <t>• Original rows 90–93 (3 blank rows + a stray line "BDFG61 / 389 / 61 / HRDF / 61") were excluded.</t>
  </si>
  <si>
    <t>• Stray text "Bikes California" in original cell V4 was ignored.</t>
  </si>
  <si>
    <t>• Sales_Order # 261695 appears twice for two different customers; each line is treated as a separate order.</t>
  </si>
  <si>
    <t>• Cost, Revenue and Profit were rebuilt as formulas (Qty × Unit Cost / Unit Price); they match the original on every row not listed above.</t>
  </si>
  <si>
    <t>• Currency is not stated in the source file; USD is assumed.</t>
  </si>
  <si>
    <t xml:space="preserve"> Unit_Cost </t>
  </si>
  <si>
    <t xml:space="preserve"> Unit_Price </t>
  </si>
  <si>
    <t xml:space="preserve"> Profit </t>
  </si>
  <si>
    <t xml:space="preserve"> Cost </t>
  </si>
  <si>
    <t>000261695</t>
  </si>
  <si>
    <t>000261697</t>
  </si>
  <si>
    <t xml:space="preserve"> United States</t>
  </si>
  <si>
    <t>000261698</t>
  </si>
  <si>
    <t>000261699</t>
  </si>
  <si>
    <t>United  States</t>
  </si>
  <si>
    <t>000261700</t>
  </si>
  <si>
    <t>000261701</t>
  </si>
  <si>
    <t xml:space="preserve">United States </t>
  </si>
  <si>
    <t>000261702</t>
  </si>
  <si>
    <t>000261703</t>
  </si>
  <si>
    <t>000261704</t>
  </si>
  <si>
    <t>000261705</t>
  </si>
  <si>
    <t>000261706</t>
  </si>
  <si>
    <t>000261707</t>
  </si>
  <si>
    <t>000261708</t>
  </si>
  <si>
    <t>000261709</t>
  </si>
  <si>
    <t>000261710</t>
  </si>
  <si>
    <t>000261711</t>
  </si>
  <si>
    <t>Decmber</t>
  </si>
  <si>
    <t>000261712</t>
  </si>
  <si>
    <t>000261713</t>
  </si>
  <si>
    <t>000261714</t>
  </si>
  <si>
    <t>000261715</t>
  </si>
  <si>
    <t>000261716</t>
  </si>
  <si>
    <t>000261717</t>
  </si>
  <si>
    <t>000261718</t>
  </si>
  <si>
    <t>000261719</t>
  </si>
  <si>
    <t>000261720</t>
  </si>
  <si>
    <t>000261721</t>
  </si>
  <si>
    <t>000261722</t>
  </si>
  <si>
    <t>000261723</t>
  </si>
  <si>
    <t>000261724</t>
  </si>
  <si>
    <t>000261725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</si>
  <si>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</si>
  <si>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</si>
  <si>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</si>
  <si>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</si>
  <si>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</si>
  <si>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</si>
  <si>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</si>
  <si>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</si>
  <si>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</si>
  <si>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</si>
  <si>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</si>
  <si>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</si>
  <si>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</si>
  <si>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</si>
  <si>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</si>
  <si>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</si>
  <si>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</si>
  <si>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</si>
  <si>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</si>
  <si>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</si>
  <si>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000261746</t>
  </si>
  <si>
    <t>000261747</t>
  </si>
  <si>
    <t>000261748</t>
  </si>
  <si>
    <t>000261749</t>
  </si>
  <si>
    <t>000261750</t>
  </si>
  <si>
    <t>000261751</t>
  </si>
  <si>
    <t>000261752</t>
  </si>
  <si>
    <t>000261753</t>
  </si>
  <si>
    <t>000261754</t>
  </si>
  <si>
    <t>000261755</t>
  </si>
  <si>
    <t>000261756</t>
  </si>
  <si>
    <t>000261757</t>
  </si>
  <si>
    <t>000261758</t>
  </si>
  <si>
    <t>000261759</t>
  </si>
  <si>
    <t>000261760</t>
  </si>
  <si>
    <t>000261761</t>
  </si>
  <si>
    <t>000261762</t>
  </si>
  <si>
    <t>000261763</t>
  </si>
  <si>
    <t>000261764</t>
  </si>
  <si>
    <t>000261765</t>
  </si>
  <si>
    <t>000261766</t>
  </si>
  <si>
    <t>000261767</t>
  </si>
  <si>
    <t>000261768</t>
  </si>
  <si>
    <t>000261769</t>
  </si>
  <si>
    <t>000261770</t>
  </si>
  <si>
    <t>000261771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</si>
  <si>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</si>
  <si>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</si>
  <si>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</si>
  <si>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</si>
  <si>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</si>
  <si>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</si>
  <si>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</si>
  <si>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</si>
  <si>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</si>
  <si>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</si>
  <si>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</si>
  <si>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 xml:space="preserve">  BIKE SALES DASHBOARD  |  Mountain Bikes  |  1–24 December 2021  |  Favour Daniel, Data Analyst</t>
  </si>
  <si>
    <t>Yellow cells = values corrected during cleaning. Cost, Revenue and Profit are formulas (Qty × Unit Cost / Unit Price).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</si>
</sst>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\$#,##0;&quot;($&quot;#,##0\);\-"/>
    <numFmt numFmtId="165" formatCode="0.0%"/>
    <numFmt numFmtId="166" formatCode="0.0"/>
    <numFmt numFmtId="167" formatCode="dd\-mmm\-yyyy"/>
    <numFmt numFmtId="168" formatCode="_(&quot;$&quot;* #,##0_);_(&quot;$&quot;* \(#,##0\);_(&quot;$&quot;* &quot;-&quot;??_);_(@_)"/>
  </numFmts>
  <fonts count="3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1B2A41"/>
      <name val="Arial"/>
      <charset val="1"/>
    </font>
    <font>
      <b/>
      <sz val="10"/>
      <color rgb="FF0000FF"/>
      <name val="Arial"/>
      <charset val="1"/>
    </font>
    <font>
      <i/>
      <sz val="8"/>
      <color rgb="FF666666"/>
      <name val="Arial"/>
      <charset val="1"/>
    </font>
    <font>
      <b/>
      <sz val="16"/>
      <color rgb="FF2F6DB5"/>
      <name val="Arial"/>
      <charset val="1"/>
    </font>
    <font>
      <b/>
      <sz val="16"/>
      <color rgb="FF2A9D8F"/>
      <name val="Arial"/>
      <charset val="1"/>
    </font>
    <font>
      <b/>
      <sz val="16"/>
      <color rgb="FFF28C28"/>
      <name val="Arial"/>
      <charset val="1"/>
    </font>
    <font>
      <b/>
      <sz val="10"/>
      <color rgb="FFFFFFFF"/>
      <name val="Arial"/>
      <charset val="1"/>
    </font>
    <font>
      <sz val="9"/>
      <color rgb="FF1B2A41"/>
      <name val="Arial"/>
      <charset val="1"/>
    </font>
    <font>
      <b/>
      <sz val="14"/>
      <color rgb="FF1B2A41"/>
      <name val="Arial"/>
      <charset val="1"/>
    </font>
    <font>
      <i/>
      <sz val="9"/>
      <color rgb="FF666666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  <font>
      <b/>
      <sz val="11"/>
      <color rgb="FF2F6DB5"/>
      <name val="Arial"/>
      <charset val="1"/>
    </font>
    <font>
      <b/>
      <sz val="11"/>
      <color rgb="FFFFFFFF"/>
      <name val="Arial"/>
      <charset val="1"/>
    </font>
    <font>
      <b/>
      <sz val="11"/>
      <color rgb="FF1B2A41"/>
      <name val="Arial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u/>
      <sz val="8"/>
      <color theme="1"/>
      <name val="Arial"/>
      <family val="2"/>
    </font>
    <font>
      <b/>
      <sz val="18"/>
      <color rgb="FFFFFFFF"/>
      <name val="Arial"/>
      <family val="2"/>
    </font>
    <font>
      <b/>
      <sz val="10"/>
      <color theme="1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charset val="1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B2A41"/>
        <bgColor rgb="FF003366"/>
      </patternFill>
    </fill>
    <fill>
      <patternFill patternType="solid">
        <fgColor rgb="FFE8EEF7"/>
        <bgColor rgb="FFEDEDED"/>
      </patternFill>
    </fill>
    <fill>
      <patternFill patternType="solid">
        <fgColor rgb="FFE2F0D9"/>
        <bgColor rgb="FFEDEDED"/>
      </patternFill>
    </fill>
    <fill>
      <patternFill patternType="solid">
        <fgColor rgb="FFEDEDED"/>
        <bgColor rgb="FFE8EEF7"/>
      </patternFill>
    </fill>
    <fill>
      <patternFill patternType="solid">
        <fgColor rgb="FFFFF2CC"/>
        <bgColor rgb="FFFFFFE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E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EDEDED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6" tint="0.59999389629810485"/>
        <bgColor rgb="FFFFFFE0"/>
      </patternFill>
    </fill>
    <fill>
      <patternFill patternType="solid">
        <fgColor rgb="FF002060"/>
        <bgColor rgb="FF003366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FFFFE0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D0D5DD"/>
      </right>
      <top style="thick">
        <color rgb="FF2F6DB5"/>
      </top>
      <bottom/>
      <diagonal/>
    </border>
    <border>
      <left style="thin">
        <color rgb="FFD0D5DD"/>
      </left>
      <right style="medium">
        <color indexed="64"/>
      </right>
      <top style="thick">
        <color rgb="FF2F6DB5"/>
      </top>
      <bottom/>
      <diagonal/>
    </border>
    <border>
      <left style="medium">
        <color indexed="64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medium">
        <color indexed="64"/>
      </right>
      <top/>
      <bottom style="thin">
        <color rgb="FFD0D5DD"/>
      </bottom>
      <diagonal/>
    </border>
    <border>
      <left style="medium">
        <color indexed="64"/>
      </left>
      <right style="thin">
        <color rgb="FFD0D5DD"/>
      </right>
      <top/>
      <bottom style="medium">
        <color indexed="64"/>
      </bottom>
      <diagonal/>
    </border>
    <border>
      <left style="thin">
        <color rgb="FFD0D5DD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/>
      <right style="thin">
        <color rgb="FFD0D5DD"/>
      </right>
      <top/>
      <bottom style="medium">
        <color indexed="64"/>
      </bottom>
      <diagonal/>
    </border>
    <border>
      <left style="medium">
        <color indexed="64"/>
      </left>
      <right style="thin">
        <color rgb="FFD0D5DD"/>
      </right>
      <top style="medium">
        <color indexed="64"/>
      </top>
      <bottom style="medium">
        <color indexed="64"/>
      </bottom>
      <diagonal/>
    </border>
    <border>
      <left style="thin">
        <color rgb="FFD0D5DD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0D5DD"/>
      </left>
      <right style="thin">
        <color indexed="64"/>
      </right>
      <top style="thick">
        <color rgb="FF2F6DB5"/>
      </top>
      <bottom/>
      <diagonal/>
    </border>
    <border>
      <left style="thin">
        <color rgb="FFD0D5DD"/>
      </left>
      <right style="thin">
        <color indexed="64"/>
      </right>
      <top/>
      <bottom style="thin">
        <color rgb="FFD0D5DD"/>
      </bottom>
      <diagonal/>
    </border>
    <border>
      <left style="thin">
        <color rgb="FFD0D5DD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0D5DD"/>
      </right>
      <top style="thick">
        <color rgb="FFF28C28"/>
      </top>
      <bottom/>
      <diagonal/>
    </border>
    <border>
      <left style="thin">
        <color indexed="64"/>
      </left>
      <right style="thin">
        <color rgb="FFD0D5DD"/>
      </right>
      <top style="thick">
        <color rgb="FF2A9D8F"/>
      </top>
      <bottom/>
      <diagonal/>
    </border>
    <border>
      <left style="thin">
        <color rgb="FFD0D5DD"/>
      </left>
      <right style="thin">
        <color indexed="64"/>
      </right>
      <top style="thick">
        <color rgb="FF2A9D8F"/>
      </top>
      <bottom/>
      <diagonal/>
    </border>
    <border>
      <left style="thin">
        <color indexed="64"/>
      </left>
      <right style="thin">
        <color rgb="FFD0D5DD"/>
      </right>
      <top/>
      <bottom style="thin">
        <color rgb="FFD0D5DD"/>
      </bottom>
      <diagonal/>
    </border>
    <border>
      <left style="thin">
        <color indexed="64"/>
      </left>
      <right style="thin">
        <color rgb="FFD0D5DD"/>
      </right>
      <top/>
      <bottom style="medium">
        <color indexed="64"/>
      </bottom>
      <diagonal/>
    </border>
    <border>
      <left/>
      <right style="thin">
        <color rgb="FFD0D5DD"/>
      </right>
      <top style="thick">
        <color rgb="FF2F6DB5"/>
      </top>
      <bottom/>
      <diagonal/>
    </border>
    <border>
      <left style="thin">
        <color indexed="64"/>
      </left>
      <right style="thin">
        <color rgb="FFD0D5DD"/>
      </right>
      <top style="thick">
        <color rgb="FFF28C28"/>
      </top>
      <bottom/>
      <diagonal/>
    </border>
    <border>
      <left style="thin">
        <color rgb="FFD0D5DD"/>
      </left>
      <right style="thin">
        <color indexed="64"/>
      </right>
      <top style="thick">
        <color rgb="FFF28C28"/>
      </top>
      <bottom/>
      <diagonal/>
    </border>
    <border>
      <left style="thin">
        <color indexed="64"/>
      </left>
      <right style="thin">
        <color rgb="FFD0D5DD"/>
      </right>
      <top style="thick">
        <color rgb="FF2F6DB5"/>
      </top>
      <bottom/>
      <diagonal/>
    </border>
  </borders>
  <cellStyleXfs count="3">
    <xf numFmtId="0" fontId="0" fillId="0" borderId="0"/>
    <xf numFmtId="0" fontId="1" fillId="0" borderId="0"/>
    <xf numFmtId="44" fontId="22" fillId="0" borderId="0" applyFont="0" applyFill="0" applyBorder="0" applyAlignment="0" applyProtection="0"/>
  </cellStyleXfs>
  <cellXfs count="106">
    <xf numFmtId="0" fontId="0" fillId="0" borderId="0" xfId="0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5" fillId="0" borderId="0" xfId="0" applyFont="1"/>
    <xf numFmtId="0" fontId="8" fillId="2" borderId="1" xfId="0" applyFont="1" applyFill="1" applyBorder="1" applyAlignment="1">
      <alignment horizontal="center" wrapText="1"/>
    </xf>
    <xf numFmtId="0" fontId="12" fillId="0" borderId="1" xfId="0" applyFont="1" applyBorder="1"/>
    <xf numFmtId="164" fontId="12" fillId="0" borderId="1" xfId="0" applyNumberFormat="1" applyFont="1" applyBorder="1"/>
    <xf numFmtId="165" fontId="12" fillId="0" borderId="1" xfId="0" applyNumberFormat="1" applyFont="1" applyBorder="1"/>
    <xf numFmtId="3" fontId="12" fillId="0" borderId="1" xfId="0" applyNumberFormat="1" applyFont="1" applyBorder="1"/>
    <xf numFmtId="166" fontId="12" fillId="0" borderId="1" xfId="0" applyNumberFormat="1" applyFont="1" applyBorder="1"/>
    <xf numFmtId="0" fontId="14" fillId="3" borderId="1" xfId="0" applyFont="1" applyFill="1" applyBorder="1"/>
    <xf numFmtId="164" fontId="14" fillId="3" borderId="1" xfId="0" applyNumberFormat="1" applyFont="1" applyFill="1" applyBorder="1"/>
    <xf numFmtId="165" fontId="14" fillId="3" borderId="1" xfId="0" applyNumberFormat="1" applyFont="1" applyFill="1" applyBorder="1"/>
    <xf numFmtId="3" fontId="14" fillId="3" borderId="1" xfId="0" applyNumberFormat="1" applyFont="1" applyFill="1" applyBorder="1"/>
    <xf numFmtId="0" fontId="16" fillId="2" borderId="1" xfId="0" applyFont="1" applyFill="1" applyBorder="1"/>
    <xf numFmtId="0" fontId="12" fillId="0" borderId="1" xfId="0" applyFont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12" fillId="6" borderId="1" xfId="0" applyFont="1" applyFill="1" applyBorder="1" applyAlignment="1">
      <alignment vertical="top" wrapText="1"/>
    </xf>
    <xf numFmtId="0" fontId="17" fillId="0" borderId="0" xfId="0" applyFont="1"/>
    <xf numFmtId="167" fontId="12" fillId="0" borderId="0" xfId="0" applyNumberFormat="1" applyFont="1"/>
    <xf numFmtId="0" fontId="16" fillId="2" borderId="0" xfId="0" applyFont="1" applyFill="1" applyAlignment="1">
      <alignment horizontal="center" vertical="center"/>
    </xf>
    <xf numFmtId="0" fontId="18" fillId="0" borderId="0" xfId="1" applyFont="1"/>
    <xf numFmtId="0" fontId="18" fillId="0" borderId="0" xfId="1" applyFont="1" applyAlignment="1">
      <alignment horizontal="center"/>
    </xf>
    <xf numFmtId="0" fontId="19" fillId="0" borderId="0" xfId="1" applyFont="1"/>
    <xf numFmtId="49" fontId="1" fillId="0" borderId="0" xfId="1" applyNumberFormat="1" applyAlignment="1">
      <alignment horizontal="right"/>
    </xf>
    <xf numFmtId="14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20" fillId="0" borderId="0" xfId="1" applyFont="1"/>
    <xf numFmtId="8" fontId="1" fillId="0" borderId="0" xfId="1" applyNumberFormat="1"/>
    <xf numFmtId="0" fontId="21" fillId="0" borderId="0" xfId="1" applyFont="1"/>
    <xf numFmtId="168" fontId="12" fillId="0" borderId="0" xfId="2" applyNumberFormat="1" applyFont="1"/>
    <xf numFmtId="0" fontId="12" fillId="8" borderId="0" xfId="0" applyFont="1" applyFill="1"/>
    <xf numFmtId="0" fontId="12" fillId="7" borderId="0" xfId="0" applyFont="1" applyFill="1"/>
    <xf numFmtId="0" fontId="23" fillId="0" borderId="0" xfId="0" applyFont="1"/>
    <xf numFmtId="0" fontId="0" fillId="9" borderId="0" xfId="0" applyFill="1"/>
    <xf numFmtId="0" fontId="0" fillId="10" borderId="0" xfId="0" applyFill="1"/>
    <xf numFmtId="0" fontId="4" fillId="10" borderId="0" xfId="0" applyFont="1" applyFill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11" xfId="0" applyFill="1" applyBorder="1"/>
    <xf numFmtId="0" fontId="2" fillId="10" borderId="0" xfId="0" applyFont="1" applyFill="1" applyAlignment="1">
      <alignment horizontal="right" vertical="center"/>
    </xf>
    <xf numFmtId="0" fontId="0" fillId="10" borderId="12" xfId="0" applyFill="1" applyBorder="1"/>
    <xf numFmtId="0" fontId="0" fillId="14" borderId="0" xfId="0" applyFill="1"/>
    <xf numFmtId="168" fontId="12" fillId="8" borderId="0" xfId="2" applyNumberFormat="1" applyFont="1" applyFill="1"/>
    <xf numFmtId="0" fontId="1" fillId="17" borderId="0" xfId="1" applyFill="1" applyAlignment="1">
      <alignment horizontal="center"/>
    </xf>
    <xf numFmtId="0" fontId="20" fillId="17" borderId="0" xfId="1" applyFont="1" applyFill="1"/>
    <xf numFmtId="8" fontId="1" fillId="17" borderId="0" xfId="1" applyNumberFormat="1" applyFill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9" fillId="16" borderId="2" xfId="0" applyFont="1" applyFill="1" applyBorder="1" applyAlignment="1">
      <alignment vertical="center" wrapText="1"/>
    </xf>
    <xf numFmtId="0" fontId="9" fillId="16" borderId="3" xfId="0" applyFont="1" applyFill="1" applyBorder="1" applyAlignment="1">
      <alignment vertical="center" wrapText="1"/>
    </xf>
    <xf numFmtId="0" fontId="9" fillId="16" borderId="4" xfId="0" applyFont="1" applyFill="1" applyBorder="1" applyAlignment="1">
      <alignment vertical="center" wrapText="1"/>
    </xf>
    <xf numFmtId="0" fontId="9" fillId="16" borderId="5" xfId="0" applyFont="1" applyFill="1" applyBorder="1" applyAlignment="1">
      <alignment vertical="center" wrapText="1"/>
    </xf>
    <xf numFmtId="0" fontId="9" fillId="16" borderId="6" xfId="0" applyFont="1" applyFill="1" applyBorder="1" applyAlignment="1">
      <alignment vertical="center" wrapText="1"/>
    </xf>
    <xf numFmtId="0" fontId="9" fillId="16" borderId="7" xfId="0" applyFont="1" applyFill="1" applyBorder="1" applyAlignment="1">
      <alignment vertical="center" wrapText="1"/>
    </xf>
    <xf numFmtId="164" fontId="7" fillId="12" borderId="19" xfId="0" applyNumberFormat="1" applyFont="1" applyFill="1" applyBorder="1" applyAlignment="1">
      <alignment horizontal="center" vertical="center"/>
    </xf>
    <xf numFmtId="164" fontId="7" fillId="12" borderId="24" xfId="0" applyNumberFormat="1" applyFont="1" applyFill="1" applyBorder="1" applyAlignment="1">
      <alignment horizontal="center" vertical="center"/>
    </xf>
    <xf numFmtId="164" fontId="7" fillId="12" borderId="20" xfId="0" applyNumberFormat="1" applyFont="1" applyFill="1" applyBorder="1" applyAlignment="1">
      <alignment horizontal="center" vertical="center"/>
    </xf>
    <xf numFmtId="164" fontId="7" fillId="12" borderId="25" xfId="0" applyNumberFormat="1" applyFont="1" applyFill="1" applyBorder="1" applyAlignment="1">
      <alignment horizontal="center" vertical="center"/>
    </xf>
    <xf numFmtId="166" fontId="5" fillId="12" borderId="19" xfId="0" applyNumberFormat="1" applyFont="1" applyFill="1" applyBorder="1" applyAlignment="1">
      <alignment horizontal="center" vertical="center"/>
    </xf>
    <xf numFmtId="166" fontId="5" fillId="12" borderId="16" xfId="0" applyNumberFormat="1" applyFont="1" applyFill="1" applyBorder="1" applyAlignment="1">
      <alignment horizontal="center" vertical="center"/>
    </xf>
    <xf numFmtId="166" fontId="5" fillId="12" borderId="20" xfId="0" applyNumberFormat="1" applyFont="1" applyFill="1" applyBorder="1" applyAlignment="1">
      <alignment horizontal="center" vertical="center"/>
    </xf>
    <xf numFmtId="166" fontId="5" fillId="12" borderId="18" xfId="0" applyNumberFormat="1" applyFont="1" applyFill="1" applyBorder="1" applyAlignment="1">
      <alignment horizontal="center" vertical="center"/>
    </xf>
    <xf numFmtId="0" fontId="26" fillId="15" borderId="8" xfId="0" applyFont="1" applyFill="1" applyBorder="1" applyAlignment="1">
      <alignment horizontal="center"/>
    </xf>
    <xf numFmtId="0" fontId="26" fillId="15" borderId="9" xfId="0" applyFont="1" applyFill="1" applyBorder="1" applyAlignment="1">
      <alignment horizontal="center"/>
    </xf>
    <xf numFmtId="0" fontId="26" fillId="15" borderId="10" xfId="0" applyFont="1" applyFill="1" applyBorder="1" applyAlignment="1">
      <alignment horizontal="center"/>
    </xf>
    <xf numFmtId="164" fontId="5" fillId="12" borderId="15" xfId="0" applyNumberFormat="1" applyFont="1" applyFill="1" applyBorder="1" applyAlignment="1">
      <alignment horizontal="center" vertical="center"/>
    </xf>
    <xf numFmtId="164" fontId="5" fillId="12" borderId="24" xfId="0" applyNumberFormat="1" applyFont="1" applyFill="1" applyBorder="1" applyAlignment="1">
      <alignment horizontal="center" vertical="center"/>
    </xf>
    <xf numFmtId="164" fontId="5" fillId="12" borderId="17" xfId="0" applyNumberFormat="1" applyFont="1" applyFill="1" applyBorder="1" applyAlignment="1">
      <alignment horizontal="center" vertical="center"/>
    </xf>
    <xf numFmtId="164" fontId="5" fillId="12" borderId="25" xfId="0" applyNumberFormat="1" applyFont="1" applyFill="1" applyBorder="1" applyAlignment="1">
      <alignment horizontal="center" vertical="center"/>
    </xf>
    <xf numFmtId="164" fontId="6" fillId="12" borderId="29" xfId="0" applyNumberFormat="1" applyFont="1" applyFill="1" applyBorder="1" applyAlignment="1">
      <alignment horizontal="center" vertical="center"/>
    </xf>
    <xf numFmtId="164" fontId="6" fillId="12" borderId="24" xfId="0" applyNumberFormat="1" applyFont="1" applyFill="1" applyBorder="1" applyAlignment="1">
      <alignment horizontal="center" vertical="center"/>
    </xf>
    <xf numFmtId="164" fontId="6" fillId="12" borderId="30" xfId="0" applyNumberFormat="1" applyFont="1" applyFill="1" applyBorder="1" applyAlignment="1">
      <alignment horizontal="center" vertical="center"/>
    </xf>
    <xf numFmtId="164" fontId="6" fillId="12" borderId="25" xfId="0" applyNumberFormat="1" applyFont="1" applyFill="1" applyBorder="1" applyAlignment="1">
      <alignment horizontal="center" vertical="center"/>
    </xf>
    <xf numFmtId="165" fontId="7" fillId="12" borderId="29" xfId="0" applyNumberFormat="1" applyFont="1" applyFill="1" applyBorder="1" applyAlignment="1">
      <alignment horizontal="center" vertical="center"/>
    </xf>
    <xf numFmtId="165" fontId="7" fillId="12" borderId="24" xfId="0" applyNumberFormat="1" applyFont="1" applyFill="1" applyBorder="1" applyAlignment="1">
      <alignment horizontal="center" vertical="center"/>
    </xf>
    <xf numFmtId="165" fontId="7" fillId="12" borderId="30" xfId="0" applyNumberFormat="1" applyFont="1" applyFill="1" applyBorder="1" applyAlignment="1">
      <alignment horizontal="center" vertical="center"/>
    </xf>
    <xf numFmtId="165" fontId="7" fillId="12" borderId="25" xfId="0" applyNumberFormat="1" applyFont="1" applyFill="1" applyBorder="1" applyAlignment="1">
      <alignment horizontal="center" vertical="center"/>
    </xf>
    <xf numFmtId="3" fontId="5" fillId="12" borderId="29" xfId="0" applyNumberFormat="1" applyFont="1" applyFill="1" applyBorder="1" applyAlignment="1">
      <alignment horizontal="center" vertical="center"/>
    </xf>
    <xf numFmtId="3" fontId="5" fillId="12" borderId="24" xfId="0" applyNumberFormat="1" applyFont="1" applyFill="1" applyBorder="1" applyAlignment="1">
      <alignment horizontal="center" vertical="center"/>
    </xf>
    <xf numFmtId="3" fontId="5" fillId="12" borderId="30" xfId="0" applyNumberFormat="1" applyFont="1" applyFill="1" applyBorder="1" applyAlignment="1">
      <alignment horizontal="center" vertical="center"/>
    </xf>
    <xf numFmtId="3" fontId="5" fillId="12" borderId="25" xfId="0" applyNumberFormat="1" applyFont="1" applyFill="1" applyBorder="1" applyAlignment="1">
      <alignment horizontal="center" vertical="center"/>
    </xf>
    <xf numFmtId="3" fontId="6" fillId="12" borderId="29" xfId="0" applyNumberFormat="1" applyFont="1" applyFill="1" applyBorder="1" applyAlignment="1">
      <alignment horizontal="center" vertical="center"/>
    </xf>
    <xf numFmtId="3" fontId="6" fillId="12" borderId="24" xfId="0" applyNumberFormat="1" applyFont="1" applyFill="1" applyBorder="1" applyAlignment="1">
      <alignment horizontal="center" vertical="center"/>
    </xf>
    <xf numFmtId="3" fontId="6" fillId="12" borderId="30" xfId="0" applyNumberFormat="1" applyFont="1" applyFill="1" applyBorder="1" applyAlignment="1">
      <alignment horizontal="center" vertical="center"/>
    </xf>
    <xf numFmtId="3" fontId="6" fillId="12" borderId="25" xfId="0" applyNumberFormat="1" applyFont="1" applyFill="1" applyBorder="1" applyAlignment="1">
      <alignment horizontal="center" vertical="center"/>
    </xf>
    <xf numFmtId="0" fontId="24" fillId="12" borderId="31" xfId="0" applyFont="1" applyFill="1" applyBorder="1" applyAlignment="1">
      <alignment horizontal="center" vertical="center"/>
    </xf>
    <xf numFmtId="0" fontId="24" fillId="12" borderId="14" xfId="0" applyFont="1" applyFill="1" applyBorder="1" applyAlignment="1">
      <alignment horizontal="center" vertical="center"/>
    </xf>
    <xf numFmtId="0" fontId="25" fillId="13" borderId="0" xfId="0" applyFont="1" applyFill="1" applyAlignment="1">
      <alignment horizontal="center" vertical="center"/>
    </xf>
    <xf numFmtId="0" fontId="3" fillId="11" borderId="21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/>
    </xf>
    <xf numFmtId="0" fontId="24" fillId="12" borderId="13" xfId="0" applyFont="1" applyFill="1" applyBorder="1" applyAlignment="1">
      <alignment horizontal="center" vertical="center"/>
    </xf>
    <xf numFmtId="0" fontId="24" fillId="12" borderId="23" xfId="0" applyFont="1" applyFill="1" applyBorder="1" applyAlignment="1">
      <alignment horizontal="center" vertical="center"/>
    </xf>
    <xf numFmtId="0" fontId="24" fillId="12" borderId="27" xfId="0" applyFont="1" applyFill="1" applyBorder="1" applyAlignment="1">
      <alignment horizontal="center" vertical="center"/>
    </xf>
    <xf numFmtId="0" fontId="24" fillId="12" borderId="28" xfId="0" applyFont="1" applyFill="1" applyBorder="1" applyAlignment="1">
      <alignment horizontal="center" vertical="center"/>
    </xf>
    <xf numFmtId="0" fontId="24" fillId="12" borderId="32" xfId="0" applyFont="1" applyFill="1" applyBorder="1" applyAlignment="1">
      <alignment horizontal="center" vertical="center"/>
    </xf>
    <xf numFmtId="0" fontId="24" fillId="12" borderId="33" xfId="0" applyFont="1" applyFill="1" applyBorder="1" applyAlignment="1">
      <alignment horizontal="center" vertical="center"/>
    </xf>
    <xf numFmtId="0" fontId="24" fillId="12" borderId="34" xfId="0" applyFont="1" applyFill="1" applyBorder="1" applyAlignment="1">
      <alignment horizontal="center" vertical="center"/>
    </xf>
    <xf numFmtId="0" fontId="24" fillId="12" borderId="26" xfId="0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Normal 2" xfId="1" xr:uid="{FB4B6E99-8123-450A-9D8E-E3BDE19431A9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E0"/>
      <rgbColor rgb="FFE8EE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9"/>
      <rgbColor rgb="FFE2F0D9"/>
      <rgbColor rgb="FFFFF2CC"/>
      <rgbColor rgb="FF99CCFF"/>
      <rgbColor rgb="FFFF99CC"/>
      <rgbColor rgb="FFCC99FF"/>
      <rgbColor rgb="FFEDEDED"/>
      <rgbColor rgb="FF2F6DB5"/>
      <rgbColor rgb="FF33CCCC"/>
      <rgbColor rgb="FF99CC00"/>
      <rgbColor rgb="FFFFCC00"/>
      <rgbColor rgb="FFF28C28"/>
      <rgbColor rgb="FFFF6600"/>
      <rgbColor rgb="FF666666"/>
      <rgbColor rgb="FF4F81BD"/>
      <rgbColor rgb="FF003366"/>
      <rgbColor rgb="FF2A9D8F"/>
      <rgbColor rgb="FF003300"/>
      <rgbColor rgb="FF333300"/>
      <rgbColor rgb="FF993300"/>
      <rgbColor rgb="FF993366"/>
      <rgbColor rgb="FF333399"/>
      <rgbColor rgb="FF1B2A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Daily revenue &amp;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Analysis!$C$19</c:f>
              <c:strCache>
                <c:ptCount val="1"/>
                <c:pt idx="0">
                  <c:v>Revenue</c:v>
                </c:pt>
              </c:strCache>
            </c:strRef>
          </c:tx>
          <c:spPr>
            <a:ln w="28080">
              <a:solidFill>
                <a:srgbClr val="2F6DB5"/>
              </a:solidFill>
              <a:round/>
            </a:ln>
          </c:spPr>
          <c:marker>
            <c:symbol val="circle"/>
            <c:size val="5"/>
            <c:spPr>
              <a:solidFill>
                <a:srgbClr val="2F6DB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Analysis!$A$20:$A$43</c:f>
              <c:strCache>
                <c:ptCount val="24"/>
                <c:pt idx="0">
                  <c:v>01 Dec</c:v>
                </c:pt>
                <c:pt idx="1">
                  <c:v>02 Dec</c:v>
                </c:pt>
                <c:pt idx="2">
                  <c:v>03 Dec</c:v>
                </c:pt>
                <c:pt idx="3">
                  <c:v>04 Dec</c:v>
                </c:pt>
                <c:pt idx="4">
                  <c:v>05 Dec</c:v>
                </c:pt>
                <c:pt idx="5">
                  <c:v>06 Dec</c:v>
                </c:pt>
                <c:pt idx="6">
                  <c:v>07 Dec</c:v>
                </c:pt>
                <c:pt idx="7">
                  <c:v>08 Dec</c:v>
                </c:pt>
                <c:pt idx="8">
                  <c:v>09 Dec</c:v>
                </c:pt>
                <c:pt idx="9">
                  <c:v>10 Dec</c:v>
                </c:pt>
                <c:pt idx="10">
                  <c:v>11 Dec</c:v>
                </c:pt>
                <c:pt idx="11">
                  <c:v>12 Dec</c:v>
                </c:pt>
                <c:pt idx="12">
                  <c:v>13 Dec</c:v>
                </c:pt>
                <c:pt idx="13">
                  <c:v>14 Dec</c:v>
                </c:pt>
                <c:pt idx="14">
                  <c:v>15 Dec</c:v>
                </c:pt>
                <c:pt idx="15">
                  <c:v>16 Dec</c:v>
                </c:pt>
                <c:pt idx="16">
                  <c:v>17 Dec</c:v>
                </c:pt>
                <c:pt idx="17">
                  <c:v>18 Dec</c:v>
                </c:pt>
                <c:pt idx="18">
                  <c:v>19 Dec</c:v>
                </c:pt>
                <c:pt idx="19">
                  <c:v>20 Dec</c:v>
                </c:pt>
                <c:pt idx="20">
                  <c:v>21 Dec</c:v>
                </c:pt>
                <c:pt idx="21">
                  <c:v>22 Dec</c:v>
                </c:pt>
                <c:pt idx="22">
                  <c:v>23 Dec</c:v>
                </c:pt>
                <c:pt idx="23">
                  <c:v>24 Dec</c:v>
                </c:pt>
              </c:strCache>
            </c:strRef>
          </c:cat>
          <c:val>
            <c:numRef>
              <c:f>Analysis!$C$20:$C$43</c:f>
              <c:numCache>
                <c:formatCode>\$#,##0;"($"#,##0\);\-</c:formatCode>
                <c:ptCount val="24"/>
                <c:pt idx="0">
                  <c:v>11500</c:v>
                </c:pt>
                <c:pt idx="1">
                  <c:v>2307</c:v>
                </c:pt>
                <c:pt idx="2">
                  <c:v>9180</c:v>
                </c:pt>
                <c:pt idx="3">
                  <c:v>3076</c:v>
                </c:pt>
                <c:pt idx="4">
                  <c:v>22975</c:v>
                </c:pt>
                <c:pt idx="5">
                  <c:v>9217</c:v>
                </c:pt>
                <c:pt idx="6">
                  <c:v>7716</c:v>
                </c:pt>
                <c:pt idx="7">
                  <c:v>16670</c:v>
                </c:pt>
                <c:pt idx="8">
                  <c:v>9070</c:v>
                </c:pt>
                <c:pt idx="9">
                  <c:v>17710</c:v>
                </c:pt>
                <c:pt idx="10">
                  <c:v>13807</c:v>
                </c:pt>
                <c:pt idx="11">
                  <c:v>21586</c:v>
                </c:pt>
                <c:pt idx="12">
                  <c:v>12115</c:v>
                </c:pt>
                <c:pt idx="13">
                  <c:v>7704</c:v>
                </c:pt>
                <c:pt idx="14">
                  <c:v>2320</c:v>
                </c:pt>
                <c:pt idx="15">
                  <c:v>11500</c:v>
                </c:pt>
                <c:pt idx="16">
                  <c:v>7729</c:v>
                </c:pt>
                <c:pt idx="17">
                  <c:v>32307</c:v>
                </c:pt>
                <c:pt idx="18">
                  <c:v>69650</c:v>
                </c:pt>
                <c:pt idx="19">
                  <c:v>28940</c:v>
                </c:pt>
                <c:pt idx="20">
                  <c:v>8498</c:v>
                </c:pt>
                <c:pt idx="21">
                  <c:v>21320</c:v>
                </c:pt>
                <c:pt idx="22">
                  <c:v>5155</c:v>
                </c:pt>
                <c:pt idx="23">
                  <c:v>9180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04-43A4-841D-8564BB4B56D8}"/>
            </c:ext>
          </c:extLst>
        </c:ser>
        <c:ser>
          <c:idx val="1"/>
          <c:order val="1"/>
          <c:tx>
            <c:strRef>
              <c:f>Analysis!$D$19</c:f>
              <c:strCache>
                <c:ptCount val="1"/>
                <c:pt idx="0">
                  <c:v>Profit</c:v>
                </c:pt>
              </c:strCache>
            </c:strRef>
          </c:tx>
          <c:spPr>
            <a:ln w="28080">
              <a:solidFill>
                <a:srgbClr val="F28C28"/>
              </a:solidFill>
              <a:round/>
            </a:ln>
          </c:spPr>
          <c:marker>
            <c:symbol val="circle"/>
            <c:size val="5"/>
            <c:spPr>
              <a:solidFill>
                <a:srgbClr val="F28C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Analysis!$A$20:$A$43</c:f>
              <c:strCache>
                <c:ptCount val="24"/>
                <c:pt idx="0">
                  <c:v>01 Dec</c:v>
                </c:pt>
                <c:pt idx="1">
                  <c:v>02 Dec</c:v>
                </c:pt>
                <c:pt idx="2">
                  <c:v>03 Dec</c:v>
                </c:pt>
                <c:pt idx="3">
                  <c:v>04 Dec</c:v>
                </c:pt>
                <c:pt idx="4">
                  <c:v>05 Dec</c:v>
                </c:pt>
                <c:pt idx="5">
                  <c:v>06 Dec</c:v>
                </c:pt>
                <c:pt idx="6">
                  <c:v>07 Dec</c:v>
                </c:pt>
                <c:pt idx="7">
                  <c:v>08 Dec</c:v>
                </c:pt>
                <c:pt idx="8">
                  <c:v>09 Dec</c:v>
                </c:pt>
                <c:pt idx="9">
                  <c:v>10 Dec</c:v>
                </c:pt>
                <c:pt idx="10">
                  <c:v>11 Dec</c:v>
                </c:pt>
                <c:pt idx="11">
                  <c:v>12 Dec</c:v>
                </c:pt>
                <c:pt idx="12">
                  <c:v>13 Dec</c:v>
                </c:pt>
                <c:pt idx="13">
                  <c:v>14 Dec</c:v>
                </c:pt>
                <c:pt idx="14">
                  <c:v>15 Dec</c:v>
                </c:pt>
                <c:pt idx="15">
                  <c:v>16 Dec</c:v>
                </c:pt>
                <c:pt idx="16">
                  <c:v>17 Dec</c:v>
                </c:pt>
                <c:pt idx="17">
                  <c:v>18 Dec</c:v>
                </c:pt>
                <c:pt idx="18">
                  <c:v>19 Dec</c:v>
                </c:pt>
                <c:pt idx="19">
                  <c:v>20 Dec</c:v>
                </c:pt>
                <c:pt idx="20">
                  <c:v>21 Dec</c:v>
                </c:pt>
                <c:pt idx="21">
                  <c:v>22 Dec</c:v>
                </c:pt>
                <c:pt idx="22">
                  <c:v>23 Dec</c:v>
                </c:pt>
                <c:pt idx="23">
                  <c:v>24 Dec</c:v>
                </c:pt>
              </c:strCache>
            </c:strRef>
          </c:cat>
          <c:val>
            <c:numRef>
              <c:f>Analysis!$D$20:$D$43</c:f>
              <c:numCache>
                <c:formatCode>\$#,##0;"($"#,##0\);\-</c:formatCode>
                <c:ptCount val="24"/>
                <c:pt idx="0">
                  <c:v>5226</c:v>
                </c:pt>
                <c:pt idx="1">
                  <c:v>1047</c:v>
                </c:pt>
                <c:pt idx="2">
                  <c:v>4172</c:v>
                </c:pt>
                <c:pt idx="3">
                  <c:v>1396</c:v>
                </c:pt>
                <c:pt idx="4">
                  <c:v>10441</c:v>
                </c:pt>
                <c:pt idx="5">
                  <c:v>4187</c:v>
                </c:pt>
                <c:pt idx="6">
                  <c:v>3504</c:v>
                </c:pt>
                <c:pt idx="7">
                  <c:v>7575</c:v>
                </c:pt>
                <c:pt idx="8">
                  <c:v>4008</c:v>
                </c:pt>
                <c:pt idx="9">
                  <c:v>7991</c:v>
                </c:pt>
                <c:pt idx="10">
                  <c:v>6273</c:v>
                </c:pt>
                <c:pt idx="11">
                  <c:v>9806</c:v>
                </c:pt>
                <c:pt idx="12">
                  <c:v>5505</c:v>
                </c:pt>
                <c:pt idx="13">
                  <c:v>3500</c:v>
                </c:pt>
                <c:pt idx="14">
                  <c:v>1054</c:v>
                </c:pt>
                <c:pt idx="15">
                  <c:v>5226</c:v>
                </c:pt>
                <c:pt idx="16">
                  <c:v>3511</c:v>
                </c:pt>
                <c:pt idx="17">
                  <c:v>14679</c:v>
                </c:pt>
                <c:pt idx="18">
                  <c:v>31422</c:v>
                </c:pt>
                <c:pt idx="19">
                  <c:v>12923</c:v>
                </c:pt>
                <c:pt idx="20">
                  <c:v>3860</c:v>
                </c:pt>
                <c:pt idx="21">
                  <c:v>9688</c:v>
                </c:pt>
                <c:pt idx="22">
                  <c:v>2342</c:v>
                </c:pt>
                <c:pt idx="23">
                  <c:v>4172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04-43A4-841D-8564BB4B5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7590265"/>
        <c:axId val="34247067"/>
      </c:lineChart>
      <c:catAx>
        <c:axId val="375902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247067"/>
        <c:crosses val="autoZero"/>
        <c:auto val="1"/>
        <c:lblAlgn val="ctr"/>
        <c:lblOffset val="100"/>
        <c:noMultiLvlLbl val="0"/>
      </c:catAx>
      <c:valAx>
        <c:axId val="342470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5902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accent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&amp; profit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Analysis!$B$47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6DB5"/>
            </a:solidFill>
            <a:ln w="0">
              <a:solidFill>
                <a:srgbClr val="2F6DB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Analysis!$A$48:$A$53</c:f>
              <c:strCache>
                <c:ptCount val="6"/>
                <c:pt idx="0">
                  <c:v>United States</c:v>
                </c:pt>
                <c:pt idx="1">
                  <c:v>Australia</c:v>
                </c:pt>
                <c:pt idx="2">
                  <c:v>France</c:v>
                </c:pt>
                <c:pt idx="3">
                  <c:v>Germany</c:v>
                </c:pt>
                <c:pt idx="4">
                  <c:v>Canada</c:v>
                </c:pt>
                <c:pt idx="5">
                  <c:v>United Kingdom</c:v>
                </c:pt>
              </c:strCache>
            </c:strRef>
          </c:cat>
          <c:val>
            <c:numRef>
              <c:f>Analysis!$B$48:$B$53</c:f>
              <c:numCache>
                <c:formatCode>\$#,##0;"($"#,##0\);\-</c:formatCode>
                <c:ptCount val="6"/>
                <c:pt idx="0">
                  <c:v>133489</c:v>
                </c:pt>
                <c:pt idx="1">
                  <c:v>111506</c:v>
                </c:pt>
                <c:pt idx="2">
                  <c:v>46175</c:v>
                </c:pt>
                <c:pt idx="3">
                  <c:v>30010</c:v>
                </c:pt>
                <c:pt idx="4">
                  <c:v>20080</c:v>
                </c:pt>
                <c:pt idx="5">
                  <c:v>19972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D-477B-AAA0-98F1C6EFF879}"/>
            </c:ext>
          </c:extLst>
        </c:ser>
        <c:ser>
          <c:idx val="1"/>
          <c:order val="1"/>
          <c:tx>
            <c:strRef>
              <c:f>Analysis!$C$47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F28C28"/>
            </a:solidFill>
            <a:ln w="0">
              <a:solidFill>
                <a:srgbClr val="F28C2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Analysis!$A$48:$A$53</c:f>
              <c:strCache>
                <c:ptCount val="6"/>
                <c:pt idx="0">
                  <c:v>United States</c:v>
                </c:pt>
                <c:pt idx="1">
                  <c:v>Australia</c:v>
                </c:pt>
                <c:pt idx="2">
                  <c:v>France</c:v>
                </c:pt>
                <c:pt idx="3">
                  <c:v>Germany</c:v>
                </c:pt>
                <c:pt idx="4">
                  <c:v>Canada</c:v>
                </c:pt>
                <c:pt idx="5">
                  <c:v>United Kingdom</c:v>
                </c:pt>
              </c:strCache>
            </c:strRef>
          </c:cat>
          <c:val>
            <c:numRef>
              <c:f>Analysis!$C$48:$C$53</c:f>
              <c:numCache>
                <c:formatCode>\$#,##0;"($"#,##0\);\-</c:formatCode>
                <c:ptCount val="6"/>
                <c:pt idx="0">
                  <c:v>60370</c:v>
                </c:pt>
                <c:pt idx="1">
                  <c:v>50326</c:v>
                </c:pt>
                <c:pt idx="2">
                  <c:v>20981</c:v>
                </c:pt>
                <c:pt idx="3">
                  <c:v>13636</c:v>
                </c:pt>
                <c:pt idx="4">
                  <c:v>9123</c:v>
                </c:pt>
                <c:pt idx="5">
                  <c:v>9072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D-477B-AAA0-98F1C6EFF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9482858"/>
        <c:axId val="23966437"/>
      </c:barChart>
      <c:catAx>
        <c:axId val="4948285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966437"/>
        <c:crosses val="autoZero"/>
        <c:auto val="1"/>
        <c:lblAlgn val="ctr"/>
        <c:lblOffset val="100"/>
        <c:noMultiLvlLbl val="0"/>
      </c:catAx>
      <c:valAx>
        <c:axId val="2396643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48285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accent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&amp; profit by product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Analysis!$B$58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6DB5"/>
            </a:solidFill>
            <a:ln w="0">
              <a:solidFill>
                <a:srgbClr val="2F6DB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Analysis!$A$59:$A$65</c:f>
              <c:strCache>
                <c:ptCount val="7"/>
                <c:pt idx="0">
                  <c:v>Mountain-200 Black</c:v>
                </c:pt>
                <c:pt idx="1">
                  <c:v>Mountain-200 Silver</c:v>
                </c:pt>
                <c:pt idx="2">
                  <c:v>Mountain-100 Black</c:v>
                </c:pt>
                <c:pt idx="3">
                  <c:v>Mountain-400-W Silver</c:v>
                </c:pt>
                <c:pt idx="4">
                  <c:v>Mountain-500 Black</c:v>
                </c:pt>
                <c:pt idx="5">
                  <c:v>Mountain-500 Silver</c:v>
                </c:pt>
                <c:pt idx="6">
                  <c:v>Mountain-100 Silver</c:v>
                </c:pt>
              </c:strCache>
            </c:strRef>
          </c:cat>
          <c:val>
            <c:numRef>
              <c:f>Analysis!$B$59:$B$65</c:f>
              <c:numCache>
                <c:formatCode>\$#,##0;"($"#,##0\);\-</c:formatCode>
                <c:ptCount val="7"/>
                <c:pt idx="0">
                  <c:v>174420</c:v>
                </c:pt>
                <c:pt idx="1">
                  <c:v>116000</c:v>
                </c:pt>
                <c:pt idx="2">
                  <c:v>33750</c:v>
                </c:pt>
                <c:pt idx="3">
                  <c:v>21532</c:v>
                </c:pt>
                <c:pt idx="4">
                  <c:v>6480</c:v>
                </c:pt>
                <c:pt idx="5">
                  <c:v>5650</c:v>
                </c:pt>
                <c:pt idx="6">
                  <c:v>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3-4081-A7B7-072429D0539A}"/>
            </c:ext>
          </c:extLst>
        </c:ser>
        <c:ser>
          <c:idx val="1"/>
          <c:order val="1"/>
          <c:tx>
            <c:strRef>
              <c:f>Analysis!$C$58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F28C28"/>
            </a:solidFill>
            <a:ln w="0">
              <a:solidFill>
                <a:srgbClr val="F28C2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Analysis!$A$59:$A$65</c:f>
              <c:strCache>
                <c:ptCount val="7"/>
                <c:pt idx="0">
                  <c:v>Mountain-200 Black</c:v>
                </c:pt>
                <c:pt idx="1">
                  <c:v>Mountain-200 Silver</c:v>
                </c:pt>
                <c:pt idx="2">
                  <c:v>Mountain-100 Black</c:v>
                </c:pt>
                <c:pt idx="3">
                  <c:v>Mountain-400-W Silver</c:v>
                </c:pt>
                <c:pt idx="4">
                  <c:v>Mountain-500 Black</c:v>
                </c:pt>
                <c:pt idx="5">
                  <c:v>Mountain-500 Silver</c:v>
                </c:pt>
                <c:pt idx="6">
                  <c:v>Mountain-100 Silver</c:v>
                </c:pt>
              </c:strCache>
            </c:strRef>
          </c:cat>
          <c:val>
            <c:numRef>
              <c:f>Analysis!$C$59:$C$65</c:f>
              <c:numCache>
                <c:formatCode>\$#,##0;"($"#,##0\);\-</c:formatCode>
                <c:ptCount val="7"/>
                <c:pt idx="0">
                  <c:v>79268</c:v>
                </c:pt>
                <c:pt idx="1">
                  <c:v>52700</c:v>
                </c:pt>
                <c:pt idx="2">
                  <c:v>14770</c:v>
                </c:pt>
                <c:pt idx="3">
                  <c:v>9772</c:v>
                </c:pt>
                <c:pt idx="4">
                  <c:v>2940</c:v>
                </c:pt>
                <c:pt idx="5">
                  <c:v>2570</c:v>
                </c:pt>
                <c:pt idx="6">
                  <c:v>1488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53-4081-A7B7-072429D05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5087546"/>
        <c:axId val="99079284"/>
      </c:barChart>
      <c:catAx>
        <c:axId val="9508754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079284"/>
        <c:crosses val="autoZero"/>
        <c:auto val="1"/>
        <c:lblAlgn val="ctr"/>
        <c:lblOffset val="100"/>
        <c:noMultiLvlLbl val="0"/>
      </c:catAx>
      <c:valAx>
        <c:axId val="990792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08754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accent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Analysis!$B$69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F28C2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8D8-47FD-B3B1-1F8E799EAFF1}"/>
              </c:ext>
            </c:extLst>
          </c:dPt>
          <c:dPt>
            <c:idx val="1"/>
            <c:bubble3D val="0"/>
            <c:spPr>
              <a:solidFill>
                <a:srgbClr val="2F6DB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8D8-47FD-B3B1-1F8E799EAFF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D8-47FD-B3B1-1F8E799EAFF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D8-47FD-B3B1-1F8E799EAF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Analysis!$A$70:$A$71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Analysis!$B$70:$B$71</c:f>
              <c:numCache>
                <c:formatCode>\$#,##0;"($"#,##0\);\-</c:formatCode>
                <c:ptCount val="2"/>
                <c:pt idx="0">
                  <c:v>216049</c:v>
                </c:pt>
                <c:pt idx="1">
                  <c:v>145183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D8-47FD-B3B1-1F8E799EA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accent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&amp; profit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Analysis!$B$75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6DB5"/>
            </a:solidFill>
            <a:ln w="0">
              <a:solidFill>
                <a:srgbClr val="2F6DB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Analysis!$A$76:$A$78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Analysis!$B$76:$B$78</c:f>
              <c:numCache>
                <c:formatCode>\$#,##0;"($"#,##0\);\-</c:formatCode>
                <c:ptCount val="3"/>
                <c:pt idx="0">
                  <c:v>35330</c:v>
                </c:pt>
                <c:pt idx="1">
                  <c:v>119646</c:v>
                </c:pt>
                <c:pt idx="2">
                  <c:v>206256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0-41F0-863C-C210BB11C109}"/>
            </c:ext>
          </c:extLst>
        </c:ser>
        <c:ser>
          <c:idx val="1"/>
          <c:order val="1"/>
          <c:tx>
            <c:strRef>
              <c:f>Analysis!$C$75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F28C28"/>
            </a:solidFill>
            <a:ln w="0">
              <a:solidFill>
                <a:srgbClr val="F28C2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Analysis!$A$76:$A$78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Analysis!$C$76:$C$78</c:f>
              <c:numCache>
                <c:formatCode>\$#,##0;"($"#,##0\);\-</c:formatCode>
                <c:ptCount val="3"/>
                <c:pt idx="0">
                  <c:v>16050</c:v>
                </c:pt>
                <c:pt idx="1">
                  <c:v>53962</c:v>
                </c:pt>
                <c:pt idx="2">
                  <c:v>93496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30-41F0-863C-C210BB11C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4123385"/>
        <c:axId val="78623673"/>
      </c:barChart>
      <c:catAx>
        <c:axId val="241233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623673"/>
        <c:crosses val="autoZero"/>
        <c:auto val="1"/>
        <c:lblAlgn val="ctr"/>
        <c:lblOffset val="100"/>
        <c:noMultiLvlLbl val="0"/>
      </c:catAx>
      <c:valAx>
        <c:axId val="786236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1233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accent1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19049</xdr:colOff>
      <xdr:row>89</xdr:row>
      <xdr:rowOff>57150</xdr:rowOff>
    </xdr:from>
    <xdr:to>
      <xdr:col>10</xdr:col>
      <xdr:colOff>161924</xdr:colOff>
      <xdr:row>99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C59CC0-6BDF-600D-002D-44FCAFE9D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799" y="17202150"/>
          <a:ext cx="2295525" cy="1924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275376</xdr:colOff>
      <xdr:row>2</xdr:row>
      <xdr:rowOff>142875</xdr:rowOff>
    </xdr:from>
    <xdr:to>
      <xdr:col>9</xdr:col>
      <xdr:colOff>400900</xdr:colOff>
      <xdr:row>17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8EB643-46A6-4DCA-AB49-47DA8C0FC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001" y="561975"/>
          <a:ext cx="3021124" cy="2838450"/>
        </a:xfrm>
        <a:prstGeom prst="rect">
          <a:avLst/>
        </a:prstGeom>
      </xdr:spPr>
    </xdr:pic>
    <xdr:clientData/>
  </xdr:twoCellAnchor>
  <xdr:twoCellAnchor editAs="oneCell">
    <xdr:from>
      <xdr:col>8</xdr:col>
      <xdr:colOff>227751</xdr:colOff>
      <xdr:row>46</xdr:row>
      <xdr:rowOff>276225</xdr:rowOff>
    </xdr:from>
    <xdr:to>
      <xdr:col>10</xdr:col>
      <xdr:colOff>1201000</xdr:colOff>
      <xdr:row>60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57EB54-883B-9226-5967-6E205FD18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2951" y="9077325"/>
          <a:ext cx="3021124" cy="2838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</xdr:colOff>
      <xdr:row>8</xdr:row>
      <xdr:rowOff>180975</xdr:rowOff>
    </xdr:from>
    <xdr:to>
      <xdr:col>17</xdr:col>
      <xdr:colOff>4763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90487</xdr:rowOff>
    </xdr:from>
    <xdr:to>
      <xdr:col>8</xdr:col>
      <xdr:colOff>514350</xdr:colOff>
      <xdr:row>37</xdr:row>
      <xdr:rowOff>184447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575070</xdr:colOff>
      <xdr:row>22</xdr:row>
      <xdr:rowOff>90487</xdr:rowOff>
    </xdr:from>
    <xdr:to>
      <xdr:col>16</xdr:col>
      <xdr:colOff>75007</xdr:colOff>
      <xdr:row>37</xdr:row>
      <xdr:rowOff>184447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135727</xdr:colOff>
      <xdr:row>22</xdr:row>
      <xdr:rowOff>95248</xdr:rowOff>
    </xdr:from>
    <xdr:to>
      <xdr:col>23</xdr:col>
      <xdr:colOff>454815</xdr:colOff>
      <xdr:row>37</xdr:row>
      <xdr:rowOff>182116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28575</xdr:colOff>
      <xdr:row>8</xdr:row>
      <xdr:rowOff>180975</xdr:rowOff>
    </xdr:from>
    <xdr:to>
      <xdr:col>23</xdr:col>
      <xdr:colOff>440531</xdr:colOff>
      <xdr:row>22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38</xdr:row>
      <xdr:rowOff>131997</xdr:rowOff>
    </xdr:from>
    <xdr:to>
      <xdr:col>23</xdr:col>
      <xdr:colOff>419100</xdr:colOff>
      <xdr:row>68</xdr:row>
      <xdr:rowOff>144229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4A58F8-24DF-7A0E-7110-D42CD0C5B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56772"/>
          <a:ext cx="15392400" cy="5727232"/>
        </a:xfrm>
        <a:prstGeom prst="rect">
          <a:avLst/>
        </a:prstGeom>
      </xdr:spPr>
    </xdr:pic>
    <xdr:clientData/>
  </xdr:twoCellAnchor>
  <xdr:twoCellAnchor editAs="oneCell">
    <xdr:from>
      <xdr:col>16</xdr:col>
      <xdr:colOff>239824</xdr:colOff>
      <xdr:row>2</xdr:row>
      <xdr:rowOff>32874</xdr:rowOff>
    </xdr:from>
    <xdr:to>
      <xdr:col>19</xdr:col>
      <xdr:colOff>28575</xdr:colOff>
      <xdr:row>8</xdr:row>
      <xdr:rowOff>157626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E2DB6E-50C9-4B68-B311-C15BBDB3C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5949" y="585324"/>
          <a:ext cx="1531826" cy="1439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76D8-00F8-40CE-B4F1-C2294B7A59E9}">
  <dimension ref="A1:S90"/>
  <sheetViews>
    <sheetView topLeftCell="A10" workbookViewId="0">
      <selection activeCell="J19" sqref="J19"/>
    </sheetView>
  </sheetViews>
  <sheetFormatPr defaultRowHeight="15" x14ac:dyDescent="0.25"/>
  <cols>
    <col min="1" max="1" width="13.28515625" style="29" bestFit="1" customWidth="1"/>
    <col min="2" max="2" width="8.42578125" style="29" bestFit="1" customWidth="1"/>
    <col min="3" max="3" width="4.28515625" style="29" bestFit="1" customWidth="1"/>
    <col min="4" max="4" width="10.140625" style="29" bestFit="1" customWidth="1"/>
    <col min="5" max="5" width="5" style="29" bestFit="1" customWidth="1"/>
    <col min="6" max="6" width="14.140625" style="29" bestFit="1" customWidth="1"/>
    <col min="7" max="7" width="19.42578125" style="30" bestFit="1" customWidth="1"/>
    <col min="8" max="8" width="17.5703125" style="29" bestFit="1" customWidth="1"/>
    <col min="9" max="9" width="15.42578125" style="29" bestFit="1" customWidth="1"/>
    <col min="10" max="10" width="20.28515625" style="29" bestFit="1" customWidth="1"/>
    <col min="11" max="11" width="16.85546875" style="29" bestFit="1" customWidth="1"/>
    <col min="12" max="12" width="14.85546875" style="29" bestFit="1" customWidth="1"/>
    <col min="13" max="13" width="24.7109375" style="29" bestFit="1" customWidth="1"/>
    <col min="14" max="14" width="15" style="29" bestFit="1" customWidth="1"/>
    <col min="15" max="15" width="10.5703125" style="29" bestFit="1" customWidth="1"/>
    <col min="16" max="16" width="11.140625" style="29" bestFit="1" customWidth="1"/>
    <col min="17" max="18" width="9.85546875" style="29" bestFit="1" customWidth="1"/>
    <col min="19" max="19" width="10.85546875" style="29" bestFit="1" customWidth="1"/>
    <col min="20" max="16384" width="9.140625" style="29"/>
  </cols>
  <sheetData>
    <row r="1" spans="1:19" s="24" customFormat="1" x14ac:dyDescent="0.25">
      <c r="A1" s="24" t="s">
        <v>176</v>
      </c>
      <c r="B1" s="24" t="s">
        <v>177</v>
      </c>
      <c r="C1" s="24" t="s">
        <v>42</v>
      </c>
      <c r="D1" s="24" t="s">
        <v>178</v>
      </c>
      <c r="E1" s="24" t="s">
        <v>179</v>
      </c>
      <c r="F1" s="24" t="s">
        <v>180</v>
      </c>
      <c r="G1" s="25" t="s">
        <v>181</v>
      </c>
      <c r="H1" s="24" t="s">
        <v>182</v>
      </c>
      <c r="I1" s="24" t="s">
        <v>70</v>
      </c>
      <c r="J1" s="24" t="s">
        <v>183</v>
      </c>
      <c r="K1" s="24" t="s">
        <v>184</v>
      </c>
      <c r="L1" s="24" t="s">
        <v>185</v>
      </c>
      <c r="M1" s="26" t="s">
        <v>186</v>
      </c>
      <c r="N1" s="24" t="s">
        <v>188</v>
      </c>
      <c r="O1" s="24" t="s">
        <v>259</v>
      </c>
      <c r="P1" s="24" t="s">
        <v>260</v>
      </c>
      <c r="Q1" s="24" t="s">
        <v>261</v>
      </c>
      <c r="R1" s="24" t="s">
        <v>262</v>
      </c>
      <c r="S1" s="24" t="s">
        <v>31</v>
      </c>
    </row>
    <row r="2" spans="1:19" x14ac:dyDescent="0.25">
      <c r="A2" s="27" t="s">
        <v>263</v>
      </c>
      <c r="B2" s="28">
        <v>44531</v>
      </c>
      <c r="C2" s="29">
        <v>1</v>
      </c>
      <c r="D2" s="29" t="s">
        <v>193</v>
      </c>
      <c r="E2" s="29">
        <v>2021</v>
      </c>
      <c r="F2" s="29">
        <v>39</v>
      </c>
      <c r="G2" s="30" t="s">
        <v>27</v>
      </c>
      <c r="H2" s="29" t="s">
        <v>20</v>
      </c>
      <c r="I2" s="29" t="s">
        <v>19</v>
      </c>
      <c r="J2" s="29" t="s">
        <v>194</v>
      </c>
      <c r="K2" s="29" t="s">
        <v>195</v>
      </c>
      <c r="L2" s="29" t="s">
        <v>196</v>
      </c>
      <c r="M2" s="31" t="s">
        <v>197</v>
      </c>
      <c r="N2" s="29">
        <v>4</v>
      </c>
      <c r="O2" s="32">
        <v>1252</v>
      </c>
      <c r="P2" s="32">
        <v>2295</v>
      </c>
      <c r="Q2" s="32">
        <v>4172</v>
      </c>
      <c r="R2" s="32">
        <f t="shared" ref="R2:R65" si="0">N2*O2</f>
        <v>5008</v>
      </c>
      <c r="S2" s="32">
        <f t="shared" ref="S2:S65" si="1">N2*P2</f>
        <v>9180</v>
      </c>
    </row>
    <row r="3" spans="1:19" x14ac:dyDescent="0.25">
      <c r="A3" s="27" t="s">
        <v>263</v>
      </c>
      <c r="B3" s="28">
        <v>44531</v>
      </c>
      <c r="C3" s="29">
        <v>1</v>
      </c>
      <c r="D3" s="29" t="s">
        <v>193</v>
      </c>
      <c r="E3" s="29">
        <v>2021</v>
      </c>
      <c r="F3" s="29">
        <v>44</v>
      </c>
      <c r="G3" s="30" t="s">
        <v>27</v>
      </c>
      <c r="H3" s="29" t="s">
        <v>23</v>
      </c>
      <c r="I3" s="29" t="s">
        <v>34</v>
      </c>
      <c r="J3" s="29" t="s">
        <v>198</v>
      </c>
      <c r="K3" s="29" t="s">
        <v>195</v>
      </c>
      <c r="L3" s="29" t="s">
        <v>196</v>
      </c>
      <c r="M3" s="31" t="s">
        <v>199</v>
      </c>
      <c r="N3" s="29">
        <v>1</v>
      </c>
      <c r="O3" s="32">
        <v>1266</v>
      </c>
      <c r="P3" s="32">
        <v>2320</v>
      </c>
      <c r="Q3" s="32">
        <v>1054</v>
      </c>
      <c r="R3" s="32">
        <f t="shared" si="0"/>
        <v>1266</v>
      </c>
      <c r="S3" s="32">
        <f t="shared" si="1"/>
        <v>2320</v>
      </c>
    </row>
    <row r="4" spans="1:19" x14ac:dyDescent="0.25">
      <c r="A4" s="27" t="s">
        <v>264</v>
      </c>
      <c r="B4" s="28">
        <v>44532</v>
      </c>
      <c r="C4" s="29">
        <v>2</v>
      </c>
      <c r="D4" s="29" t="s">
        <v>193</v>
      </c>
      <c r="E4" s="29">
        <v>2021</v>
      </c>
      <c r="F4" s="29">
        <v>37</v>
      </c>
      <c r="G4" s="30" t="s">
        <v>27</v>
      </c>
      <c r="H4" s="29" t="s">
        <v>23</v>
      </c>
      <c r="I4" s="29" t="s">
        <v>265</v>
      </c>
      <c r="J4" s="29" t="s">
        <v>194</v>
      </c>
      <c r="K4" s="29" t="s">
        <v>195</v>
      </c>
      <c r="L4" s="29" t="s">
        <v>196</v>
      </c>
      <c r="M4" s="31" t="s">
        <v>200</v>
      </c>
      <c r="N4" s="29">
        <v>2</v>
      </c>
      <c r="O4" s="32">
        <v>420</v>
      </c>
      <c r="P4" s="32">
        <v>769</v>
      </c>
      <c r="Q4" s="32">
        <v>698</v>
      </c>
      <c r="R4" s="32">
        <f t="shared" si="0"/>
        <v>840</v>
      </c>
      <c r="S4" s="32">
        <f t="shared" si="1"/>
        <v>1538</v>
      </c>
    </row>
    <row r="5" spans="1:19" x14ac:dyDescent="0.25">
      <c r="A5" s="27" t="s">
        <v>266</v>
      </c>
      <c r="B5" s="28">
        <v>44532</v>
      </c>
      <c r="C5" s="29">
        <v>2</v>
      </c>
      <c r="D5" s="29" t="s">
        <v>193</v>
      </c>
      <c r="E5" s="29">
        <v>2021</v>
      </c>
      <c r="F5" s="29">
        <v>31</v>
      </c>
      <c r="G5" s="30" t="s">
        <v>24</v>
      </c>
      <c r="H5" s="29" t="s">
        <v>20</v>
      </c>
      <c r="I5" s="29" t="s">
        <v>22</v>
      </c>
      <c r="J5" s="29" t="s">
        <v>201</v>
      </c>
      <c r="K5" s="29" t="s">
        <v>195</v>
      </c>
      <c r="L5" s="29" t="s">
        <v>196</v>
      </c>
      <c r="M5" s="31" t="s">
        <v>202</v>
      </c>
      <c r="N5" s="29">
        <v>1</v>
      </c>
      <c r="O5" s="32">
        <v>420</v>
      </c>
      <c r="P5" s="32">
        <v>769</v>
      </c>
      <c r="Q5" s="32">
        <v>349</v>
      </c>
      <c r="R5" s="32">
        <f t="shared" si="0"/>
        <v>420</v>
      </c>
      <c r="S5" s="32">
        <f t="shared" si="1"/>
        <v>769</v>
      </c>
    </row>
    <row r="6" spans="1:19" x14ac:dyDescent="0.25">
      <c r="A6" s="27" t="s">
        <v>267</v>
      </c>
      <c r="B6" s="28">
        <v>44533</v>
      </c>
      <c r="C6" s="29">
        <v>3</v>
      </c>
      <c r="D6" s="29" t="s">
        <v>193</v>
      </c>
      <c r="E6" s="29">
        <v>2021</v>
      </c>
      <c r="F6" s="29">
        <v>37</v>
      </c>
      <c r="G6" s="30" t="s">
        <v>27</v>
      </c>
      <c r="H6" s="29" t="s">
        <v>20</v>
      </c>
      <c r="I6" s="29" t="s">
        <v>268</v>
      </c>
      <c r="J6" s="29" t="s">
        <v>194</v>
      </c>
      <c r="K6" s="29" t="s">
        <v>195</v>
      </c>
      <c r="L6" s="29" t="s">
        <v>196</v>
      </c>
      <c r="M6" s="31" t="s">
        <v>197</v>
      </c>
      <c r="N6" s="29">
        <v>2</v>
      </c>
      <c r="O6" s="51">
        <v>0</v>
      </c>
      <c r="P6" s="32">
        <v>2295</v>
      </c>
      <c r="Q6" s="32">
        <v>2086</v>
      </c>
      <c r="R6" s="51">
        <f t="shared" si="0"/>
        <v>0</v>
      </c>
      <c r="S6" s="32">
        <f t="shared" si="1"/>
        <v>4590</v>
      </c>
    </row>
    <row r="7" spans="1:19" x14ac:dyDescent="0.25">
      <c r="A7" s="27" t="s">
        <v>269</v>
      </c>
      <c r="B7" s="28">
        <v>44533</v>
      </c>
      <c r="C7" s="29">
        <v>3</v>
      </c>
      <c r="D7" s="29" t="s">
        <v>193</v>
      </c>
      <c r="E7" s="29">
        <v>2021</v>
      </c>
      <c r="F7" s="29">
        <v>24</v>
      </c>
      <c r="G7" s="30" t="s">
        <v>21</v>
      </c>
      <c r="H7" s="29" t="s">
        <v>20</v>
      </c>
      <c r="I7" s="29" t="s">
        <v>34</v>
      </c>
      <c r="J7" s="29" t="s">
        <v>198</v>
      </c>
      <c r="K7" s="29" t="s">
        <v>195</v>
      </c>
      <c r="L7" s="29" t="s">
        <v>196</v>
      </c>
      <c r="M7" s="31" t="s">
        <v>203</v>
      </c>
      <c r="N7" s="29">
        <v>1</v>
      </c>
      <c r="O7" s="32">
        <v>1252</v>
      </c>
      <c r="P7" s="32">
        <v>2295</v>
      </c>
      <c r="Q7" s="32">
        <v>1043</v>
      </c>
      <c r="R7" s="32">
        <f t="shared" si="0"/>
        <v>1252</v>
      </c>
      <c r="S7" s="32">
        <f t="shared" si="1"/>
        <v>2295</v>
      </c>
    </row>
    <row r="8" spans="1:19" x14ac:dyDescent="0.25">
      <c r="A8" s="27" t="s">
        <v>270</v>
      </c>
      <c r="B8" s="28">
        <v>44533</v>
      </c>
      <c r="C8" s="29">
        <v>3</v>
      </c>
      <c r="D8" s="29" t="s">
        <v>193</v>
      </c>
      <c r="E8" s="29">
        <v>2021</v>
      </c>
      <c r="F8" s="29">
        <v>37</v>
      </c>
      <c r="G8" s="30" t="s">
        <v>27</v>
      </c>
      <c r="H8" s="29" t="s">
        <v>23</v>
      </c>
      <c r="I8" s="29" t="s">
        <v>271</v>
      </c>
      <c r="J8" s="29" t="s">
        <v>204</v>
      </c>
      <c r="K8" s="29" t="s">
        <v>195</v>
      </c>
      <c r="L8" s="29" t="s">
        <v>196</v>
      </c>
      <c r="M8" s="31" t="s">
        <v>197</v>
      </c>
      <c r="N8" s="29">
        <v>1</v>
      </c>
      <c r="O8" s="32">
        <v>1252</v>
      </c>
      <c r="P8" s="32">
        <v>2295</v>
      </c>
      <c r="Q8" s="32">
        <v>1043</v>
      </c>
      <c r="R8" s="32">
        <f t="shared" si="0"/>
        <v>1252</v>
      </c>
      <c r="S8" s="32">
        <f t="shared" si="1"/>
        <v>2295</v>
      </c>
    </row>
    <row r="9" spans="1:19" s="33" customFormat="1" x14ac:dyDescent="0.25">
      <c r="A9" s="27" t="s">
        <v>272</v>
      </c>
      <c r="B9" s="28">
        <v>44534</v>
      </c>
      <c r="C9" s="29">
        <v>4</v>
      </c>
      <c r="D9" s="29" t="s">
        <v>193</v>
      </c>
      <c r="E9" s="29">
        <v>2021</v>
      </c>
      <c r="F9" s="29">
        <v>31</v>
      </c>
      <c r="G9" s="30" t="s">
        <v>24</v>
      </c>
      <c r="H9" s="29" t="s">
        <v>20</v>
      </c>
      <c r="I9" s="29" t="s">
        <v>22</v>
      </c>
      <c r="J9" s="29" t="s">
        <v>201</v>
      </c>
      <c r="K9" s="29" t="s">
        <v>195</v>
      </c>
      <c r="L9" s="29" t="s">
        <v>196</v>
      </c>
      <c r="M9" s="31" t="s">
        <v>202</v>
      </c>
      <c r="N9" s="29">
        <v>4</v>
      </c>
      <c r="O9" s="32">
        <v>420</v>
      </c>
      <c r="P9" s="51">
        <v>0</v>
      </c>
      <c r="Q9" s="32">
        <v>1396</v>
      </c>
      <c r="R9" s="32">
        <f t="shared" si="0"/>
        <v>1680</v>
      </c>
      <c r="S9" s="51">
        <f t="shared" si="1"/>
        <v>0</v>
      </c>
    </row>
    <row r="10" spans="1:19" x14ac:dyDescent="0.25">
      <c r="A10" s="27" t="s">
        <v>273</v>
      </c>
      <c r="B10" s="28">
        <v>44535</v>
      </c>
      <c r="C10" s="29">
        <v>5</v>
      </c>
      <c r="D10" s="29" t="s">
        <v>193</v>
      </c>
      <c r="E10" s="29">
        <v>2021</v>
      </c>
      <c r="F10" s="29">
        <v>39</v>
      </c>
      <c r="G10" s="30" t="s">
        <v>27</v>
      </c>
      <c r="H10" s="29" t="s">
        <v>20</v>
      </c>
      <c r="I10" s="29" t="s">
        <v>19</v>
      </c>
      <c r="J10" s="29" t="s">
        <v>194</v>
      </c>
      <c r="K10" s="29" t="s">
        <v>195</v>
      </c>
      <c r="L10" s="29" t="s">
        <v>196</v>
      </c>
      <c r="M10" s="31" t="s">
        <v>197</v>
      </c>
      <c r="N10" s="29">
        <v>4</v>
      </c>
      <c r="O10" s="32">
        <v>1252</v>
      </c>
      <c r="P10" s="32">
        <v>2295</v>
      </c>
      <c r="Q10" s="32">
        <v>4172</v>
      </c>
      <c r="R10" s="32">
        <f t="shared" si="0"/>
        <v>5008</v>
      </c>
      <c r="S10" s="32">
        <f t="shared" si="1"/>
        <v>9180</v>
      </c>
    </row>
    <row r="11" spans="1:19" x14ac:dyDescent="0.25">
      <c r="A11" s="27" t="s">
        <v>274</v>
      </c>
      <c r="B11" s="28">
        <v>44535</v>
      </c>
      <c r="D11" s="29" t="s">
        <v>193</v>
      </c>
      <c r="E11" s="29">
        <v>2021</v>
      </c>
      <c r="F11" s="29">
        <v>42</v>
      </c>
      <c r="G11" s="30" t="s">
        <v>27</v>
      </c>
      <c r="H11" s="29" t="s">
        <v>23</v>
      </c>
      <c r="I11" s="29" t="s">
        <v>30</v>
      </c>
      <c r="J11" s="29" t="s">
        <v>205</v>
      </c>
      <c r="K11" s="29" t="s">
        <v>195</v>
      </c>
      <c r="L11" s="29" t="s">
        <v>196</v>
      </c>
      <c r="M11" s="31" t="s">
        <v>203</v>
      </c>
      <c r="N11" s="29">
        <v>4</v>
      </c>
      <c r="O11" s="32">
        <v>1252</v>
      </c>
      <c r="P11" s="32">
        <v>2295</v>
      </c>
      <c r="Q11" s="32">
        <v>4172</v>
      </c>
      <c r="R11" s="32">
        <f t="shared" si="0"/>
        <v>5008</v>
      </c>
      <c r="S11" s="32">
        <f t="shared" si="1"/>
        <v>9180</v>
      </c>
    </row>
    <row r="12" spans="1:19" x14ac:dyDescent="0.25">
      <c r="A12" s="27" t="s">
        <v>275</v>
      </c>
      <c r="B12" s="28">
        <v>44535</v>
      </c>
      <c r="C12" s="29">
        <v>5</v>
      </c>
      <c r="D12" s="29" t="s">
        <v>193</v>
      </c>
      <c r="E12" s="29">
        <v>2021</v>
      </c>
      <c r="F12" s="29">
        <v>35</v>
      </c>
      <c r="G12" s="30" t="s">
        <v>27</v>
      </c>
      <c r="H12" s="29" t="s">
        <v>20</v>
      </c>
      <c r="I12" s="29" t="s">
        <v>22</v>
      </c>
      <c r="J12" s="29" t="s">
        <v>206</v>
      </c>
      <c r="K12" s="29" t="s">
        <v>195</v>
      </c>
      <c r="L12" s="29" t="s">
        <v>196</v>
      </c>
      <c r="M12" s="31" t="s">
        <v>207</v>
      </c>
      <c r="N12" s="29">
        <v>1</v>
      </c>
      <c r="O12" s="32">
        <v>1266</v>
      </c>
      <c r="P12" s="32">
        <v>2320</v>
      </c>
      <c r="Q12" s="32">
        <v>1054</v>
      </c>
      <c r="R12" s="32">
        <f t="shared" si="0"/>
        <v>1266</v>
      </c>
      <c r="S12" s="32">
        <f t="shared" si="1"/>
        <v>2320</v>
      </c>
    </row>
    <row r="13" spans="1:19" x14ac:dyDescent="0.25">
      <c r="A13" s="27" t="s">
        <v>276</v>
      </c>
      <c r="B13" s="28">
        <v>44535</v>
      </c>
      <c r="C13" s="29">
        <v>5</v>
      </c>
      <c r="D13" s="29" t="s">
        <v>193</v>
      </c>
      <c r="E13" s="29">
        <v>2021</v>
      </c>
      <c r="F13" s="29">
        <v>37</v>
      </c>
      <c r="G13" s="30" t="s">
        <v>27</v>
      </c>
      <c r="H13" s="29" t="s">
        <v>20</v>
      </c>
      <c r="I13" s="29" t="s">
        <v>19</v>
      </c>
      <c r="J13" s="29" t="s">
        <v>194</v>
      </c>
      <c r="K13" s="29" t="s">
        <v>195</v>
      </c>
      <c r="L13" s="29" t="s">
        <v>196</v>
      </c>
      <c r="M13" s="31" t="s">
        <v>197</v>
      </c>
      <c r="N13" s="29">
        <v>1</v>
      </c>
      <c r="O13" s="32">
        <v>1252</v>
      </c>
      <c r="P13" s="32">
        <v>2295</v>
      </c>
      <c r="Q13" s="32">
        <v>1043</v>
      </c>
      <c r="R13" s="32">
        <f t="shared" si="0"/>
        <v>1252</v>
      </c>
      <c r="S13" s="32">
        <f t="shared" si="1"/>
        <v>2295</v>
      </c>
    </row>
    <row r="14" spans="1:19" x14ac:dyDescent="0.25">
      <c r="A14" s="27" t="s">
        <v>277</v>
      </c>
      <c r="B14" s="28">
        <v>44536</v>
      </c>
      <c r="C14" s="29">
        <v>6</v>
      </c>
      <c r="D14" s="29" t="s">
        <v>193</v>
      </c>
      <c r="E14" s="29">
        <v>2021</v>
      </c>
      <c r="F14" s="29">
        <v>23</v>
      </c>
      <c r="G14" s="30" t="s">
        <v>21</v>
      </c>
      <c r="H14" s="29" t="s">
        <v>23</v>
      </c>
      <c r="I14" s="29" t="s">
        <v>34</v>
      </c>
      <c r="J14" s="29" t="s">
        <v>198</v>
      </c>
      <c r="K14" s="29" t="s">
        <v>195</v>
      </c>
      <c r="L14" s="29" t="s">
        <v>196</v>
      </c>
      <c r="M14" s="31" t="s">
        <v>200</v>
      </c>
      <c r="N14" s="29">
        <v>3</v>
      </c>
      <c r="O14" s="32">
        <v>420</v>
      </c>
      <c r="P14" s="32">
        <v>769</v>
      </c>
      <c r="Q14" s="32">
        <v>1047</v>
      </c>
      <c r="R14" s="32">
        <f t="shared" si="0"/>
        <v>1260</v>
      </c>
      <c r="S14" s="32">
        <f t="shared" si="1"/>
        <v>2307</v>
      </c>
    </row>
    <row r="15" spans="1:19" x14ac:dyDescent="0.25">
      <c r="A15" s="27" t="s">
        <v>278</v>
      </c>
      <c r="B15" s="28">
        <v>44536</v>
      </c>
      <c r="C15" s="29">
        <v>6</v>
      </c>
      <c r="D15" s="29" t="s">
        <v>193</v>
      </c>
      <c r="E15" s="29">
        <v>2021</v>
      </c>
      <c r="F15" s="29">
        <v>27</v>
      </c>
      <c r="G15" s="30" t="s">
        <v>24</v>
      </c>
      <c r="H15" s="29" t="s">
        <v>23</v>
      </c>
      <c r="I15" s="29" t="s">
        <v>32</v>
      </c>
      <c r="J15" s="29" t="s">
        <v>208</v>
      </c>
      <c r="K15" s="29" t="s">
        <v>195</v>
      </c>
      <c r="L15" s="29" t="s">
        <v>196</v>
      </c>
      <c r="M15" s="31" t="s">
        <v>197</v>
      </c>
      <c r="N15" s="29">
        <v>1</v>
      </c>
      <c r="O15" s="32">
        <v>1252</v>
      </c>
      <c r="P15" s="32">
        <v>2295</v>
      </c>
      <c r="Q15" s="32">
        <v>1043</v>
      </c>
      <c r="R15" s="32">
        <f t="shared" si="0"/>
        <v>1252</v>
      </c>
      <c r="S15" s="32">
        <f t="shared" si="1"/>
        <v>2295</v>
      </c>
    </row>
    <row r="16" spans="1:19" x14ac:dyDescent="0.25">
      <c r="A16" s="27" t="s">
        <v>279</v>
      </c>
      <c r="B16" s="28">
        <v>44536</v>
      </c>
      <c r="C16" s="29">
        <v>6</v>
      </c>
      <c r="D16" s="29" t="s">
        <v>193</v>
      </c>
      <c r="E16" s="29">
        <v>2021</v>
      </c>
      <c r="F16" s="29">
        <v>36</v>
      </c>
      <c r="G16" s="49"/>
      <c r="H16" s="29" t="s">
        <v>23</v>
      </c>
      <c r="I16" s="29" t="s">
        <v>22</v>
      </c>
      <c r="J16" s="29" t="s">
        <v>201</v>
      </c>
      <c r="K16" s="29" t="s">
        <v>195</v>
      </c>
      <c r="L16" s="29" t="s">
        <v>196</v>
      </c>
      <c r="M16" s="31" t="s">
        <v>209</v>
      </c>
      <c r="N16" s="29">
        <v>1</v>
      </c>
      <c r="O16" s="32">
        <v>1252</v>
      </c>
      <c r="P16" s="32">
        <v>2295</v>
      </c>
      <c r="Q16" s="32">
        <v>1043</v>
      </c>
      <c r="R16" s="32">
        <f t="shared" si="0"/>
        <v>1252</v>
      </c>
      <c r="S16" s="32">
        <f t="shared" si="1"/>
        <v>2295</v>
      </c>
    </row>
    <row r="17" spans="1:19" x14ac:dyDescent="0.25">
      <c r="A17" s="27" t="s">
        <v>280</v>
      </c>
      <c r="B17" s="28">
        <v>44536</v>
      </c>
      <c r="C17" s="29">
        <v>6</v>
      </c>
      <c r="D17" s="29" t="s">
        <v>193</v>
      </c>
      <c r="E17" s="29">
        <v>2021</v>
      </c>
      <c r="F17" s="29">
        <v>47</v>
      </c>
      <c r="G17" s="30" t="s">
        <v>27</v>
      </c>
      <c r="H17" s="29" t="s">
        <v>23</v>
      </c>
      <c r="I17" s="29" t="s">
        <v>34</v>
      </c>
      <c r="J17" s="29" t="s">
        <v>198</v>
      </c>
      <c r="K17" s="29" t="s">
        <v>195</v>
      </c>
      <c r="L17" s="29" t="s">
        <v>196</v>
      </c>
      <c r="M17" s="31" t="s">
        <v>207</v>
      </c>
      <c r="N17" s="29">
        <v>1</v>
      </c>
      <c r="O17" s="32">
        <v>1266</v>
      </c>
      <c r="P17" s="32">
        <v>2320</v>
      </c>
      <c r="Q17" s="32">
        <v>1054</v>
      </c>
      <c r="R17" s="32">
        <f t="shared" si="0"/>
        <v>1266</v>
      </c>
      <c r="S17" s="32">
        <f t="shared" si="1"/>
        <v>2320</v>
      </c>
    </row>
    <row r="18" spans="1:19" x14ac:dyDescent="0.25">
      <c r="A18" s="27" t="s">
        <v>281</v>
      </c>
      <c r="B18" s="28">
        <v>44537</v>
      </c>
      <c r="C18" s="29">
        <v>7</v>
      </c>
      <c r="D18" s="29" t="s">
        <v>282</v>
      </c>
      <c r="E18" s="29">
        <v>2021</v>
      </c>
      <c r="F18" s="29">
        <v>30</v>
      </c>
      <c r="G18" s="30" t="s">
        <v>24</v>
      </c>
      <c r="H18" s="29" t="s">
        <v>23</v>
      </c>
      <c r="I18" s="29" t="s">
        <v>19</v>
      </c>
      <c r="J18" s="29" t="s">
        <v>194</v>
      </c>
      <c r="K18" s="29" t="s">
        <v>195</v>
      </c>
      <c r="L18" s="29" t="s">
        <v>196</v>
      </c>
      <c r="M18" s="31" t="s">
        <v>210</v>
      </c>
      <c r="N18" s="29">
        <v>4</v>
      </c>
      <c r="O18" s="32">
        <v>420</v>
      </c>
      <c r="P18" s="32">
        <v>769</v>
      </c>
      <c r="Q18" s="32">
        <v>1396</v>
      </c>
      <c r="R18" s="32">
        <f t="shared" si="0"/>
        <v>1680</v>
      </c>
      <c r="S18" s="32">
        <f t="shared" si="1"/>
        <v>3076</v>
      </c>
    </row>
    <row r="19" spans="1:19" x14ac:dyDescent="0.25">
      <c r="A19" s="27" t="s">
        <v>283</v>
      </c>
      <c r="B19" s="28">
        <v>44537</v>
      </c>
      <c r="C19" s="29">
        <v>7</v>
      </c>
      <c r="D19" s="29" t="s">
        <v>193</v>
      </c>
      <c r="E19" s="29">
        <v>2021</v>
      </c>
      <c r="F19" s="29">
        <v>38</v>
      </c>
      <c r="G19" s="30" t="s">
        <v>27</v>
      </c>
      <c r="H19" s="29" t="s">
        <v>23</v>
      </c>
      <c r="I19" s="29" t="s">
        <v>19</v>
      </c>
      <c r="J19" s="29" t="s">
        <v>194</v>
      </c>
      <c r="K19" s="29" t="s">
        <v>195</v>
      </c>
      <c r="L19" s="29" t="s">
        <v>196</v>
      </c>
      <c r="M19" s="31" t="s">
        <v>199</v>
      </c>
      <c r="N19" s="29">
        <v>2</v>
      </c>
      <c r="O19" s="32">
        <v>1266</v>
      </c>
      <c r="P19" s="32">
        <v>2320</v>
      </c>
      <c r="Q19" s="32">
        <v>2108</v>
      </c>
      <c r="R19" s="32">
        <f t="shared" si="0"/>
        <v>2532</v>
      </c>
      <c r="S19" s="32">
        <f t="shared" si="1"/>
        <v>4640</v>
      </c>
    </row>
    <row r="20" spans="1:19" x14ac:dyDescent="0.25">
      <c r="A20" s="27" t="s">
        <v>284</v>
      </c>
      <c r="B20" s="28">
        <v>44538</v>
      </c>
      <c r="C20" s="29">
        <v>8</v>
      </c>
      <c r="D20" s="29" t="s">
        <v>193</v>
      </c>
      <c r="E20" s="29">
        <v>2021</v>
      </c>
      <c r="F20" s="29">
        <v>19</v>
      </c>
      <c r="G20" s="30" t="s">
        <v>21</v>
      </c>
      <c r="H20" s="29" t="s">
        <v>20</v>
      </c>
      <c r="I20" s="29" t="s">
        <v>22</v>
      </c>
      <c r="J20" s="29" t="s">
        <v>201</v>
      </c>
      <c r="K20" s="29" t="s">
        <v>195</v>
      </c>
      <c r="L20" s="29" t="s">
        <v>196</v>
      </c>
      <c r="M20" s="31" t="s">
        <v>211</v>
      </c>
      <c r="N20" s="29">
        <v>4</v>
      </c>
      <c r="O20" s="32">
        <v>308</v>
      </c>
      <c r="P20" s="32">
        <v>565</v>
      </c>
      <c r="Q20" s="32">
        <v>1028</v>
      </c>
      <c r="R20" s="32">
        <f t="shared" si="0"/>
        <v>1232</v>
      </c>
      <c r="S20" s="32">
        <f t="shared" si="1"/>
        <v>2260</v>
      </c>
    </row>
    <row r="21" spans="1:19" x14ac:dyDescent="0.25">
      <c r="A21" s="27" t="s">
        <v>285</v>
      </c>
      <c r="B21" s="28">
        <v>44538</v>
      </c>
      <c r="C21" s="29">
        <v>8</v>
      </c>
      <c r="D21" s="29" t="s">
        <v>193</v>
      </c>
      <c r="E21" s="29">
        <v>2021</v>
      </c>
      <c r="F21" s="29">
        <v>30</v>
      </c>
      <c r="G21" s="30" t="s">
        <v>24</v>
      </c>
      <c r="H21" s="29" t="s">
        <v>20</v>
      </c>
      <c r="I21" s="29" t="s">
        <v>32</v>
      </c>
      <c r="J21" s="29" t="s">
        <v>208</v>
      </c>
      <c r="K21" s="29" t="s">
        <v>195</v>
      </c>
      <c r="L21" s="29" t="s">
        <v>196</v>
      </c>
      <c r="M21" s="31" t="s">
        <v>207</v>
      </c>
      <c r="N21" s="29">
        <v>4</v>
      </c>
      <c r="O21" s="32">
        <v>1266</v>
      </c>
      <c r="P21" s="32">
        <v>2320</v>
      </c>
      <c r="Q21" s="32">
        <v>4216</v>
      </c>
      <c r="R21" s="32">
        <f t="shared" si="0"/>
        <v>5064</v>
      </c>
      <c r="S21" s="32">
        <f t="shared" si="1"/>
        <v>9280</v>
      </c>
    </row>
    <row r="22" spans="1:19" x14ac:dyDescent="0.25">
      <c r="A22" s="27" t="s">
        <v>286</v>
      </c>
      <c r="B22" s="28">
        <v>44538</v>
      </c>
      <c r="C22" s="29">
        <v>8</v>
      </c>
      <c r="D22" s="29" t="s">
        <v>193</v>
      </c>
      <c r="E22" s="29">
        <v>2021</v>
      </c>
      <c r="F22" s="29">
        <v>39</v>
      </c>
      <c r="G22" s="30" t="s">
        <v>27</v>
      </c>
      <c r="H22" s="29" t="s">
        <v>20</v>
      </c>
      <c r="I22" s="29" t="s">
        <v>19</v>
      </c>
      <c r="J22" s="29" t="s">
        <v>212</v>
      </c>
      <c r="K22" s="29" t="s">
        <v>195</v>
      </c>
      <c r="L22" s="29" t="s">
        <v>196</v>
      </c>
      <c r="M22" s="50"/>
      <c r="N22" s="29">
        <v>2</v>
      </c>
      <c r="O22" s="32">
        <v>1252</v>
      </c>
      <c r="P22" s="32">
        <v>2295</v>
      </c>
      <c r="Q22" s="32">
        <v>2086</v>
      </c>
      <c r="R22" s="32">
        <f t="shared" si="0"/>
        <v>2504</v>
      </c>
      <c r="S22" s="32">
        <f t="shared" si="1"/>
        <v>4590</v>
      </c>
    </row>
    <row r="23" spans="1:19" x14ac:dyDescent="0.25">
      <c r="A23" s="27" t="s">
        <v>287</v>
      </c>
      <c r="B23" s="28">
        <v>44538</v>
      </c>
      <c r="C23" s="29">
        <v>8</v>
      </c>
      <c r="D23" s="29" t="s">
        <v>193</v>
      </c>
      <c r="E23" s="29">
        <v>2021</v>
      </c>
      <c r="F23" s="29">
        <v>35</v>
      </c>
      <c r="G23" s="30" t="s">
        <v>27</v>
      </c>
      <c r="H23" s="29" t="s">
        <v>20</v>
      </c>
      <c r="I23" s="29" t="s">
        <v>19</v>
      </c>
      <c r="J23" s="29" t="s">
        <v>194</v>
      </c>
      <c r="K23" s="29" t="s">
        <v>195</v>
      </c>
      <c r="L23" s="29" t="s">
        <v>196</v>
      </c>
      <c r="M23" s="31" t="s">
        <v>214</v>
      </c>
      <c r="O23" s="32">
        <v>295</v>
      </c>
      <c r="P23" s="32">
        <v>540</v>
      </c>
      <c r="Q23" s="32">
        <v>245</v>
      </c>
      <c r="R23" s="51">
        <f t="shared" si="0"/>
        <v>0</v>
      </c>
      <c r="S23" s="32">
        <f t="shared" si="1"/>
        <v>0</v>
      </c>
    </row>
    <row r="24" spans="1:19" x14ac:dyDescent="0.25">
      <c r="A24" s="27" t="s">
        <v>288</v>
      </c>
      <c r="B24" s="28">
        <v>44539</v>
      </c>
      <c r="C24" s="29">
        <v>9</v>
      </c>
      <c r="D24" s="29" t="s">
        <v>193</v>
      </c>
      <c r="E24" s="29">
        <v>2021</v>
      </c>
      <c r="F24" s="29">
        <v>33</v>
      </c>
      <c r="G24" s="30" t="s">
        <v>24</v>
      </c>
      <c r="H24" s="29" t="s">
        <v>20</v>
      </c>
      <c r="I24" s="29" t="s">
        <v>22</v>
      </c>
      <c r="J24" s="29" t="s">
        <v>215</v>
      </c>
      <c r="K24" s="29" t="s">
        <v>195</v>
      </c>
      <c r="L24" s="29" t="s">
        <v>196</v>
      </c>
      <c r="M24" s="31" t="s">
        <v>216</v>
      </c>
      <c r="N24" s="29">
        <v>2</v>
      </c>
      <c r="O24" s="32">
        <v>1898</v>
      </c>
      <c r="P24" s="32">
        <v>3375</v>
      </c>
      <c r="Q24" s="32">
        <v>2954</v>
      </c>
      <c r="R24" s="32">
        <f t="shared" si="0"/>
        <v>3796</v>
      </c>
      <c r="S24" s="32">
        <f t="shared" si="1"/>
        <v>6750</v>
      </c>
    </row>
    <row r="25" spans="1:19" x14ac:dyDescent="0.25">
      <c r="A25" s="27" t="s">
        <v>289</v>
      </c>
      <c r="B25" s="28">
        <v>44539</v>
      </c>
      <c r="C25" s="29">
        <v>9</v>
      </c>
      <c r="D25" s="29" t="s">
        <v>193</v>
      </c>
      <c r="E25" s="29">
        <v>2021</v>
      </c>
      <c r="F25" s="29">
        <v>41</v>
      </c>
      <c r="G25" s="30" t="s">
        <v>27</v>
      </c>
      <c r="H25" s="29" t="s">
        <v>20</v>
      </c>
      <c r="I25" s="29" t="s">
        <v>30</v>
      </c>
      <c r="J25" s="29" t="s">
        <v>217</v>
      </c>
      <c r="K25" s="29" t="s">
        <v>195</v>
      </c>
      <c r="L25" s="29" t="s">
        <v>196</v>
      </c>
      <c r="M25" s="31" t="s">
        <v>199</v>
      </c>
      <c r="N25" s="29">
        <v>1</v>
      </c>
      <c r="O25" s="32">
        <v>1266</v>
      </c>
      <c r="P25" s="32">
        <v>2320</v>
      </c>
      <c r="Q25" s="32">
        <v>1054</v>
      </c>
      <c r="R25" s="32">
        <f t="shared" si="0"/>
        <v>1266</v>
      </c>
      <c r="S25" s="32">
        <f t="shared" si="1"/>
        <v>2320</v>
      </c>
    </row>
    <row r="26" spans="1:19" x14ac:dyDescent="0.25">
      <c r="A26" s="27" t="s">
        <v>290</v>
      </c>
      <c r="B26" s="28">
        <v>44540</v>
      </c>
      <c r="C26" s="29">
        <v>10</v>
      </c>
      <c r="D26" s="29" t="s">
        <v>193</v>
      </c>
      <c r="E26" s="29">
        <v>2021</v>
      </c>
      <c r="F26" s="29">
        <v>34</v>
      </c>
      <c r="G26" s="30" t="s">
        <v>24</v>
      </c>
      <c r="H26" s="29" t="s">
        <v>20</v>
      </c>
      <c r="I26" s="29" t="s">
        <v>19</v>
      </c>
      <c r="J26" s="29" t="s">
        <v>194</v>
      </c>
      <c r="K26" s="29" t="s">
        <v>195</v>
      </c>
      <c r="L26" s="29" t="s">
        <v>196</v>
      </c>
      <c r="M26" s="31" t="s">
        <v>209</v>
      </c>
      <c r="N26" s="29">
        <v>2</v>
      </c>
      <c r="O26" s="32">
        <v>1252</v>
      </c>
      <c r="P26" s="32">
        <v>2295</v>
      </c>
      <c r="Q26" s="32">
        <v>2086</v>
      </c>
      <c r="R26" s="32">
        <f t="shared" si="0"/>
        <v>2504</v>
      </c>
      <c r="S26" s="32">
        <f t="shared" si="1"/>
        <v>4590</v>
      </c>
    </row>
    <row r="27" spans="1:19" x14ac:dyDescent="0.25">
      <c r="A27" s="27" t="s">
        <v>291</v>
      </c>
      <c r="B27" s="28">
        <v>44540</v>
      </c>
      <c r="C27" s="29">
        <v>10</v>
      </c>
      <c r="D27" s="29" t="s">
        <v>193</v>
      </c>
      <c r="E27" s="29">
        <v>2021</v>
      </c>
      <c r="F27" s="29">
        <v>40</v>
      </c>
      <c r="G27" s="30" t="s">
        <v>27</v>
      </c>
      <c r="H27" s="29" t="s">
        <v>23</v>
      </c>
      <c r="I27" s="29" t="s">
        <v>22</v>
      </c>
      <c r="J27" s="29" t="s">
        <v>201</v>
      </c>
      <c r="K27" s="29" t="s">
        <v>195</v>
      </c>
      <c r="L27" s="29" t="s">
        <v>196</v>
      </c>
      <c r="M27" s="31" t="s">
        <v>209</v>
      </c>
      <c r="N27" s="29">
        <v>2</v>
      </c>
      <c r="O27" s="32">
        <v>1252</v>
      </c>
      <c r="P27" s="32">
        <v>2295</v>
      </c>
      <c r="Q27" s="32">
        <v>2086</v>
      </c>
      <c r="R27" s="32">
        <f t="shared" si="0"/>
        <v>2504</v>
      </c>
      <c r="S27" s="32">
        <f t="shared" si="1"/>
        <v>4590</v>
      </c>
    </row>
    <row r="28" spans="1:19" x14ac:dyDescent="0.25">
      <c r="A28" s="27" t="s">
        <v>292</v>
      </c>
      <c r="B28" s="28">
        <v>44540</v>
      </c>
      <c r="C28" s="29">
        <v>10</v>
      </c>
      <c r="D28" s="29" t="s">
        <v>193</v>
      </c>
      <c r="E28" s="29">
        <v>2021</v>
      </c>
      <c r="F28" s="29">
        <v>26</v>
      </c>
      <c r="G28" s="30" t="s">
        <v>24</v>
      </c>
      <c r="H28" s="29" t="s">
        <v>23</v>
      </c>
      <c r="I28" s="29" t="s">
        <v>34</v>
      </c>
      <c r="J28" s="29" t="s">
        <v>198</v>
      </c>
      <c r="K28" s="29" t="s">
        <v>195</v>
      </c>
      <c r="L28" s="29" t="s">
        <v>196</v>
      </c>
      <c r="M28" s="31" t="s">
        <v>203</v>
      </c>
      <c r="N28" s="29">
        <v>1</v>
      </c>
      <c r="O28" s="32">
        <v>1252</v>
      </c>
      <c r="P28" s="32">
        <v>2295</v>
      </c>
      <c r="Q28" s="32">
        <v>1043</v>
      </c>
      <c r="R28" s="32">
        <f t="shared" si="0"/>
        <v>1252</v>
      </c>
      <c r="S28" s="32">
        <f t="shared" si="1"/>
        <v>2295</v>
      </c>
    </row>
    <row r="29" spans="1:19" x14ac:dyDescent="0.25">
      <c r="A29" s="27" t="s">
        <v>293</v>
      </c>
      <c r="B29" s="28">
        <v>44540</v>
      </c>
      <c r="C29" s="29">
        <v>10</v>
      </c>
      <c r="D29" s="29" t="s">
        <v>193</v>
      </c>
      <c r="E29" s="29">
        <v>2021</v>
      </c>
      <c r="F29" s="29">
        <v>34</v>
      </c>
      <c r="G29" s="30" t="s">
        <v>24</v>
      </c>
      <c r="H29" s="29" t="s">
        <v>23</v>
      </c>
      <c r="I29" s="29" t="s">
        <v>19</v>
      </c>
      <c r="J29" s="29" t="s">
        <v>194</v>
      </c>
      <c r="K29" s="29" t="s">
        <v>195</v>
      </c>
      <c r="L29" s="29" t="s">
        <v>196</v>
      </c>
      <c r="M29" s="31" t="s">
        <v>218</v>
      </c>
      <c r="N29" s="29">
        <v>1</v>
      </c>
      <c r="O29" s="32">
        <v>295</v>
      </c>
      <c r="P29" s="32">
        <v>540</v>
      </c>
      <c r="Q29" s="32">
        <v>245</v>
      </c>
      <c r="R29" s="32">
        <f t="shared" si="0"/>
        <v>295</v>
      </c>
      <c r="S29" s="32">
        <f t="shared" si="1"/>
        <v>540</v>
      </c>
    </row>
    <row r="30" spans="1:19" x14ac:dyDescent="0.25">
      <c r="A30" s="27" t="s">
        <v>294</v>
      </c>
      <c r="B30" s="28">
        <v>44540</v>
      </c>
      <c r="C30" s="29">
        <v>10</v>
      </c>
      <c r="D30" s="29" t="s">
        <v>193</v>
      </c>
      <c r="E30" s="29">
        <v>2021</v>
      </c>
      <c r="F30" s="29">
        <v>34</v>
      </c>
      <c r="G30" s="30" t="s">
        <v>24</v>
      </c>
      <c r="H30" s="29" t="s">
        <v>20</v>
      </c>
      <c r="I30" s="29" t="s">
        <v>19</v>
      </c>
      <c r="J30" s="29" t="s">
        <v>204</v>
      </c>
      <c r="K30" s="29" t="s">
        <v>195</v>
      </c>
      <c r="L30" s="29" t="s">
        <v>196</v>
      </c>
      <c r="M30" s="31" t="s">
        <v>219</v>
      </c>
      <c r="N30" s="29">
        <v>1</v>
      </c>
      <c r="O30" s="32">
        <v>1912</v>
      </c>
      <c r="P30" s="32">
        <v>3400</v>
      </c>
      <c r="Q30" s="32">
        <v>1488</v>
      </c>
      <c r="R30" s="32">
        <f t="shared" si="0"/>
        <v>1912</v>
      </c>
      <c r="S30" s="32">
        <f t="shared" si="1"/>
        <v>3400</v>
      </c>
    </row>
    <row r="31" spans="1:19" x14ac:dyDescent="0.25">
      <c r="A31" s="27" t="s">
        <v>295</v>
      </c>
      <c r="B31" s="28">
        <v>44540</v>
      </c>
      <c r="C31" s="29">
        <v>10</v>
      </c>
      <c r="D31" s="29" t="s">
        <v>193</v>
      </c>
      <c r="E31" s="29">
        <v>2021</v>
      </c>
      <c r="F31" s="29">
        <v>38</v>
      </c>
      <c r="G31" s="30" t="s">
        <v>27</v>
      </c>
      <c r="H31" s="29" t="s">
        <v>23</v>
      </c>
      <c r="I31" s="29" t="s">
        <v>22</v>
      </c>
      <c r="J31" s="29" t="s">
        <v>201</v>
      </c>
      <c r="K31" s="29" t="s">
        <v>195</v>
      </c>
      <c r="L31" s="29" t="s">
        <v>196</v>
      </c>
      <c r="M31" s="31" t="s">
        <v>203</v>
      </c>
      <c r="N31" s="29">
        <v>1</v>
      </c>
      <c r="O31" s="32">
        <v>1252</v>
      </c>
      <c r="P31" s="32">
        <v>2295</v>
      </c>
      <c r="Q31" s="32">
        <v>1043</v>
      </c>
      <c r="R31" s="32">
        <f t="shared" si="0"/>
        <v>1252</v>
      </c>
      <c r="S31" s="32">
        <f t="shared" si="1"/>
        <v>2295</v>
      </c>
    </row>
    <row r="32" spans="1:19" x14ac:dyDescent="0.25">
      <c r="A32" s="27" t="s">
        <v>296</v>
      </c>
      <c r="B32" s="28">
        <v>44541</v>
      </c>
      <c r="C32" s="29">
        <v>11</v>
      </c>
      <c r="D32" s="29" t="s">
        <v>193</v>
      </c>
      <c r="E32" s="29">
        <v>2021</v>
      </c>
      <c r="F32" s="29">
        <v>24</v>
      </c>
      <c r="G32" s="30" t="s">
        <v>21</v>
      </c>
      <c r="H32" s="29" t="s">
        <v>20</v>
      </c>
      <c r="I32" s="29" t="s">
        <v>26</v>
      </c>
      <c r="J32" s="29" t="s">
        <v>220</v>
      </c>
      <c r="K32" s="29" t="s">
        <v>195</v>
      </c>
      <c r="L32" s="29" t="s">
        <v>196</v>
      </c>
      <c r="M32" s="31" t="s">
        <v>203</v>
      </c>
      <c r="N32" s="29">
        <v>3</v>
      </c>
      <c r="O32" s="32">
        <v>1252</v>
      </c>
      <c r="P32" s="32">
        <v>2295</v>
      </c>
      <c r="Q32" s="32">
        <v>3129</v>
      </c>
      <c r="R32" s="32">
        <f t="shared" si="0"/>
        <v>3756</v>
      </c>
      <c r="S32" s="32">
        <f t="shared" si="1"/>
        <v>6885</v>
      </c>
    </row>
    <row r="33" spans="1:19" x14ac:dyDescent="0.25">
      <c r="A33" s="27" t="s">
        <v>297</v>
      </c>
      <c r="B33" s="28">
        <v>44541</v>
      </c>
      <c r="C33" s="29">
        <v>11</v>
      </c>
      <c r="D33" s="29" t="s">
        <v>193</v>
      </c>
      <c r="E33" s="29">
        <v>2021</v>
      </c>
      <c r="F33" s="29">
        <v>41</v>
      </c>
      <c r="G33" s="30" t="s">
        <v>27</v>
      </c>
      <c r="H33" s="29" t="s">
        <v>20</v>
      </c>
      <c r="I33" s="29" t="s">
        <v>22</v>
      </c>
      <c r="J33" s="29" t="s">
        <v>201</v>
      </c>
      <c r="K33" s="29" t="s">
        <v>195</v>
      </c>
      <c r="L33" s="29" t="s">
        <v>196</v>
      </c>
      <c r="M33" s="31" t="s">
        <v>210</v>
      </c>
      <c r="N33" s="29">
        <v>2</v>
      </c>
      <c r="O33" s="32">
        <v>420</v>
      </c>
      <c r="P33" s="32">
        <v>769</v>
      </c>
      <c r="Q33" s="32">
        <v>698</v>
      </c>
      <c r="R33" s="32">
        <f t="shared" si="0"/>
        <v>840</v>
      </c>
      <c r="S33" s="32">
        <f t="shared" si="1"/>
        <v>1538</v>
      </c>
    </row>
    <row r="34" spans="1:19" x14ac:dyDescent="0.25">
      <c r="A34" s="27" t="s">
        <v>298</v>
      </c>
      <c r="B34" s="28">
        <v>44541</v>
      </c>
      <c r="C34" s="29">
        <v>11</v>
      </c>
      <c r="D34" s="29" t="s">
        <v>193</v>
      </c>
      <c r="E34" s="29">
        <v>2021</v>
      </c>
      <c r="F34" s="29">
        <v>27</v>
      </c>
      <c r="G34" s="30" t="s">
        <v>24</v>
      </c>
      <c r="H34" s="29" t="s">
        <v>23</v>
      </c>
      <c r="I34" s="29" t="s">
        <v>32</v>
      </c>
      <c r="J34" s="29" t="s">
        <v>208</v>
      </c>
      <c r="K34" s="29" t="s">
        <v>195</v>
      </c>
      <c r="L34" s="29" t="s">
        <v>196</v>
      </c>
      <c r="M34" s="31" t="s">
        <v>197</v>
      </c>
      <c r="N34" s="29">
        <v>1</v>
      </c>
      <c r="O34" s="32">
        <v>1252</v>
      </c>
      <c r="P34" s="32">
        <v>2295</v>
      </c>
      <c r="Q34" s="32">
        <v>1043</v>
      </c>
      <c r="R34" s="32">
        <f t="shared" si="0"/>
        <v>1252</v>
      </c>
      <c r="S34" s="32">
        <f t="shared" si="1"/>
        <v>2295</v>
      </c>
    </row>
    <row r="35" spans="1:19" x14ac:dyDescent="0.25">
      <c r="A35" s="27" t="s">
        <v>299</v>
      </c>
      <c r="B35" s="28">
        <v>44541</v>
      </c>
      <c r="C35" s="29">
        <v>11</v>
      </c>
      <c r="D35" s="29" t="s">
        <v>193</v>
      </c>
      <c r="E35" s="29">
        <v>2021</v>
      </c>
      <c r="F35" s="29">
        <v>37</v>
      </c>
      <c r="G35" s="30" t="s">
        <v>27</v>
      </c>
      <c r="H35" s="29" t="s">
        <v>23</v>
      </c>
      <c r="I35" s="29" t="s">
        <v>19</v>
      </c>
      <c r="J35" s="29" t="s">
        <v>194</v>
      </c>
      <c r="K35" s="29" t="s">
        <v>195</v>
      </c>
      <c r="L35" s="29" t="s">
        <v>196</v>
      </c>
      <c r="M35" s="31" t="s">
        <v>200</v>
      </c>
      <c r="N35" s="29">
        <v>1</v>
      </c>
      <c r="O35" s="32">
        <v>420</v>
      </c>
      <c r="P35" s="32">
        <v>769</v>
      </c>
      <c r="Q35" s="32">
        <v>349</v>
      </c>
      <c r="R35" s="32">
        <f t="shared" si="0"/>
        <v>420</v>
      </c>
      <c r="S35" s="32">
        <f t="shared" si="1"/>
        <v>769</v>
      </c>
    </row>
    <row r="36" spans="1:19" x14ac:dyDescent="0.25">
      <c r="A36" s="27" t="s">
        <v>300</v>
      </c>
      <c r="B36" s="28">
        <v>44541</v>
      </c>
      <c r="C36" s="29">
        <v>11</v>
      </c>
      <c r="D36" s="29" t="s">
        <v>193</v>
      </c>
      <c r="E36" s="29">
        <v>2021</v>
      </c>
      <c r="F36" s="29">
        <v>38</v>
      </c>
      <c r="G36" s="30" t="s">
        <v>27</v>
      </c>
      <c r="H36" s="29" t="s">
        <v>20</v>
      </c>
      <c r="I36" s="29" t="s">
        <v>19</v>
      </c>
      <c r="J36" s="29" t="s">
        <v>194</v>
      </c>
      <c r="K36" s="29" t="s">
        <v>195</v>
      </c>
      <c r="L36" s="29" t="s">
        <v>196</v>
      </c>
      <c r="M36" s="31" t="s">
        <v>207</v>
      </c>
      <c r="N36" s="29">
        <v>1</v>
      </c>
      <c r="O36" s="32">
        <v>1266</v>
      </c>
      <c r="P36" s="32">
        <v>2320</v>
      </c>
      <c r="Q36" s="32">
        <v>1054</v>
      </c>
      <c r="R36" s="32">
        <f t="shared" si="0"/>
        <v>1266</v>
      </c>
      <c r="S36" s="32">
        <f t="shared" si="1"/>
        <v>2320</v>
      </c>
    </row>
    <row r="37" spans="1:19" x14ac:dyDescent="0.25">
      <c r="A37" s="27" t="s">
        <v>301</v>
      </c>
      <c r="B37" s="28">
        <v>44542</v>
      </c>
      <c r="C37" s="29">
        <v>12</v>
      </c>
      <c r="D37" s="29" t="s">
        <v>193</v>
      </c>
      <c r="E37" s="29">
        <v>2021</v>
      </c>
      <c r="F37" s="29">
        <v>36</v>
      </c>
      <c r="G37" s="30" t="s">
        <v>27</v>
      </c>
      <c r="H37" s="29" t="s">
        <v>20</v>
      </c>
      <c r="I37" s="29" t="s">
        <v>22</v>
      </c>
      <c r="J37" s="29" t="s">
        <v>201</v>
      </c>
      <c r="K37" s="29" t="s">
        <v>195</v>
      </c>
      <c r="L37" s="29" t="s">
        <v>196</v>
      </c>
      <c r="M37" s="31" t="s">
        <v>199</v>
      </c>
      <c r="N37" s="29">
        <v>4</v>
      </c>
      <c r="O37" s="32">
        <v>1266</v>
      </c>
      <c r="P37" s="32">
        <v>2320</v>
      </c>
      <c r="Q37" s="32">
        <v>4216</v>
      </c>
      <c r="R37" s="32">
        <f t="shared" si="0"/>
        <v>5064</v>
      </c>
      <c r="S37" s="32">
        <f t="shared" si="1"/>
        <v>9280</v>
      </c>
    </row>
    <row r="38" spans="1:19" x14ac:dyDescent="0.25">
      <c r="A38" s="27" t="s">
        <v>302</v>
      </c>
      <c r="B38" s="28">
        <v>44542</v>
      </c>
      <c r="C38" s="29">
        <v>12</v>
      </c>
      <c r="D38" s="29" t="s">
        <v>193</v>
      </c>
      <c r="E38" s="29">
        <v>2021</v>
      </c>
      <c r="F38" s="29">
        <v>37</v>
      </c>
      <c r="G38" s="30" t="s">
        <v>27</v>
      </c>
      <c r="H38" s="29" t="s">
        <v>23</v>
      </c>
      <c r="I38" s="29" t="s">
        <v>19</v>
      </c>
      <c r="J38" s="29" t="s">
        <v>194</v>
      </c>
      <c r="K38" s="29" t="s">
        <v>195</v>
      </c>
      <c r="L38" s="29" t="s">
        <v>196</v>
      </c>
      <c r="M38" s="31" t="s">
        <v>200</v>
      </c>
      <c r="N38" s="29">
        <v>4</v>
      </c>
      <c r="O38" s="32">
        <v>420</v>
      </c>
      <c r="P38" s="32">
        <v>769</v>
      </c>
      <c r="Q38" s="32">
        <v>1396</v>
      </c>
      <c r="R38" s="32">
        <f t="shared" si="0"/>
        <v>1680</v>
      </c>
      <c r="S38" s="32">
        <f t="shared" si="1"/>
        <v>3076</v>
      </c>
    </row>
    <row r="39" spans="1:19" x14ac:dyDescent="0.25">
      <c r="A39" s="27" t="s">
        <v>303</v>
      </c>
      <c r="B39" s="28">
        <v>44542</v>
      </c>
      <c r="C39" s="29">
        <v>12</v>
      </c>
      <c r="D39" s="29" t="s">
        <v>193</v>
      </c>
      <c r="E39" s="29">
        <v>2021</v>
      </c>
      <c r="F39" s="29">
        <v>34</v>
      </c>
      <c r="G39" s="30" t="s">
        <v>24</v>
      </c>
      <c r="H39" s="29" t="s">
        <v>23</v>
      </c>
      <c r="I39" s="29" t="s">
        <v>22</v>
      </c>
      <c r="J39" s="29" t="s">
        <v>201</v>
      </c>
      <c r="K39" s="29" t="s">
        <v>195</v>
      </c>
      <c r="L39" s="29" t="s">
        <v>196</v>
      </c>
      <c r="M39" s="31" t="s">
        <v>203</v>
      </c>
      <c r="N39" s="29">
        <v>2</v>
      </c>
      <c r="O39" s="32">
        <v>1252</v>
      </c>
      <c r="P39" s="32">
        <v>2295</v>
      </c>
      <c r="Q39" s="32">
        <v>2086</v>
      </c>
      <c r="R39" s="32">
        <f t="shared" si="0"/>
        <v>2504</v>
      </c>
      <c r="S39" s="32">
        <f t="shared" si="1"/>
        <v>4590</v>
      </c>
    </row>
    <row r="40" spans="1:19" x14ac:dyDescent="0.25">
      <c r="A40" s="27" t="s">
        <v>304</v>
      </c>
      <c r="B40" s="28">
        <v>44542</v>
      </c>
      <c r="C40" s="29">
        <v>12</v>
      </c>
      <c r="D40" s="29" t="s">
        <v>193</v>
      </c>
      <c r="E40" s="29">
        <v>2021</v>
      </c>
      <c r="F40" s="29">
        <v>35</v>
      </c>
      <c r="G40" s="30" t="s">
        <v>27</v>
      </c>
      <c r="H40" s="29" t="s">
        <v>20</v>
      </c>
      <c r="I40" s="29" t="s">
        <v>22</v>
      </c>
      <c r="J40" s="29" t="s">
        <v>215</v>
      </c>
      <c r="K40" s="29" t="s">
        <v>195</v>
      </c>
      <c r="L40" s="29" t="s">
        <v>196</v>
      </c>
      <c r="M40" s="31" t="s">
        <v>199</v>
      </c>
      <c r="N40" s="29">
        <v>1</v>
      </c>
      <c r="O40" s="32">
        <v>1266</v>
      </c>
      <c r="P40" s="32">
        <v>2320</v>
      </c>
      <c r="Q40" s="32">
        <v>1054</v>
      </c>
      <c r="R40" s="32">
        <f t="shared" si="0"/>
        <v>1266</v>
      </c>
      <c r="S40" s="32">
        <f t="shared" si="1"/>
        <v>2320</v>
      </c>
    </row>
    <row r="41" spans="1:19" x14ac:dyDescent="0.25">
      <c r="A41" s="27" t="s">
        <v>305</v>
      </c>
      <c r="B41" s="28">
        <v>44542</v>
      </c>
      <c r="C41" s="29">
        <v>12</v>
      </c>
      <c r="D41" s="29" t="s">
        <v>193</v>
      </c>
      <c r="E41" s="29">
        <v>2021</v>
      </c>
      <c r="F41" s="29">
        <v>38</v>
      </c>
      <c r="G41" s="30" t="s">
        <v>27</v>
      </c>
      <c r="H41" s="29" t="s">
        <v>20</v>
      </c>
      <c r="I41" s="29" t="s">
        <v>19</v>
      </c>
      <c r="J41" s="29" t="s">
        <v>204</v>
      </c>
      <c r="K41" s="29" t="s">
        <v>195</v>
      </c>
      <c r="L41" s="29" t="s">
        <v>196</v>
      </c>
      <c r="M41" s="31" t="s">
        <v>199</v>
      </c>
      <c r="N41" s="29">
        <v>1</v>
      </c>
      <c r="O41" s="32">
        <v>1266</v>
      </c>
      <c r="P41" s="32">
        <v>2320</v>
      </c>
      <c r="Q41" s="32">
        <v>1054</v>
      </c>
      <c r="R41" s="32">
        <f t="shared" si="0"/>
        <v>1266</v>
      </c>
      <c r="S41" s="32">
        <f t="shared" si="1"/>
        <v>2320</v>
      </c>
    </row>
    <row r="42" spans="1:19" x14ac:dyDescent="0.25">
      <c r="A42" s="27" t="s">
        <v>306</v>
      </c>
      <c r="B42" s="28">
        <v>44543</v>
      </c>
      <c r="C42" s="29">
        <v>13</v>
      </c>
      <c r="D42" s="29" t="s">
        <v>193</v>
      </c>
      <c r="E42" s="29">
        <v>2021</v>
      </c>
      <c r="F42" s="29">
        <v>32</v>
      </c>
      <c r="G42" s="30" t="s">
        <v>24</v>
      </c>
      <c r="H42" s="29" t="s">
        <v>20</v>
      </c>
      <c r="I42" s="29" t="s">
        <v>22</v>
      </c>
      <c r="J42" s="29" t="s">
        <v>206</v>
      </c>
      <c r="K42" s="29" t="s">
        <v>195</v>
      </c>
      <c r="L42" s="29" t="s">
        <v>196</v>
      </c>
      <c r="M42" s="31" t="s">
        <v>199</v>
      </c>
      <c r="N42" s="29">
        <v>3</v>
      </c>
      <c r="O42" s="32">
        <v>1266</v>
      </c>
      <c r="P42" s="32">
        <v>2320</v>
      </c>
      <c r="Q42" s="32">
        <v>3162</v>
      </c>
      <c r="R42" s="32">
        <f t="shared" si="0"/>
        <v>3798</v>
      </c>
      <c r="S42" s="32">
        <f t="shared" si="1"/>
        <v>6960</v>
      </c>
    </row>
    <row r="43" spans="1:19" x14ac:dyDescent="0.25">
      <c r="A43" s="27" t="s">
        <v>307</v>
      </c>
      <c r="B43" s="28">
        <v>44543</v>
      </c>
      <c r="C43" s="29">
        <v>13</v>
      </c>
      <c r="D43" s="29" t="s">
        <v>193</v>
      </c>
      <c r="E43" s="29">
        <v>2021</v>
      </c>
      <c r="F43" s="29">
        <v>40</v>
      </c>
      <c r="G43" s="30" t="s">
        <v>27</v>
      </c>
      <c r="H43" s="29" t="s">
        <v>20</v>
      </c>
      <c r="I43" s="29" t="s">
        <v>19</v>
      </c>
      <c r="J43" s="29" t="s">
        <v>194</v>
      </c>
      <c r="K43" s="29" t="s">
        <v>195</v>
      </c>
      <c r="L43" s="29" t="s">
        <v>196</v>
      </c>
      <c r="M43" s="31" t="s">
        <v>221</v>
      </c>
      <c r="N43" s="29">
        <v>1</v>
      </c>
      <c r="O43" s="32">
        <v>308</v>
      </c>
      <c r="P43" s="32">
        <v>565</v>
      </c>
      <c r="Q43" s="32">
        <v>257</v>
      </c>
      <c r="R43" s="32">
        <f t="shared" si="0"/>
        <v>308</v>
      </c>
      <c r="S43" s="32">
        <f t="shared" si="1"/>
        <v>565</v>
      </c>
    </row>
    <row r="44" spans="1:19" x14ac:dyDescent="0.25">
      <c r="A44" s="27" t="s">
        <v>308</v>
      </c>
      <c r="B44" s="28">
        <v>44543</v>
      </c>
      <c r="C44" s="29">
        <v>13</v>
      </c>
      <c r="D44" s="29" t="s">
        <v>193</v>
      </c>
      <c r="E44" s="29">
        <v>2021</v>
      </c>
      <c r="F44" s="29">
        <v>44</v>
      </c>
      <c r="G44" s="30" t="s">
        <v>27</v>
      </c>
      <c r="H44" s="29" t="s">
        <v>20</v>
      </c>
      <c r="I44" s="29" t="s">
        <v>34</v>
      </c>
      <c r="J44" s="29" t="s">
        <v>198</v>
      </c>
      <c r="K44" s="29" t="s">
        <v>195</v>
      </c>
      <c r="L44" s="29" t="s">
        <v>196</v>
      </c>
      <c r="M44" s="31" t="s">
        <v>203</v>
      </c>
      <c r="N44" s="29">
        <v>1</v>
      </c>
      <c r="O44" s="32">
        <v>1252</v>
      </c>
      <c r="P44" s="32">
        <v>2295</v>
      </c>
      <c r="Q44" s="32">
        <v>1043</v>
      </c>
      <c r="R44" s="32">
        <f t="shared" si="0"/>
        <v>1252</v>
      </c>
      <c r="S44" s="32">
        <f t="shared" si="1"/>
        <v>2295</v>
      </c>
    </row>
    <row r="45" spans="1:19" x14ac:dyDescent="0.25">
      <c r="A45" s="27" t="s">
        <v>309</v>
      </c>
      <c r="B45" s="28">
        <v>44543</v>
      </c>
      <c r="C45" s="29">
        <v>13</v>
      </c>
      <c r="D45" s="29" t="s">
        <v>193</v>
      </c>
      <c r="E45" s="29">
        <v>2021</v>
      </c>
      <c r="F45" s="29">
        <v>49</v>
      </c>
      <c r="G45" s="30" t="s">
        <v>27</v>
      </c>
      <c r="H45" s="29" t="s">
        <v>23</v>
      </c>
      <c r="I45" s="29" t="s">
        <v>34</v>
      </c>
      <c r="J45" s="29" t="s">
        <v>198</v>
      </c>
      <c r="K45" s="29" t="s">
        <v>195</v>
      </c>
      <c r="L45" s="29" t="s">
        <v>196</v>
      </c>
      <c r="M45" s="31" t="s">
        <v>203</v>
      </c>
      <c r="N45" s="29">
        <v>1</v>
      </c>
      <c r="O45" s="32">
        <v>1252</v>
      </c>
      <c r="P45" s="32">
        <v>2295</v>
      </c>
      <c r="Q45" s="32">
        <v>1043</v>
      </c>
      <c r="R45" s="32">
        <f t="shared" si="0"/>
        <v>1252</v>
      </c>
      <c r="S45" s="32">
        <f t="shared" si="1"/>
        <v>2295</v>
      </c>
    </row>
    <row r="46" spans="1:19" x14ac:dyDescent="0.25">
      <c r="A46" s="27" t="s">
        <v>310</v>
      </c>
      <c r="B46" s="28">
        <v>44544</v>
      </c>
      <c r="C46" s="29">
        <v>14</v>
      </c>
      <c r="D46" s="29" t="s">
        <v>193</v>
      </c>
      <c r="E46" s="29">
        <v>2021</v>
      </c>
      <c r="F46" s="29">
        <v>30</v>
      </c>
      <c r="G46" s="30" t="s">
        <v>24</v>
      </c>
      <c r="H46" s="29" t="s">
        <v>20</v>
      </c>
      <c r="I46" s="29" t="s">
        <v>19</v>
      </c>
      <c r="J46" s="29" t="s">
        <v>204</v>
      </c>
      <c r="K46" s="29" t="s">
        <v>195</v>
      </c>
      <c r="L46" s="29" t="s">
        <v>196</v>
      </c>
      <c r="M46" s="31" t="s">
        <v>207</v>
      </c>
      <c r="N46" s="29">
        <v>2</v>
      </c>
      <c r="O46" s="32">
        <v>1266</v>
      </c>
      <c r="P46" s="32">
        <v>2320</v>
      </c>
      <c r="Q46" s="32">
        <v>2108</v>
      </c>
      <c r="R46" s="32">
        <f t="shared" si="0"/>
        <v>2532</v>
      </c>
      <c r="S46" s="32">
        <f t="shared" si="1"/>
        <v>4640</v>
      </c>
    </row>
    <row r="47" spans="1:19" x14ac:dyDescent="0.25">
      <c r="A47" s="27" t="s">
        <v>311</v>
      </c>
      <c r="B47" s="28">
        <v>44544</v>
      </c>
      <c r="C47" s="29">
        <v>14</v>
      </c>
      <c r="D47" s="29" t="s">
        <v>193</v>
      </c>
      <c r="E47" s="29">
        <v>2021</v>
      </c>
      <c r="F47" s="29">
        <v>32</v>
      </c>
      <c r="G47" s="30" t="s">
        <v>24</v>
      </c>
      <c r="H47" s="29" t="s">
        <v>23</v>
      </c>
      <c r="I47" s="29" t="s">
        <v>19</v>
      </c>
      <c r="J47" s="29" t="s">
        <v>194</v>
      </c>
      <c r="K47" s="29" t="s">
        <v>195</v>
      </c>
      <c r="L47" s="29" t="s">
        <v>196</v>
      </c>
      <c r="M47" s="31" t="s">
        <v>197</v>
      </c>
      <c r="N47" s="29">
        <v>1</v>
      </c>
      <c r="O47" s="32">
        <v>1252</v>
      </c>
      <c r="P47" s="32">
        <v>2295</v>
      </c>
      <c r="Q47" s="32">
        <v>1043</v>
      </c>
      <c r="R47" s="32">
        <f t="shared" si="0"/>
        <v>1252</v>
      </c>
      <c r="S47" s="32">
        <f t="shared" si="1"/>
        <v>2295</v>
      </c>
    </row>
    <row r="48" spans="1:19" x14ac:dyDescent="0.25">
      <c r="A48" s="27" t="s">
        <v>312</v>
      </c>
      <c r="B48" s="28">
        <v>44544</v>
      </c>
      <c r="C48" s="29">
        <v>14</v>
      </c>
      <c r="D48" s="29" t="s">
        <v>193</v>
      </c>
      <c r="E48" s="29">
        <v>2021</v>
      </c>
      <c r="F48" s="29">
        <v>32</v>
      </c>
      <c r="G48" s="30" t="s">
        <v>24</v>
      </c>
      <c r="H48" s="29" t="s">
        <v>20</v>
      </c>
      <c r="I48" s="29" t="s">
        <v>22</v>
      </c>
      <c r="J48" s="29" t="s">
        <v>215</v>
      </c>
      <c r="K48" s="29" t="s">
        <v>195</v>
      </c>
      <c r="L48" s="29" t="s">
        <v>196</v>
      </c>
      <c r="M48" s="31" t="s">
        <v>200</v>
      </c>
      <c r="N48" s="29">
        <v>1</v>
      </c>
      <c r="O48" s="32">
        <v>420</v>
      </c>
      <c r="P48" s="32">
        <v>769</v>
      </c>
      <c r="Q48" s="32">
        <v>349</v>
      </c>
      <c r="R48" s="32">
        <f t="shared" si="0"/>
        <v>420</v>
      </c>
      <c r="S48" s="32">
        <f t="shared" si="1"/>
        <v>769</v>
      </c>
    </row>
    <row r="49" spans="1:19" x14ac:dyDescent="0.25">
      <c r="A49" s="27" t="s">
        <v>313</v>
      </c>
      <c r="B49" s="28">
        <v>44545</v>
      </c>
      <c r="C49" s="29">
        <v>15</v>
      </c>
      <c r="D49" s="29" t="s">
        <v>193</v>
      </c>
      <c r="E49" s="29">
        <v>2021</v>
      </c>
      <c r="F49" s="29">
        <v>29</v>
      </c>
      <c r="G49" s="30" t="s">
        <v>24</v>
      </c>
      <c r="H49" s="29" t="s">
        <v>20</v>
      </c>
      <c r="I49" s="29" t="s">
        <v>19</v>
      </c>
      <c r="J49" s="29" t="s">
        <v>194</v>
      </c>
      <c r="K49" s="29" t="s">
        <v>195</v>
      </c>
      <c r="L49" s="29" t="s">
        <v>196</v>
      </c>
      <c r="M49" s="31" t="s">
        <v>199</v>
      </c>
      <c r="N49" s="29">
        <v>1</v>
      </c>
      <c r="O49" s="32">
        <v>1266</v>
      </c>
      <c r="P49" s="32">
        <v>2320</v>
      </c>
      <c r="Q49" s="32">
        <v>1054</v>
      </c>
      <c r="R49" s="32">
        <f t="shared" si="0"/>
        <v>1266</v>
      </c>
      <c r="S49" s="32">
        <f t="shared" si="1"/>
        <v>2320</v>
      </c>
    </row>
    <row r="50" spans="1:19" x14ac:dyDescent="0.25">
      <c r="A50" s="27" t="s">
        <v>314</v>
      </c>
      <c r="B50" s="28">
        <v>44546</v>
      </c>
      <c r="C50" s="29">
        <v>16</v>
      </c>
      <c r="D50" s="29" t="s">
        <v>193</v>
      </c>
      <c r="E50" s="29">
        <v>2021</v>
      </c>
      <c r="F50" s="29">
        <v>33</v>
      </c>
      <c r="G50" s="30" t="s">
        <v>24</v>
      </c>
      <c r="H50" s="29" t="s">
        <v>20</v>
      </c>
      <c r="I50" s="29" t="s">
        <v>22</v>
      </c>
      <c r="J50" s="29" t="s">
        <v>201</v>
      </c>
      <c r="K50" s="29" t="s">
        <v>195</v>
      </c>
      <c r="L50" s="29" t="s">
        <v>196</v>
      </c>
      <c r="M50" s="31" t="s">
        <v>203</v>
      </c>
      <c r="N50" s="29">
        <v>2</v>
      </c>
      <c r="O50" s="32">
        <v>1252</v>
      </c>
      <c r="P50" s="32">
        <v>2295</v>
      </c>
      <c r="Q50" s="32">
        <v>2086</v>
      </c>
      <c r="R50" s="32">
        <f t="shared" si="0"/>
        <v>2504</v>
      </c>
      <c r="S50" s="32">
        <f t="shared" si="1"/>
        <v>4590</v>
      </c>
    </row>
    <row r="51" spans="1:19" x14ac:dyDescent="0.25">
      <c r="A51" s="27" t="s">
        <v>315</v>
      </c>
      <c r="B51" s="28">
        <v>44546</v>
      </c>
      <c r="C51" s="29">
        <v>16</v>
      </c>
      <c r="D51" s="29" t="s">
        <v>193</v>
      </c>
      <c r="E51" s="29">
        <v>2021</v>
      </c>
      <c r="F51" s="29">
        <v>38</v>
      </c>
      <c r="G51" s="30" t="s">
        <v>27</v>
      </c>
      <c r="H51" s="29" t="s">
        <v>23</v>
      </c>
      <c r="I51" s="29" t="s">
        <v>22</v>
      </c>
      <c r="J51" s="29" t="s">
        <v>201</v>
      </c>
      <c r="K51" s="29" t="s">
        <v>195</v>
      </c>
      <c r="L51" s="29" t="s">
        <v>196</v>
      </c>
      <c r="M51" s="31" t="s">
        <v>203</v>
      </c>
      <c r="N51" s="29">
        <v>2</v>
      </c>
      <c r="O51" s="32">
        <v>1252</v>
      </c>
      <c r="P51" s="32">
        <v>2295</v>
      </c>
      <c r="Q51" s="32">
        <v>2086</v>
      </c>
      <c r="R51" s="32">
        <f t="shared" si="0"/>
        <v>2504</v>
      </c>
      <c r="S51" s="32">
        <f t="shared" si="1"/>
        <v>4590</v>
      </c>
    </row>
    <row r="52" spans="1:19" x14ac:dyDescent="0.25">
      <c r="A52" s="27" t="s">
        <v>316</v>
      </c>
      <c r="B52" s="28">
        <v>44546</v>
      </c>
      <c r="C52" s="29">
        <v>16</v>
      </c>
      <c r="D52" s="29" t="s">
        <v>193</v>
      </c>
      <c r="E52" s="29">
        <v>2021</v>
      </c>
      <c r="F52" s="29">
        <v>27</v>
      </c>
      <c r="G52" s="30" t="s">
        <v>24</v>
      </c>
      <c r="H52" s="29" t="s">
        <v>20</v>
      </c>
      <c r="I52" s="29" t="s">
        <v>26</v>
      </c>
      <c r="J52" s="29" t="s">
        <v>222</v>
      </c>
      <c r="K52" s="29" t="s">
        <v>195</v>
      </c>
      <c r="L52" s="29" t="s">
        <v>196</v>
      </c>
      <c r="M52" s="31" t="s">
        <v>223</v>
      </c>
      <c r="N52" s="29">
        <v>1</v>
      </c>
      <c r="O52" s="32">
        <v>1266</v>
      </c>
      <c r="P52" s="32">
        <v>2320</v>
      </c>
      <c r="Q52" s="32">
        <v>1054</v>
      </c>
      <c r="R52" s="32">
        <f t="shared" si="0"/>
        <v>1266</v>
      </c>
      <c r="S52" s="32">
        <f t="shared" si="1"/>
        <v>2320</v>
      </c>
    </row>
    <row r="53" spans="1:19" x14ac:dyDescent="0.25">
      <c r="A53" s="27" t="s">
        <v>317</v>
      </c>
      <c r="B53" s="28">
        <v>44547</v>
      </c>
      <c r="C53" s="29">
        <v>17</v>
      </c>
      <c r="D53" s="29" t="s">
        <v>193</v>
      </c>
      <c r="E53" s="29">
        <v>2021</v>
      </c>
      <c r="F53" s="29">
        <v>37</v>
      </c>
      <c r="G53" s="30" t="s">
        <v>27</v>
      </c>
      <c r="H53" s="29" t="s">
        <v>20</v>
      </c>
      <c r="I53" s="29" t="s">
        <v>19</v>
      </c>
      <c r="J53" s="29" t="s">
        <v>204</v>
      </c>
      <c r="K53" s="29" t="s">
        <v>195</v>
      </c>
      <c r="L53" s="29" t="s">
        <v>196</v>
      </c>
      <c r="M53" s="31" t="s">
        <v>207</v>
      </c>
      <c r="N53" s="29">
        <v>2</v>
      </c>
      <c r="O53" s="32">
        <v>1266</v>
      </c>
      <c r="P53" s="32">
        <v>2320</v>
      </c>
      <c r="Q53" s="32">
        <v>2108</v>
      </c>
      <c r="R53" s="32">
        <f t="shared" si="0"/>
        <v>2532</v>
      </c>
      <c r="S53" s="32">
        <f t="shared" si="1"/>
        <v>4640</v>
      </c>
    </row>
    <row r="54" spans="1:19" x14ac:dyDescent="0.25">
      <c r="A54" s="27" t="s">
        <v>318</v>
      </c>
      <c r="B54" s="28">
        <v>44547</v>
      </c>
      <c r="C54" s="29">
        <v>17</v>
      </c>
      <c r="D54" s="29" t="s">
        <v>193</v>
      </c>
      <c r="E54" s="29">
        <v>2021</v>
      </c>
      <c r="F54" s="29">
        <v>31</v>
      </c>
      <c r="G54" s="30" t="s">
        <v>24</v>
      </c>
      <c r="H54" s="29" t="s">
        <v>23</v>
      </c>
      <c r="I54" s="29" t="s">
        <v>22</v>
      </c>
      <c r="J54" s="29" t="s">
        <v>201</v>
      </c>
      <c r="K54" s="29" t="s">
        <v>195</v>
      </c>
      <c r="L54" s="29" t="s">
        <v>196</v>
      </c>
      <c r="M54" s="31" t="s">
        <v>202</v>
      </c>
      <c r="N54" s="29">
        <v>1</v>
      </c>
      <c r="O54" s="32">
        <v>420</v>
      </c>
      <c r="P54" s="32">
        <v>769</v>
      </c>
      <c r="Q54" s="32">
        <v>349</v>
      </c>
      <c r="R54" s="32">
        <f t="shared" si="0"/>
        <v>420</v>
      </c>
      <c r="S54" s="32">
        <f t="shared" si="1"/>
        <v>769</v>
      </c>
    </row>
    <row r="55" spans="1:19" x14ac:dyDescent="0.25">
      <c r="A55" s="27" t="s">
        <v>319</v>
      </c>
      <c r="B55" s="28">
        <v>44547</v>
      </c>
      <c r="C55" s="29">
        <v>17</v>
      </c>
      <c r="D55" s="29" t="s">
        <v>193</v>
      </c>
      <c r="E55" s="29">
        <v>2021</v>
      </c>
      <c r="F55" s="29">
        <v>42</v>
      </c>
      <c r="G55" s="30" t="s">
        <v>27</v>
      </c>
      <c r="H55" s="29" t="s">
        <v>20</v>
      </c>
      <c r="I55" s="29" t="s">
        <v>30</v>
      </c>
      <c r="J55" s="29" t="s">
        <v>205</v>
      </c>
      <c r="K55" s="29" t="s">
        <v>195</v>
      </c>
      <c r="L55" s="29" t="s">
        <v>196</v>
      </c>
      <c r="M55" s="31" t="s">
        <v>223</v>
      </c>
      <c r="N55" s="29">
        <v>1</v>
      </c>
      <c r="O55" s="32">
        <v>1266</v>
      </c>
      <c r="P55" s="32">
        <v>2320</v>
      </c>
      <c r="Q55" s="32">
        <v>1054</v>
      </c>
      <c r="R55" s="32">
        <f t="shared" si="0"/>
        <v>1266</v>
      </c>
      <c r="S55" s="32">
        <f t="shared" si="1"/>
        <v>2320</v>
      </c>
    </row>
    <row r="56" spans="1:19" x14ac:dyDescent="0.25">
      <c r="A56" s="27" t="s">
        <v>320</v>
      </c>
      <c r="B56" s="28">
        <v>44548</v>
      </c>
      <c r="C56" s="29">
        <v>18</v>
      </c>
      <c r="D56" s="29" t="s">
        <v>193</v>
      </c>
      <c r="E56" s="29">
        <v>2021</v>
      </c>
      <c r="F56" s="29">
        <v>35</v>
      </c>
      <c r="G56" s="30" t="s">
        <v>27</v>
      </c>
      <c r="H56" s="29" t="s">
        <v>20</v>
      </c>
      <c r="I56" s="29" t="s">
        <v>22</v>
      </c>
      <c r="J56" s="29" t="s">
        <v>201</v>
      </c>
      <c r="K56" s="29" t="s">
        <v>195</v>
      </c>
      <c r="L56" s="29" t="s">
        <v>196</v>
      </c>
      <c r="M56" s="31" t="s">
        <v>211</v>
      </c>
      <c r="N56" s="29">
        <v>4</v>
      </c>
      <c r="O56" s="32">
        <v>308</v>
      </c>
      <c r="P56" s="32">
        <v>565</v>
      </c>
      <c r="Q56" s="32">
        <v>1028</v>
      </c>
      <c r="R56" s="32">
        <f t="shared" si="0"/>
        <v>1232</v>
      </c>
      <c r="S56" s="32">
        <f t="shared" si="1"/>
        <v>2260</v>
      </c>
    </row>
    <row r="57" spans="1:19" x14ac:dyDescent="0.25">
      <c r="A57" s="27" t="s">
        <v>321</v>
      </c>
      <c r="B57" s="28">
        <v>44548</v>
      </c>
      <c r="C57" s="29">
        <v>18</v>
      </c>
      <c r="D57" s="29" t="s">
        <v>193</v>
      </c>
      <c r="E57" s="29">
        <v>2021</v>
      </c>
      <c r="F57" s="29">
        <v>38</v>
      </c>
      <c r="G57" s="30" t="s">
        <v>27</v>
      </c>
      <c r="H57" s="29" t="s">
        <v>20</v>
      </c>
      <c r="I57" s="29" t="s">
        <v>30</v>
      </c>
      <c r="J57" s="29" t="s">
        <v>205</v>
      </c>
      <c r="K57" s="29" t="s">
        <v>195</v>
      </c>
      <c r="L57" s="29" t="s">
        <v>196</v>
      </c>
      <c r="M57" s="31" t="s">
        <v>223</v>
      </c>
      <c r="N57" s="29">
        <v>4</v>
      </c>
      <c r="O57" s="32">
        <v>1266</v>
      </c>
      <c r="P57" s="32">
        <v>2320</v>
      </c>
      <c r="Q57" s="32">
        <v>4216</v>
      </c>
      <c r="R57" s="32">
        <f t="shared" si="0"/>
        <v>5064</v>
      </c>
      <c r="S57" s="32">
        <f t="shared" si="1"/>
        <v>9280</v>
      </c>
    </row>
    <row r="58" spans="1:19" x14ac:dyDescent="0.25">
      <c r="A58" s="27" t="s">
        <v>322</v>
      </c>
      <c r="B58" s="28">
        <v>44548</v>
      </c>
      <c r="C58" s="29">
        <v>18</v>
      </c>
      <c r="D58" s="29" t="s">
        <v>193</v>
      </c>
      <c r="E58" s="29">
        <v>2021</v>
      </c>
      <c r="F58" s="29">
        <v>24</v>
      </c>
      <c r="G58" s="30" t="s">
        <v>21</v>
      </c>
      <c r="H58" s="29" t="s">
        <v>20</v>
      </c>
      <c r="I58" s="29" t="s">
        <v>26</v>
      </c>
      <c r="J58" s="29" t="s">
        <v>224</v>
      </c>
      <c r="K58" s="29" t="s">
        <v>195</v>
      </c>
      <c r="L58" s="29" t="s">
        <v>196</v>
      </c>
      <c r="M58" s="31" t="s">
        <v>207</v>
      </c>
      <c r="N58" s="29">
        <v>3</v>
      </c>
      <c r="O58" s="32">
        <v>1266</v>
      </c>
      <c r="P58" s="32">
        <v>2320</v>
      </c>
      <c r="Q58" s="32">
        <v>3162</v>
      </c>
      <c r="R58" s="32">
        <f t="shared" si="0"/>
        <v>3798</v>
      </c>
      <c r="S58" s="32">
        <f t="shared" si="1"/>
        <v>6960</v>
      </c>
    </row>
    <row r="59" spans="1:19" x14ac:dyDescent="0.25">
      <c r="A59" s="27" t="s">
        <v>323</v>
      </c>
      <c r="B59" s="28">
        <v>44548</v>
      </c>
      <c r="C59" s="29">
        <v>18</v>
      </c>
      <c r="D59" s="29" t="s">
        <v>193</v>
      </c>
      <c r="E59" s="29">
        <v>2021</v>
      </c>
      <c r="F59" s="29">
        <v>26</v>
      </c>
      <c r="G59" s="30" t="s">
        <v>24</v>
      </c>
      <c r="H59" s="29" t="s">
        <v>20</v>
      </c>
      <c r="I59" s="29" t="s">
        <v>34</v>
      </c>
      <c r="J59" s="29" t="s">
        <v>198</v>
      </c>
      <c r="K59" s="29" t="s">
        <v>195</v>
      </c>
      <c r="L59" s="29" t="s">
        <v>196</v>
      </c>
      <c r="M59" s="31" t="s">
        <v>202</v>
      </c>
      <c r="N59" s="29">
        <v>3</v>
      </c>
      <c r="O59" s="32">
        <v>420</v>
      </c>
      <c r="P59" s="32">
        <v>769</v>
      </c>
      <c r="Q59" s="32">
        <v>1047</v>
      </c>
      <c r="R59" s="32">
        <f t="shared" si="0"/>
        <v>1260</v>
      </c>
      <c r="S59" s="32">
        <f t="shared" si="1"/>
        <v>2307</v>
      </c>
    </row>
    <row r="60" spans="1:19" x14ac:dyDescent="0.25">
      <c r="A60" s="27" t="s">
        <v>324</v>
      </c>
      <c r="B60" s="28">
        <v>44548</v>
      </c>
      <c r="C60" s="29">
        <v>18</v>
      </c>
      <c r="D60" s="29" t="s">
        <v>193</v>
      </c>
      <c r="E60" s="29">
        <v>2021</v>
      </c>
      <c r="F60" s="29">
        <v>39</v>
      </c>
      <c r="G60" s="30" t="s">
        <v>27</v>
      </c>
      <c r="H60" s="29" t="s">
        <v>23</v>
      </c>
      <c r="I60" s="29" t="s">
        <v>19</v>
      </c>
      <c r="J60" s="29" t="s">
        <v>194</v>
      </c>
      <c r="K60" s="29" t="s">
        <v>195</v>
      </c>
      <c r="L60" s="29" t="s">
        <v>196</v>
      </c>
      <c r="M60" s="31" t="s">
        <v>209</v>
      </c>
      <c r="N60" s="29">
        <v>3</v>
      </c>
      <c r="O60" s="32">
        <v>1252</v>
      </c>
      <c r="P60" s="32">
        <v>2295</v>
      </c>
      <c r="Q60" s="32">
        <v>3129</v>
      </c>
      <c r="R60" s="32">
        <f t="shared" si="0"/>
        <v>3756</v>
      </c>
      <c r="S60" s="32">
        <f t="shared" si="1"/>
        <v>6885</v>
      </c>
    </row>
    <row r="61" spans="1:19" x14ac:dyDescent="0.25">
      <c r="A61" s="27" t="s">
        <v>325</v>
      </c>
      <c r="B61" s="28">
        <v>44548</v>
      </c>
      <c r="C61" s="29">
        <v>18</v>
      </c>
      <c r="D61" s="29" t="s">
        <v>193</v>
      </c>
      <c r="E61" s="29">
        <v>2021</v>
      </c>
      <c r="F61" s="29">
        <v>26</v>
      </c>
      <c r="G61" s="30" t="s">
        <v>24</v>
      </c>
      <c r="H61" s="29" t="s">
        <v>23</v>
      </c>
      <c r="I61" s="29" t="s">
        <v>26</v>
      </c>
      <c r="J61" s="29" t="s">
        <v>220</v>
      </c>
      <c r="K61" s="29" t="s">
        <v>195</v>
      </c>
      <c r="L61" s="29" t="s">
        <v>196</v>
      </c>
      <c r="M61" s="31" t="s">
        <v>197</v>
      </c>
      <c r="N61" s="29">
        <v>1</v>
      </c>
      <c r="O61" s="32">
        <v>1252</v>
      </c>
      <c r="P61" s="32">
        <v>2295</v>
      </c>
      <c r="Q61" s="32">
        <v>1043</v>
      </c>
      <c r="R61" s="32">
        <f t="shared" si="0"/>
        <v>1252</v>
      </c>
      <c r="S61" s="32">
        <f t="shared" si="1"/>
        <v>2295</v>
      </c>
    </row>
    <row r="62" spans="1:19" x14ac:dyDescent="0.25">
      <c r="A62" s="27" t="s">
        <v>326</v>
      </c>
      <c r="B62" s="28">
        <v>44548</v>
      </c>
      <c r="C62" s="29">
        <v>18</v>
      </c>
      <c r="D62" s="29" t="s">
        <v>193</v>
      </c>
      <c r="E62" s="29">
        <v>2021</v>
      </c>
      <c r="F62" s="29">
        <v>36</v>
      </c>
      <c r="G62" s="30" t="s">
        <v>27</v>
      </c>
      <c r="H62" s="29" t="s">
        <v>23</v>
      </c>
      <c r="I62" s="29" t="s">
        <v>19</v>
      </c>
      <c r="J62" s="29" t="s">
        <v>204</v>
      </c>
      <c r="K62" s="29" t="s">
        <v>195</v>
      </c>
      <c r="L62" s="29" t="s">
        <v>196</v>
      </c>
      <c r="M62" s="31" t="s">
        <v>207</v>
      </c>
      <c r="N62" s="29">
        <v>1</v>
      </c>
      <c r="O62" s="32">
        <v>1266</v>
      </c>
      <c r="P62" s="32">
        <v>2320</v>
      </c>
      <c r="Q62" s="32">
        <v>1054</v>
      </c>
      <c r="R62" s="32">
        <f t="shared" si="0"/>
        <v>1266</v>
      </c>
      <c r="S62" s="32">
        <f t="shared" si="1"/>
        <v>2320</v>
      </c>
    </row>
    <row r="63" spans="1:19" x14ac:dyDescent="0.25">
      <c r="A63" s="27" t="s">
        <v>327</v>
      </c>
      <c r="B63" s="28">
        <v>44549</v>
      </c>
      <c r="C63" s="29">
        <v>19</v>
      </c>
      <c r="D63" s="29" t="s">
        <v>193</v>
      </c>
      <c r="E63" s="29">
        <v>2021</v>
      </c>
      <c r="F63" s="29">
        <v>17</v>
      </c>
      <c r="G63" s="30" t="s">
        <v>21</v>
      </c>
      <c r="H63" s="29" t="s">
        <v>23</v>
      </c>
      <c r="I63" s="29" t="s">
        <v>26</v>
      </c>
      <c r="J63" s="29" t="s">
        <v>225</v>
      </c>
      <c r="K63" s="29" t="s">
        <v>195</v>
      </c>
      <c r="L63" s="29" t="s">
        <v>196</v>
      </c>
      <c r="M63" s="31" t="s">
        <v>223</v>
      </c>
      <c r="N63" s="29">
        <v>4</v>
      </c>
      <c r="O63" s="32">
        <v>1266</v>
      </c>
      <c r="P63" s="32">
        <v>2320</v>
      </c>
      <c r="Q63" s="32">
        <v>4216</v>
      </c>
      <c r="R63" s="32">
        <f t="shared" si="0"/>
        <v>5064</v>
      </c>
      <c r="S63" s="32">
        <f t="shared" si="1"/>
        <v>9280</v>
      </c>
    </row>
    <row r="64" spans="1:19" x14ac:dyDescent="0.25">
      <c r="A64" s="27" t="s">
        <v>328</v>
      </c>
      <c r="B64" s="28">
        <v>44549</v>
      </c>
      <c r="C64" s="29">
        <v>19</v>
      </c>
      <c r="D64" s="29" t="s">
        <v>193</v>
      </c>
      <c r="E64" s="29">
        <v>2021</v>
      </c>
      <c r="F64" s="29">
        <v>19</v>
      </c>
      <c r="G64" s="30" t="s">
        <v>21</v>
      </c>
      <c r="H64" s="29" t="s">
        <v>20</v>
      </c>
      <c r="I64" s="29" t="s">
        <v>22</v>
      </c>
      <c r="J64" s="29" t="s">
        <v>215</v>
      </c>
      <c r="K64" s="29" t="s">
        <v>195</v>
      </c>
      <c r="L64" s="29" t="s">
        <v>196</v>
      </c>
      <c r="M64" s="31" t="s">
        <v>226</v>
      </c>
      <c r="N64" s="29">
        <v>4</v>
      </c>
      <c r="O64" s="32">
        <v>295</v>
      </c>
      <c r="P64" s="32">
        <v>540</v>
      </c>
      <c r="Q64" s="32">
        <v>980</v>
      </c>
      <c r="R64" s="32">
        <f t="shared" si="0"/>
        <v>1180</v>
      </c>
      <c r="S64" s="32">
        <f t="shared" si="1"/>
        <v>2160</v>
      </c>
    </row>
    <row r="65" spans="1:19" x14ac:dyDescent="0.25">
      <c r="A65" s="27" t="s">
        <v>329</v>
      </c>
      <c r="B65" s="28">
        <v>44549</v>
      </c>
      <c r="C65" s="29">
        <v>19</v>
      </c>
      <c r="D65" s="29" t="s">
        <v>193</v>
      </c>
      <c r="E65" s="29">
        <v>2021</v>
      </c>
      <c r="F65" s="29">
        <v>25</v>
      </c>
      <c r="G65" s="30" t="s">
        <v>24</v>
      </c>
      <c r="H65" s="29" t="s">
        <v>23</v>
      </c>
      <c r="I65" s="29" t="s">
        <v>26</v>
      </c>
      <c r="J65" s="29" t="s">
        <v>220</v>
      </c>
      <c r="K65" s="29" t="s">
        <v>195</v>
      </c>
      <c r="L65" s="29" t="s">
        <v>196</v>
      </c>
      <c r="M65" s="31" t="s">
        <v>203</v>
      </c>
      <c r="N65" s="29">
        <v>4</v>
      </c>
      <c r="O65" s="32">
        <v>1252</v>
      </c>
      <c r="P65" s="32">
        <v>2295</v>
      </c>
      <c r="Q65" s="32">
        <v>4172</v>
      </c>
      <c r="R65" s="32">
        <f t="shared" si="0"/>
        <v>5008</v>
      </c>
      <c r="S65" s="32">
        <f t="shared" si="1"/>
        <v>9180</v>
      </c>
    </row>
    <row r="66" spans="1:19" x14ac:dyDescent="0.25">
      <c r="A66" s="27" t="s">
        <v>330</v>
      </c>
      <c r="B66" s="28">
        <v>44549</v>
      </c>
      <c r="C66" s="29">
        <v>19</v>
      </c>
      <c r="D66" s="29" t="s">
        <v>193</v>
      </c>
      <c r="E66" s="29">
        <v>2021</v>
      </c>
      <c r="F66" s="29">
        <v>35</v>
      </c>
      <c r="G66" s="30" t="s">
        <v>27</v>
      </c>
      <c r="H66" s="29" t="s">
        <v>20</v>
      </c>
      <c r="I66" s="29" t="s">
        <v>19</v>
      </c>
      <c r="J66" s="29" t="s">
        <v>212</v>
      </c>
      <c r="K66" s="29" t="s">
        <v>195</v>
      </c>
      <c r="L66" s="29" t="s">
        <v>196</v>
      </c>
      <c r="M66" s="31" t="s">
        <v>227</v>
      </c>
      <c r="N66" s="29">
        <v>4</v>
      </c>
      <c r="O66" s="32">
        <v>1898</v>
      </c>
      <c r="P66" s="32">
        <v>3375</v>
      </c>
      <c r="Q66" s="32">
        <v>5908</v>
      </c>
      <c r="R66" s="32">
        <f t="shared" ref="R66:R89" si="2">N66*O66</f>
        <v>7592</v>
      </c>
      <c r="S66" s="32">
        <f t="shared" ref="S66:S89" si="3">N66*P66</f>
        <v>13500</v>
      </c>
    </row>
    <row r="67" spans="1:19" x14ac:dyDescent="0.25">
      <c r="A67" s="27" t="s">
        <v>331</v>
      </c>
      <c r="B67" s="28">
        <v>44549</v>
      </c>
      <c r="C67" s="29">
        <v>19</v>
      </c>
      <c r="D67" s="29" t="s">
        <v>193</v>
      </c>
      <c r="E67" s="29">
        <v>2021</v>
      </c>
      <c r="F67" s="29">
        <v>37</v>
      </c>
      <c r="G67" s="30" t="s">
        <v>27</v>
      </c>
      <c r="H67" s="29" t="s">
        <v>23</v>
      </c>
      <c r="I67" s="29" t="s">
        <v>19</v>
      </c>
      <c r="J67" s="29" t="s">
        <v>212</v>
      </c>
      <c r="K67" s="29" t="s">
        <v>195</v>
      </c>
      <c r="L67" s="29" t="s">
        <v>196</v>
      </c>
      <c r="M67" s="31" t="s">
        <v>203</v>
      </c>
      <c r="N67" s="29">
        <v>4</v>
      </c>
      <c r="O67" s="32">
        <v>1252</v>
      </c>
      <c r="P67" s="32">
        <v>2295</v>
      </c>
      <c r="Q67" s="32">
        <v>4172</v>
      </c>
      <c r="R67" s="32">
        <f t="shared" si="2"/>
        <v>5008</v>
      </c>
      <c r="S67" s="32">
        <f t="shared" si="3"/>
        <v>9180</v>
      </c>
    </row>
    <row r="68" spans="1:19" x14ac:dyDescent="0.25">
      <c r="A68" s="27" t="s">
        <v>332</v>
      </c>
      <c r="B68" s="28">
        <v>44549</v>
      </c>
      <c r="C68" s="29">
        <v>19</v>
      </c>
      <c r="D68" s="29" t="s">
        <v>193</v>
      </c>
      <c r="E68" s="29">
        <v>2021</v>
      </c>
      <c r="F68" s="29">
        <v>39</v>
      </c>
      <c r="G68" s="30" t="s">
        <v>27</v>
      </c>
      <c r="H68" s="29" t="s">
        <v>20</v>
      </c>
      <c r="I68" s="29" t="s">
        <v>19</v>
      </c>
      <c r="J68" s="29" t="s">
        <v>194</v>
      </c>
      <c r="K68" s="29" t="s">
        <v>195</v>
      </c>
      <c r="L68" s="29" t="s">
        <v>196</v>
      </c>
      <c r="M68" s="31" t="s">
        <v>197</v>
      </c>
      <c r="N68" s="29">
        <v>4</v>
      </c>
      <c r="O68" s="32">
        <v>1252</v>
      </c>
      <c r="P68" s="32">
        <v>2295</v>
      </c>
      <c r="Q68" s="32">
        <v>4172</v>
      </c>
      <c r="R68" s="32">
        <f t="shared" si="2"/>
        <v>5008</v>
      </c>
      <c r="S68" s="32">
        <f t="shared" si="3"/>
        <v>9180</v>
      </c>
    </row>
    <row r="69" spans="1:19" x14ac:dyDescent="0.25">
      <c r="A69" s="27" t="s">
        <v>333</v>
      </c>
      <c r="B69" s="28">
        <v>44549</v>
      </c>
      <c r="C69" s="29">
        <v>19</v>
      </c>
      <c r="D69" s="29" t="s">
        <v>193</v>
      </c>
      <c r="E69" s="29">
        <v>2021</v>
      </c>
      <c r="F69" s="29">
        <v>63</v>
      </c>
      <c r="G69" s="30" t="s">
        <v>27</v>
      </c>
      <c r="H69" s="29" t="s">
        <v>20</v>
      </c>
      <c r="I69" s="29" t="s">
        <v>22</v>
      </c>
      <c r="J69" s="29" t="s">
        <v>206</v>
      </c>
      <c r="K69" s="29" t="s">
        <v>195</v>
      </c>
      <c r="L69" s="29" t="s">
        <v>196</v>
      </c>
      <c r="M69" s="31" t="s">
        <v>197</v>
      </c>
      <c r="N69" s="29">
        <v>4</v>
      </c>
      <c r="O69" s="32">
        <v>1252</v>
      </c>
      <c r="P69" s="32">
        <v>2295</v>
      </c>
      <c r="Q69" s="32">
        <v>4172</v>
      </c>
      <c r="R69" s="32">
        <f t="shared" si="2"/>
        <v>5008</v>
      </c>
      <c r="S69" s="32">
        <f t="shared" si="3"/>
        <v>9180</v>
      </c>
    </row>
    <row r="70" spans="1:19" x14ac:dyDescent="0.25">
      <c r="A70" s="27" t="s">
        <v>334</v>
      </c>
      <c r="B70" s="28">
        <v>44549</v>
      </c>
      <c r="C70" s="29">
        <v>19</v>
      </c>
      <c r="D70" s="29" t="s">
        <v>193</v>
      </c>
      <c r="E70" s="29">
        <v>2021</v>
      </c>
      <c r="F70" s="29">
        <v>18</v>
      </c>
      <c r="G70" s="30" t="s">
        <v>21</v>
      </c>
      <c r="H70" s="29" t="s">
        <v>23</v>
      </c>
      <c r="I70" s="29" t="s">
        <v>22</v>
      </c>
      <c r="J70" s="29" t="s">
        <v>228</v>
      </c>
      <c r="K70" s="29" t="s">
        <v>195</v>
      </c>
      <c r="L70" s="29" t="s">
        <v>196</v>
      </c>
      <c r="M70" s="31" t="s">
        <v>218</v>
      </c>
      <c r="N70" s="29">
        <v>2</v>
      </c>
      <c r="O70" s="32">
        <v>295</v>
      </c>
      <c r="P70" s="32">
        <v>540</v>
      </c>
      <c r="Q70" s="32">
        <v>490</v>
      </c>
      <c r="R70" s="32">
        <f t="shared" si="2"/>
        <v>590</v>
      </c>
      <c r="S70" s="32">
        <f t="shared" si="3"/>
        <v>1080</v>
      </c>
    </row>
    <row r="71" spans="1:19" x14ac:dyDescent="0.25">
      <c r="A71" s="27" t="s">
        <v>335</v>
      </c>
      <c r="B71" s="28">
        <v>44549</v>
      </c>
      <c r="C71" s="29">
        <v>19</v>
      </c>
      <c r="D71" s="29" t="s">
        <v>193</v>
      </c>
      <c r="E71" s="29">
        <v>2021</v>
      </c>
      <c r="F71" s="29">
        <v>56</v>
      </c>
      <c r="G71" s="30" t="s">
        <v>27</v>
      </c>
      <c r="H71" s="29" t="s">
        <v>20</v>
      </c>
      <c r="I71" s="29" t="s">
        <v>30</v>
      </c>
      <c r="J71" s="29" t="s">
        <v>229</v>
      </c>
      <c r="K71" s="29" t="s">
        <v>195</v>
      </c>
      <c r="L71" s="29" t="s">
        <v>196</v>
      </c>
      <c r="M71" s="31" t="s">
        <v>197</v>
      </c>
      <c r="N71" s="29">
        <v>2</v>
      </c>
      <c r="O71" s="32">
        <v>1252</v>
      </c>
      <c r="P71" s="32">
        <v>2295</v>
      </c>
      <c r="Q71" s="32">
        <v>2086</v>
      </c>
      <c r="R71" s="32">
        <f t="shared" si="2"/>
        <v>2504</v>
      </c>
      <c r="S71" s="32">
        <f t="shared" si="3"/>
        <v>4590</v>
      </c>
    </row>
    <row r="72" spans="1:19" x14ac:dyDescent="0.25">
      <c r="A72" s="27" t="s">
        <v>336</v>
      </c>
      <c r="B72" s="28">
        <v>44549</v>
      </c>
      <c r="C72" s="29">
        <v>19</v>
      </c>
      <c r="D72" s="29" t="s">
        <v>193</v>
      </c>
      <c r="E72" s="29">
        <v>2021</v>
      </c>
      <c r="F72" s="29">
        <v>39</v>
      </c>
      <c r="G72" s="30" t="s">
        <v>27</v>
      </c>
      <c r="H72" s="29" t="s">
        <v>20</v>
      </c>
      <c r="I72" s="29" t="s">
        <v>19</v>
      </c>
      <c r="J72" s="29" t="s">
        <v>204</v>
      </c>
      <c r="K72" s="29" t="s">
        <v>195</v>
      </c>
      <c r="L72" s="29" t="s">
        <v>196</v>
      </c>
      <c r="M72" s="31" t="s">
        <v>207</v>
      </c>
      <c r="N72" s="29">
        <v>1</v>
      </c>
      <c r="O72" s="32">
        <v>1266</v>
      </c>
      <c r="P72" s="32">
        <v>2320</v>
      </c>
      <c r="Q72" s="32">
        <v>1054</v>
      </c>
      <c r="R72" s="32">
        <f t="shared" si="2"/>
        <v>1266</v>
      </c>
      <c r="S72" s="32">
        <f t="shared" si="3"/>
        <v>2320</v>
      </c>
    </row>
    <row r="73" spans="1:19" x14ac:dyDescent="0.25">
      <c r="A73" s="27" t="s">
        <v>337</v>
      </c>
      <c r="B73" s="28">
        <v>44550</v>
      </c>
      <c r="C73" s="29">
        <v>20</v>
      </c>
      <c r="D73" s="29" t="s">
        <v>193</v>
      </c>
      <c r="E73" s="29">
        <v>2021</v>
      </c>
      <c r="F73" s="29">
        <v>33</v>
      </c>
      <c r="G73" s="30" t="s">
        <v>24</v>
      </c>
      <c r="H73" s="29" t="s">
        <v>20</v>
      </c>
      <c r="I73" s="29" t="s">
        <v>22</v>
      </c>
      <c r="J73" s="29" t="s">
        <v>215</v>
      </c>
      <c r="K73" s="29" t="s">
        <v>195</v>
      </c>
      <c r="L73" s="29" t="s">
        <v>196</v>
      </c>
      <c r="M73" s="31" t="s">
        <v>216</v>
      </c>
      <c r="N73" s="29">
        <v>4</v>
      </c>
      <c r="O73" s="32">
        <v>1898</v>
      </c>
      <c r="P73" s="32">
        <v>3375</v>
      </c>
      <c r="Q73" s="32">
        <v>5908</v>
      </c>
      <c r="R73" s="32">
        <f t="shared" si="2"/>
        <v>7592</v>
      </c>
      <c r="S73" s="32">
        <f t="shared" si="3"/>
        <v>13500</v>
      </c>
    </row>
    <row r="74" spans="1:19" x14ac:dyDescent="0.25">
      <c r="A74" s="27" t="s">
        <v>338</v>
      </c>
      <c r="B74" s="28">
        <v>44550</v>
      </c>
      <c r="C74" s="29">
        <v>20</v>
      </c>
      <c r="D74" s="29" t="s">
        <v>193</v>
      </c>
      <c r="E74" s="29">
        <v>2021</v>
      </c>
      <c r="F74" s="29">
        <v>57</v>
      </c>
      <c r="G74" s="30" t="s">
        <v>27</v>
      </c>
      <c r="H74" s="29" t="s">
        <v>23</v>
      </c>
      <c r="I74" s="29" t="s">
        <v>22</v>
      </c>
      <c r="J74" s="29" t="s">
        <v>206</v>
      </c>
      <c r="K74" s="29" t="s">
        <v>195</v>
      </c>
      <c r="L74" s="29" t="s">
        <v>196</v>
      </c>
      <c r="M74" s="31" t="s">
        <v>197</v>
      </c>
      <c r="N74" s="29">
        <v>4</v>
      </c>
      <c r="O74" s="32">
        <v>1252</v>
      </c>
      <c r="P74" s="32">
        <v>2295</v>
      </c>
      <c r="Q74" s="32">
        <v>4172</v>
      </c>
      <c r="R74" s="32">
        <f t="shared" si="2"/>
        <v>5008</v>
      </c>
      <c r="S74" s="32">
        <f t="shared" si="3"/>
        <v>9180</v>
      </c>
    </row>
    <row r="75" spans="1:19" x14ac:dyDescent="0.25">
      <c r="A75" s="27" t="s">
        <v>339</v>
      </c>
      <c r="B75" s="28">
        <v>44550</v>
      </c>
      <c r="C75" s="29">
        <v>20</v>
      </c>
      <c r="D75" s="29" t="s">
        <v>193</v>
      </c>
      <c r="E75" s="29">
        <v>2021</v>
      </c>
      <c r="F75" s="29">
        <v>29</v>
      </c>
      <c r="G75" s="30" t="s">
        <v>24</v>
      </c>
      <c r="H75" s="29" t="s">
        <v>23</v>
      </c>
      <c r="I75" s="29" t="s">
        <v>32</v>
      </c>
      <c r="J75" s="29" t="s">
        <v>208</v>
      </c>
      <c r="K75" s="29" t="s">
        <v>195</v>
      </c>
      <c r="L75" s="29" t="s">
        <v>196</v>
      </c>
      <c r="M75" s="31" t="s">
        <v>230</v>
      </c>
      <c r="N75" s="29">
        <v>3</v>
      </c>
      <c r="O75" s="32">
        <v>295</v>
      </c>
      <c r="P75" s="32">
        <v>540</v>
      </c>
      <c r="Q75" s="32">
        <v>735</v>
      </c>
      <c r="R75" s="32">
        <f t="shared" si="2"/>
        <v>885</v>
      </c>
      <c r="S75" s="32">
        <f t="shared" si="3"/>
        <v>1620</v>
      </c>
    </row>
    <row r="76" spans="1:19" x14ac:dyDescent="0.25">
      <c r="A76" s="27" t="s">
        <v>340</v>
      </c>
      <c r="B76" s="28">
        <v>44550</v>
      </c>
      <c r="C76" s="29">
        <v>20</v>
      </c>
      <c r="D76" s="29" t="s">
        <v>193</v>
      </c>
      <c r="E76" s="29">
        <v>2021</v>
      </c>
      <c r="F76" s="29">
        <v>35</v>
      </c>
      <c r="G76" s="30" t="s">
        <v>27</v>
      </c>
      <c r="H76" s="29" t="s">
        <v>20</v>
      </c>
      <c r="I76" s="29" t="s">
        <v>22</v>
      </c>
      <c r="J76" s="29" t="s">
        <v>206</v>
      </c>
      <c r="K76" s="29" t="s">
        <v>195</v>
      </c>
      <c r="L76" s="29" t="s">
        <v>196</v>
      </c>
      <c r="M76" s="31" t="s">
        <v>207</v>
      </c>
      <c r="N76" s="29">
        <v>1</v>
      </c>
      <c r="O76" s="32">
        <v>1266</v>
      </c>
      <c r="P76" s="32">
        <v>2320</v>
      </c>
      <c r="Q76" s="32">
        <v>1054</v>
      </c>
      <c r="R76" s="32">
        <f t="shared" si="2"/>
        <v>1266</v>
      </c>
      <c r="S76" s="32">
        <f t="shared" si="3"/>
        <v>2320</v>
      </c>
    </row>
    <row r="77" spans="1:19" x14ac:dyDescent="0.25">
      <c r="A77" s="27" t="s">
        <v>341</v>
      </c>
      <c r="B77" s="28">
        <v>44550</v>
      </c>
      <c r="C77" s="29">
        <v>20</v>
      </c>
      <c r="D77" s="29" t="s">
        <v>193</v>
      </c>
      <c r="E77" s="29">
        <v>2021</v>
      </c>
      <c r="F77" s="29">
        <v>35</v>
      </c>
      <c r="G77" s="30" t="s">
        <v>27</v>
      </c>
      <c r="H77" s="29" t="s">
        <v>23</v>
      </c>
      <c r="I77" s="29" t="s">
        <v>22</v>
      </c>
      <c r="J77" s="29" t="s">
        <v>215</v>
      </c>
      <c r="K77" s="29" t="s">
        <v>195</v>
      </c>
      <c r="L77" s="29" t="s">
        <v>196</v>
      </c>
      <c r="M77" s="31" t="s">
        <v>207</v>
      </c>
      <c r="N77" s="29">
        <v>1</v>
      </c>
      <c r="O77" s="32">
        <v>1266</v>
      </c>
      <c r="P77" s="32">
        <v>2320</v>
      </c>
      <c r="Q77" s="32">
        <v>1054</v>
      </c>
      <c r="R77" s="32">
        <f t="shared" si="2"/>
        <v>1266</v>
      </c>
      <c r="S77" s="32">
        <f t="shared" si="3"/>
        <v>2320</v>
      </c>
    </row>
    <row r="78" spans="1:19" x14ac:dyDescent="0.25">
      <c r="A78" s="27" t="s">
        <v>342</v>
      </c>
      <c r="B78" s="28">
        <v>44551</v>
      </c>
      <c r="C78" s="29">
        <v>21</v>
      </c>
      <c r="D78" s="29" t="s">
        <v>193</v>
      </c>
      <c r="E78" s="29">
        <v>2021</v>
      </c>
      <c r="F78" s="29">
        <v>26</v>
      </c>
      <c r="G78" s="30" t="s">
        <v>24</v>
      </c>
      <c r="H78" s="29" t="s">
        <v>23</v>
      </c>
      <c r="I78" s="29" t="s">
        <v>26</v>
      </c>
      <c r="J78" s="29" t="s">
        <v>231</v>
      </c>
      <c r="K78" s="29" t="s">
        <v>195</v>
      </c>
      <c r="L78" s="29" t="s">
        <v>196</v>
      </c>
      <c r="M78" s="31" t="s">
        <v>207</v>
      </c>
      <c r="N78" s="29">
        <v>3</v>
      </c>
      <c r="O78" s="32">
        <v>1266</v>
      </c>
      <c r="P78" s="32">
        <v>2320</v>
      </c>
      <c r="Q78" s="32">
        <v>3162</v>
      </c>
      <c r="R78" s="32">
        <f t="shared" si="2"/>
        <v>3798</v>
      </c>
      <c r="S78" s="32">
        <f t="shared" si="3"/>
        <v>6960</v>
      </c>
    </row>
    <row r="79" spans="1:19" x14ac:dyDescent="0.25">
      <c r="A79" s="27" t="s">
        <v>343</v>
      </c>
      <c r="B79" s="28">
        <v>44551</v>
      </c>
      <c r="C79" s="29">
        <v>21</v>
      </c>
      <c r="D79" s="29" t="s">
        <v>193</v>
      </c>
      <c r="E79" s="29">
        <v>2021</v>
      </c>
      <c r="F79" s="29">
        <v>23</v>
      </c>
      <c r="G79" s="30" t="s">
        <v>21</v>
      </c>
      <c r="H79" s="29" t="s">
        <v>23</v>
      </c>
      <c r="I79" s="29" t="s">
        <v>34</v>
      </c>
      <c r="J79" s="29" t="s">
        <v>198</v>
      </c>
      <c r="K79" s="29" t="s">
        <v>195</v>
      </c>
      <c r="L79" s="29" t="s">
        <v>196</v>
      </c>
      <c r="M79" s="31" t="s">
        <v>200</v>
      </c>
      <c r="N79" s="29">
        <v>2</v>
      </c>
      <c r="O79" s="32">
        <v>420</v>
      </c>
      <c r="P79" s="32">
        <v>769</v>
      </c>
      <c r="Q79" s="32">
        <v>698</v>
      </c>
      <c r="R79" s="32">
        <f t="shared" si="2"/>
        <v>840</v>
      </c>
      <c r="S79" s="32">
        <f t="shared" si="3"/>
        <v>1538</v>
      </c>
    </row>
    <row r="80" spans="1:19" x14ac:dyDescent="0.25">
      <c r="A80" s="27" t="s">
        <v>344</v>
      </c>
      <c r="B80" s="28">
        <v>44552</v>
      </c>
      <c r="C80" s="29">
        <v>22</v>
      </c>
      <c r="D80" s="29" t="s">
        <v>193</v>
      </c>
      <c r="E80" s="29">
        <v>2021</v>
      </c>
      <c r="F80" s="29">
        <v>30</v>
      </c>
      <c r="G80" s="30" t="s">
        <v>24</v>
      </c>
      <c r="H80" s="29" t="s">
        <v>20</v>
      </c>
      <c r="I80" s="29" t="s">
        <v>19</v>
      </c>
      <c r="J80" s="29" t="s">
        <v>204</v>
      </c>
      <c r="K80" s="29" t="s">
        <v>195</v>
      </c>
      <c r="L80" s="29" t="s">
        <v>196</v>
      </c>
      <c r="M80" s="31" t="s">
        <v>207</v>
      </c>
      <c r="N80" s="29">
        <v>3</v>
      </c>
      <c r="O80" s="32">
        <v>1266</v>
      </c>
      <c r="P80" s="32">
        <v>2320</v>
      </c>
      <c r="Q80" s="32">
        <v>3162</v>
      </c>
      <c r="R80" s="32">
        <f t="shared" si="2"/>
        <v>3798</v>
      </c>
      <c r="S80" s="32">
        <f t="shared" si="3"/>
        <v>6960</v>
      </c>
    </row>
    <row r="81" spans="1:19" x14ac:dyDescent="0.25">
      <c r="A81" s="27" t="s">
        <v>345</v>
      </c>
      <c r="B81" s="28">
        <v>44552</v>
      </c>
      <c r="C81" s="29">
        <v>22</v>
      </c>
      <c r="D81" s="29" t="s">
        <v>193</v>
      </c>
      <c r="E81" s="29">
        <v>2021</v>
      </c>
      <c r="F81" s="29">
        <v>41</v>
      </c>
      <c r="G81" s="30" t="s">
        <v>27</v>
      </c>
      <c r="H81" s="29" t="s">
        <v>23</v>
      </c>
      <c r="I81" s="29" t="s">
        <v>19</v>
      </c>
      <c r="J81" s="29" t="s">
        <v>194</v>
      </c>
      <c r="K81" s="29" t="s">
        <v>195</v>
      </c>
      <c r="L81" s="29" t="s">
        <v>196</v>
      </c>
      <c r="M81" s="31" t="s">
        <v>209</v>
      </c>
      <c r="N81" s="29">
        <v>3</v>
      </c>
      <c r="O81" s="32">
        <v>1252</v>
      </c>
      <c r="P81" s="32">
        <v>2295</v>
      </c>
      <c r="Q81" s="32">
        <v>3129</v>
      </c>
      <c r="R81" s="32">
        <f t="shared" si="2"/>
        <v>3756</v>
      </c>
      <c r="S81" s="32">
        <f t="shared" si="3"/>
        <v>6885</v>
      </c>
    </row>
    <row r="82" spans="1:19" x14ac:dyDescent="0.25">
      <c r="A82" s="27" t="s">
        <v>346</v>
      </c>
      <c r="B82" s="28">
        <v>44552</v>
      </c>
      <c r="C82" s="29">
        <v>22</v>
      </c>
      <c r="D82" s="29" t="s">
        <v>193</v>
      </c>
      <c r="E82" s="29">
        <v>2021</v>
      </c>
      <c r="F82" s="29">
        <v>19</v>
      </c>
      <c r="G82" s="30" t="s">
        <v>21</v>
      </c>
      <c r="H82" s="29" t="s">
        <v>20</v>
      </c>
      <c r="I82" s="29" t="s">
        <v>22</v>
      </c>
      <c r="J82" s="29" t="s">
        <v>201</v>
      </c>
      <c r="K82" s="29" t="s">
        <v>195</v>
      </c>
      <c r="L82" s="29" t="s">
        <v>196</v>
      </c>
      <c r="M82" s="31" t="s">
        <v>211</v>
      </c>
      <c r="N82" s="29">
        <v>1</v>
      </c>
      <c r="O82" s="32">
        <v>308</v>
      </c>
      <c r="P82" s="32">
        <v>565</v>
      </c>
      <c r="Q82" s="32">
        <v>257</v>
      </c>
      <c r="R82" s="32">
        <f t="shared" si="2"/>
        <v>308</v>
      </c>
      <c r="S82" s="32">
        <f t="shared" si="3"/>
        <v>565</v>
      </c>
    </row>
    <row r="83" spans="1:19" x14ac:dyDescent="0.25">
      <c r="A83" s="27" t="s">
        <v>347</v>
      </c>
      <c r="B83" s="28">
        <v>44552</v>
      </c>
      <c r="C83" s="29">
        <v>22</v>
      </c>
      <c r="D83" s="29" t="s">
        <v>193</v>
      </c>
      <c r="E83" s="29">
        <v>2021</v>
      </c>
      <c r="F83" s="29">
        <v>25</v>
      </c>
      <c r="G83" s="30" t="s">
        <v>24</v>
      </c>
      <c r="H83" s="29" t="s">
        <v>23</v>
      </c>
      <c r="I83" s="29" t="s">
        <v>26</v>
      </c>
      <c r="J83" s="29" t="s">
        <v>220</v>
      </c>
      <c r="K83" s="29" t="s">
        <v>195</v>
      </c>
      <c r="L83" s="29" t="s">
        <v>196</v>
      </c>
      <c r="M83" s="31" t="s">
        <v>203</v>
      </c>
      <c r="N83" s="29">
        <v>1</v>
      </c>
      <c r="O83" s="32">
        <v>1252</v>
      </c>
      <c r="P83" s="32">
        <v>2295</v>
      </c>
      <c r="Q83" s="32">
        <v>1043</v>
      </c>
      <c r="R83" s="32">
        <f t="shared" si="2"/>
        <v>1252</v>
      </c>
      <c r="S83" s="32">
        <f t="shared" si="3"/>
        <v>2295</v>
      </c>
    </row>
    <row r="84" spans="1:19" x14ac:dyDescent="0.25">
      <c r="A84" s="27" t="s">
        <v>348</v>
      </c>
      <c r="B84" s="28">
        <v>44552</v>
      </c>
      <c r="C84" s="29">
        <v>22</v>
      </c>
      <c r="D84" s="29" t="s">
        <v>193</v>
      </c>
      <c r="E84" s="29">
        <v>2021</v>
      </c>
      <c r="F84" s="29">
        <v>27</v>
      </c>
      <c r="G84" s="30" t="s">
        <v>24</v>
      </c>
      <c r="H84" s="29" t="s">
        <v>20</v>
      </c>
      <c r="I84" s="29" t="s">
        <v>32</v>
      </c>
      <c r="J84" s="29" t="s">
        <v>208</v>
      </c>
      <c r="K84" s="29" t="s">
        <v>195</v>
      </c>
      <c r="L84" s="29" t="s">
        <v>196</v>
      </c>
      <c r="M84" s="31" t="s">
        <v>197</v>
      </c>
      <c r="N84" s="29">
        <v>1</v>
      </c>
      <c r="O84" s="32">
        <v>1252</v>
      </c>
      <c r="P84" s="32">
        <v>2295</v>
      </c>
      <c r="Q84" s="32">
        <v>1043</v>
      </c>
      <c r="R84" s="32">
        <f t="shared" si="2"/>
        <v>1252</v>
      </c>
      <c r="S84" s="32">
        <f t="shared" si="3"/>
        <v>2295</v>
      </c>
    </row>
    <row r="85" spans="1:19" x14ac:dyDescent="0.25">
      <c r="A85" s="27" t="s">
        <v>349</v>
      </c>
      <c r="B85" s="28">
        <v>44552</v>
      </c>
      <c r="C85" s="29">
        <v>22</v>
      </c>
      <c r="D85" s="29" t="s">
        <v>193</v>
      </c>
      <c r="E85" s="29">
        <v>2021</v>
      </c>
      <c r="F85" s="29">
        <v>41</v>
      </c>
      <c r="G85" s="30" t="s">
        <v>27</v>
      </c>
      <c r="H85" s="29" t="s">
        <v>23</v>
      </c>
      <c r="I85" s="29" t="s">
        <v>30</v>
      </c>
      <c r="J85" s="29" t="s">
        <v>229</v>
      </c>
      <c r="K85" s="29" t="s">
        <v>195</v>
      </c>
      <c r="L85" s="29" t="s">
        <v>196</v>
      </c>
      <c r="M85" s="31" t="s">
        <v>207</v>
      </c>
      <c r="N85" s="29">
        <v>1</v>
      </c>
      <c r="O85" s="32">
        <v>1266</v>
      </c>
      <c r="P85" s="32">
        <v>2320</v>
      </c>
      <c r="Q85" s="32">
        <v>1054</v>
      </c>
      <c r="R85" s="32">
        <f t="shared" si="2"/>
        <v>1266</v>
      </c>
      <c r="S85" s="32">
        <f t="shared" si="3"/>
        <v>2320</v>
      </c>
    </row>
    <row r="86" spans="1:19" x14ac:dyDescent="0.25">
      <c r="A86" s="27" t="s">
        <v>350</v>
      </c>
      <c r="B86" s="28">
        <v>44553</v>
      </c>
      <c r="C86" s="29">
        <v>23</v>
      </c>
      <c r="D86" s="29" t="s">
        <v>193</v>
      </c>
      <c r="E86" s="29">
        <v>2021</v>
      </c>
      <c r="F86" s="29">
        <v>30</v>
      </c>
      <c r="G86" s="30" t="s">
        <v>24</v>
      </c>
      <c r="H86" s="29" t="s">
        <v>20</v>
      </c>
      <c r="I86" s="29" t="s">
        <v>19</v>
      </c>
      <c r="J86" s="29" t="s">
        <v>212</v>
      </c>
      <c r="K86" s="29" t="s">
        <v>195</v>
      </c>
      <c r="L86" s="29" t="s">
        <v>196</v>
      </c>
      <c r="M86" s="31" t="s">
        <v>199</v>
      </c>
      <c r="N86" s="29">
        <v>1</v>
      </c>
      <c r="O86" s="32">
        <v>1266</v>
      </c>
      <c r="P86" s="32">
        <v>2320</v>
      </c>
      <c r="Q86" s="32">
        <v>1054</v>
      </c>
      <c r="R86" s="32">
        <f t="shared" si="2"/>
        <v>1266</v>
      </c>
      <c r="S86" s="32">
        <f t="shared" si="3"/>
        <v>2320</v>
      </c>
    </row>
    <row r="87" spans="1:19" x14ac:dyDescent="0.25">
      <c r="A87" s="27" t="s">
        <v>351</v>
      </c>
      <c r="B87" s="28">
        <v>44553</v>
      </c>
      <c r="C87" s="29">
        <v>23</v>
      </c>
      <c r="D87" s="29" t="s">
        <v>193</v>
      </c>
      <c r="E87" s="29">
        <v>2021</v>
      </c>
      <c r="F87" s="29">
        <v>31</v>
      </c>
      <c r="G87" s="30" t="s">
        <v>24</v>
      </c>
      <c r="H87" s="29" t="s">
        <v>20</v>
      </c>
      <c r="I87" s="29" t="s">
        <v>32</v>
      </c>
      <c r="J87" s="29" t="s">
        <v>208</v>
      </c>
      <c r="K87" s="29" t="s">
        <v>195</v>
      </c>
      <c r="L87" s="29" t="s">
        <v>196</v>
      </c>
      <c r="M87" s="31" t="s">
        <v>209</v>
      </c>
      <c r="N87" s="29">
        <v>1</v>
      </c>
      <c r="O87" s="32">
        <v>1252</v>
      </c>
      <c r="P87" s="32">
        <v>2295</v>
      </c>
      <c r="Q87" s="32">
        <v>1043</v>
      </c>
      <c r="R87" s="32">
        <f t="shared" si="2"/>
        <v>1252</v>
      </c>
      <c r="S87" s="32">
        <f t="shared" si="3"/>
        <v>2295</v>
      </c>
    </row>
    <row r="88" spans="1:19" x14ac:dyDescent="0.25">
      <c r="A88" s="27" t="s">
        <v>352</v>
      </c>
      <c r="B88" s="28">
        <v>44553</v>
      </c>
      <c r="C88" s="29">
        <v>23</v>
      </c>
      <c r="D88" s="29" t="s">
        <v>193</v>
      </c>
      <c r="E88" s="29">
        <v>2021</v>
      </c>
      <c r="F88" s="29">
        <v>35</v>
      </c>
      <c r="G88" s="30" t="s">
        <v>27</v>
      </c>
      <c r="H88" s="29" t="s">
        <v>20</v>
      </c>
      <c r="I88" s="29" t="s">
        <v>19</v>
      </c>
      <c r="J88" s="29" t="s">
        <v>194</v>
      </c>
      <c r="K88" s="29" t="s">
        <v>195</v>
      </c>
      <c r="L88" s="29" t="s">
        <v>196</v>
      </c>
      <c r="M88" s="31" t="s">
        <v>214</v>
      </c>
      <c r="N88" s="29">
        <v>1</v>
      </c>
      <c r="O88" s="32">
        <v>295</v>
      </c>
      <c r="P88" s="32">
        <v>540</v>
      </c>
      <c r="Q88" s="32">
        <v>245</v>
      </c>
      <c r="R88" s="32">
        <f t="shared" si="2"/>
        <v>295</v>
      </c>
      <c r="S88" s="32">
        <f t="shared" si="3"/>
        <v>540</v>
      </c>
    </row>
    <row r="89" spans="1:19" x14ac:dyDescent="0.25">
      <c r="A89" s="27" t="s">
        <v>353</v>
      </c>
      <c r="B89" s="28">
        <v>44554</v>
      </c>
      <c r="C89" s="29">
        <v>24</v>
      </c>
      <c r="D89" s="29" t="s">
        <v>193</v>
      </c>
      <c r="E89" s="29">
        <v>2021</v>
      </c>
      <c r="F89" s="29">
        <v>38</v>
      </c>
      <c r="G89" s="30" t="s">
        <v>27</v>
      </c>
      <c r="H89" s="29" t="s">
        <v>23</v>
      </c>
      <c r="I89" s="29" t="s">
        <v>22</v>
      </c>
      <c r="J89" s="29" t="s">
        <v>206</v>
      </c>
      <c r="K89" s="29" t="s">
        <v>195</v>
      </c>
      <c r="L89" s="29" t="s">
        <v>196</v>
      </c>
      <c r="M89" s="31" t="s">
        <v>209</v>
      </c>
      <c r="N89" s="29">
        <v>4</v>
      </c>
      <c r="O89" s="32">
        <v>1252</v>
      </c>
      <c r="P89" s="32">
        <v>2295</v>
      </c>
      <c r="Q89" s="32">
        <v>4172</v>
      </c>
      <c r="R89" s="32">
        <f t="shared" si="2"/>
        <v>5008</v>
      </c>
      <c r="S89" s="32">
        <f t="shared" si="3"/>
        <v>9180</v>
      </c>
    </row>
    <row r="90" spans="1:19" x14ac:dyDescent="0.25">
      <c r="G90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91" sqref="A91"/>
    </sheetView>
  </sheetViews>
  <sheetFormatPr defaultColWidth="8.7109375" defaultRowHeight="15" x14ac:dyDescent="0.25"/>
  <cols>
    <col min="1" max="1" width="18.140625" customWidth="1"/>
    <col min="2" max="2" width="11.42578125" bestFit="1" customWidth="1"/>
    <col min="3" max="3" width="9.28515625" bestFit="1" customWidth="1"/>
    <col min="4" max="4" width="12" bestFit="1" customWidth="1"/>
    <col min="5" max="5" width="10.28515625" bestFit="1" customWidth="1"/>
    <col min="6" max="6" width="19.85546875" customWidth="1"/>
    <col min="7" max="7" width="18.7109375" bestFit="1" customWidth="1"/>
    <col min="8" max="8" width="24.5703125" bestFit="1" customWidth="1"/>
    <col min="9" max="9" width="14.28515625" bestFit="1" customWidth="1"/>
    <col min="10" max="10" width="18" bestFit="1" customWidth="1"/>
    <col min="11" max="11" width="24.140625" bestFit="1" customWidth="1"/>
    <col min="12" max="12" width="19" bestFit="1" customWidth="1"/>
    <col min="13" max="13" width="26.85546875" bestFit="1" customWidth="1"/>
    <col min="14" max="14" width="19.85546875" bestFit="1" customWidth="1"/>
    <col min="15" max="15" width="10" bestFit="1" customWidth="1"/>
    <col min="16" max="16" width="21.28515625" bestFit="1" customWidth="1"/>
    <col min="17" max="18" width="13.7109375" bestFit="1" customWidth="1"/>
    <col min="19" max="19" width="10.28515625" bestFit="1" customWidth="1"/>
    <col min="20" max="20" width="14.85546875" bestFit="1" customWidth="1"/>
    <col min="21" max="22" width="11.140625" bestFit="1" customWidth="1"/>
    <col min="23" max="23" width="13.5703125" bestFit="1" customWidth="1"/>
  </cols>
  <sheetData>
    <row r="1" spans="1:23" ht="30" customHeight="1" x14ac:dyDescent="0.25">
      <c r="A1" s="23" t="s">
        <v>176</v>
      </c>
      <c r="B1" s="23" t="s">
        <v>177</v>
      </c>
      <c r="C1" s="23" t="s">
        <v>42</v>
      </c>
      <c r="D1" s="23" t="s">
        <v>178</v>
      </c>
      <c r="E1" s="23" t="s">
        <v>179</v>
      </c>
      <c r="F1" s="23" t="s">
        <v>180</v>
      </c>
      <c r="G1" s="23" t="s">
        <v>181</v>
      </c>
      <c r="H1" s="23" t="s">
        <v>182</v>
      </c>
      <c r="I1" s="23" t="s">
        <v>70</v>
      </c>
      <c r="J1" s="23" t="s">
        <v>183</v>
      </c>
      <c r="K1" s="23" t="s">
        <v>184</v>
      </c>
      <c r="L1" s="23" t="s">
        <v>185</v>
      </c>
      <c r="M1" s="23" t="s">
        <v>186</v>
      </c>
      <c r="N1" s="23" t="s">
        <v>76</v>
      </c>
      <c r="O1" s="23" t="s">
        <v>187</v>
      </c>
      <c r="P1" s="23" t="s">
        <v>188</v>
      </c>
      <c r="Q1" s="23" t="s">
        <v>189</v>
      </c>
      <c r="R1" s="23" t="s">
        <v>190</v>
      </c>
      <c r="S1" s="23" t="s">
        <v>33</v>
      </c>
      <c r="T1" s="23" t="s">
        <v>31</v>
      </c>
      <c r="U1" s="23" t="s">
        <v>35</v>
      </c>
      <c r="V1" s="23" t="s">
        <v>191</v>
      </c>
      <c r="W1" s="23" t="s">
        <v>192</v>
      </c>
    </row>
    <row r="2" spans="1:23" x14ac:dyDescent="0.25">
      <c r="A2" s="3">
        <v>261695</v>
      </c>
      <c r="B2" s="22">
        <v>44531</v>
      </c>
      <c r="C2" s="3">
        <v>1</v>
      </c>
      <c r="D2" s="3" t="s">
        <v>193</v>
      </c>
      <c r="E2" s="3">
        <v>2021</v>
      </c>
      <c r="F2" s="3">
        <v>39</v>
      </c>
      <c r="G2" s="3" t="s">
        <v>27</v>
      </c>
      <c r="H2" s="3" t="s">
        <v>20</v>
      </c>
      <c r="I2" s="3" t="s">
        <v>19</v>
      </c>
      <c r="J2" s="3" t="s">
        <v>194</v>
      </c>
      <c r="K2" s="3" t="s">
        <v>195</v>
      </c>
      <c r="L2" s="3" t="s">
        <v>196</v>
      </c>
      <c r="M2" s="3" t="s">
        <v>197</v>
      </c>
      <c r="N2" s="3" t="str">
        <f t="shared" ref="N2:N33" si="0">IFERROR(LEFT(M2,FIND(",",M2)-1),M2)</f>
        <v>Mountain-200 Black</v>
      </c>
      <c r="O2" s="3" t="str">
        <f t="shared" ref="O2:O33" si="1">IFERROR(TRIM(MID(M2,FIND(",",M2)+1,20)),"")</f>
        <v>46</v>
      </c>
      <c r="P2" s="3">
        <v>4</v>
      </c>
      <c r="Q2" s="34">
        <v>1252</v>
      </c>
      <c r="R2" s="34">
        <v>2295</v>
      </c>
      <c r="S2" s="34">
        <f>P2*Q2</f>
        <v>5008</v>
      </c>
      <c r="T2" s="34">
        <f>P2*R2</f>
        <v>9180</v>
      </c>
      <c r="U2" s="34">
        <f t="shared" ref="U2:U33" si="2">T2-S2</f>
        <v>4172</v>
      </c>
      <c r="V2" s="3" t="str">
        <f t="shared" ref="V2:V33" si="3">"Week "&amp;(INT((C2-1)/7)+1)</f>
        <v>Week 1</v>
      </c>
      <c r="W2" s="3" t="str">
        <f t="shared" ref="W2:W33" si="4">TEXT(B2,"ddd")</f>
        <v>Wed</v>
      </c>
    </row>
    <row r="3" spans="1:23" x14ac:dyDescent="0.25">
      <c r="A3" s="3">
        <v>261695</v>
      </c>
      <c r="B3" s="22">
        <v>44531</v>
      </c>
      <c r="C3" s="3">
        <v>1</v>
      </c>
      <c r="D3" s="3" t="s">
        <v>193</v>
      </c>
      <c r="E3" s="3">
        <v>2021</v>
      </c>
      <c r="F3" s="3">
        <v>44</v>
      </c>
      <c r="G3" s="3" t="s">
        <v>27</v>
      </c>
      <c r="H3" s="3" t="s">
        <v>23</v>
      </c>
      <c r="I3" s="3" t="s">
        <v>34</v>
      </c>
      <c r="J3" s="3" t="s">
        <v>198</v>
      </c>
      <c r="K3" s="3" t="s">
        <v>195</v>
      </c>
      <c r="L3" s="3" t="s">
        <v>196</v>
      </c>
      <c r="M3" s="3" t="s">
        <v>199</v>
      </c>
      <c r="N3" s="3" t="str">
        <f t="shared" si="0"/>
        <v>Mountain-200 Silver</v>
      </c>
      <c r="O3" s="3" t="str">
        <f t="shared" si="1"/>
        <v>42</v>
      </c>
      <c r="P3" s="3">
        <v>1</v>
      </c>
      <c r="Q3" s="34">
        <v>1266</v>
      </c>
      <c r="R3" s="34">
        <v>2320</v>
      </c>
      <c r="S3" s="34">
        <f t="shared" ref="S3:S33" si="5">P3*Q3</f>
        <v>1266</v>
      </c>
      <c r="T3" s="34">
        <f t="shared" ref="T3:T33" si="6">P3*R3</f>
        <v>2320</v>
      </c>
      <c r="U3" s="34">
        <f t="shared" si="2"/>
        <v>1054</v>
      </c>
      <c r="V3" s="3" t="str">
        <f t="shared" si="3"/>
        <v>Week 1</v>
      </c>
      <c r="W3" s="3" t="str">
        <f t="shared" si="4"/>
        <v>Wed</v>
      </c>
    </row>
    <row r="4" spans="1:23" x14ac:dyDescent="0.25">
      <c r="A4" s="3">
        <v>261697</v>
      </c>
      <c r="B4" s="22">
        <v>44532</v>
      </c>
      <c r="C4" s="3">
        <v>2</v>
      </c>
      <c r="D4" s="3" t="s">
        <v>193</v>
      </c>
      <c r="E4" s="3">
        <v>2021</v>
      </c>
      <c r="F4" s="3">
        <v>37</v>
      </c>
      <c r="G4" s="3" t="s">
        <v>27</v>
      </c>
      <c r="H4" s="3" t="s">
        <v>23</v>
      </c>
      <c r="I4" s="35" t="s">
        <v>19</v>
      </c>
      <c r="J4" s="3" t="s">
        <v>194</v>
      </c>
      <c r="K4" s="3" t="s">
        <v>195</v>
      </c>
      <c r="L4" s="3" t="s">
        <v>196</v>
      </c>
      <c r="M4" s="3" t="s">
        <v>200</v>
      </c>
      <c r="N4" s="3" t="str">
        <f t="shared" si="0"/>
        <v>Mountain-400-W Silver</v>
      </c>
      <c r="O4" s="3" t="str">
        <f t="shared" si="1"/>
        <v>46</v>
      </c>
      <c r="P4" s="3">
        <v>2</v>
      </c>
      <c r="Q4" s="34">
        <v>420</v>
      </c>
      <c r="R4" s="34">
        <v>769</v>
      </c>
      <c r="S4" s="34">
        <f t="shared" si="5"/>
        <v>840</v>
      </c>
      <c r="T4" s="34">
        <f t="shared" si="6"/>
        <v>1538</v>
      </c>
      <c r="U4" s="34">
        <f t="shared" si="2"/>
        <v>698</v>
      </c>
      <c r="V4" s="3" t="str">
        <f t="shared" si="3"/>
        <v>Week 1</v>
      </c>
      <c r="W4" s="3" t="str">
        <f t="shared" si="4"/>
        <v>Thu</v>
      </c>
    </row>
    <row r="5" spans="1:23" x14ac:dyDescent="0.25">
      <c r="A5" s="3">
        <v>261698</v>
      </c>
      <c r="B5" s="22">
        <v>44532</v>
      </c>
      <c r="C5" s="3">
        <v>2</v>
      </c>
      <c r="D5" s="3" t="s">
        <v>193</v>
      </c>
      <c r="E5" s="3">
        <v>2021</v>
      </c>
      <c r="F5" s="3">
        <v>31</v>
      </c>
      <c r="G5" s="3" t="s">
        <v>24</v>
      </c>
      <c r="H5" s="3" t="s">
        <v>20</v>
      </c>
      <c r="I5" s="3" t="s">
        <v>22</v>
      </c>
      <c r="J5" s="3" t="s">
        <v>201</v>
      </c>
      <c r="K5" s="3" t="s">
        <v>195</v>
      </c>
      <c r="L5" s="3" t="s">
        <v>196</v>
      </c>
      <c r="M5" s="3" t="s">
        <v>202</v>
      </c>
      <c r="N5" s="3" t="str">
        <f t="shared" si="0"/>
        <v>Mountain-400-W Silver</v>
      </c>
      <c r="O5" s="3" t="str">
        <f t="shared" si="1"/>
        <v>42</v>
      </c>
      <c r="P5" s="3">
        <v>1</v>
      </c>
      <c r="Q5" s="34">
        <v>420</v>
      </c>
      <c r="R5" s="34">
        <v>769</v>
      </c>
      <c r="S5" s="34">
        <f t="shared" si="5"/>
        <v>420</v>
      </c>
      <c r="T5" s="34">
        <f t="shared" si="6"/>
        <v>769</v>
      </c>
      <c r="U5" s="34">
        <f t="shared" si="2"/>
        <v>349</v>
      </c>
      <c r="V5" s="3" t="str">
        <f t="shared" si="3"/>
        <v>Week 1</v>
      </c>
      <c r="W5" s="3" t="str">
        <f t="shared" si="4"/>
        <v>Thu</v>
      </c>
    </row>
    <row r="6" spans="1:23" x14ac:dyDescent="0.25">
      <c r="A6" s="3">
        <v>261699</v>
      </c>
      <c r="B6" s="22">
        <v>44533</v>
      </c>
      <c r="C6" s="3">
        <v>3</v>
      </c>
      <c r="D6" s="3" t="s">
        <v>193</v>
      </c>
      <c r="E6" s="3">
        <v>2021</v>
      </c>
      <c r="F6" s="3">
        <v>37</v>
      </c>
      <c r="G6" s="3" t="s">
        <v>27</v>
      </c>
      <c r="H6" s="3" t="s">
        <v>20</v>
      </c>
      <c r="I6" s="35" t="s">
        <v>19</v>
      </c>
      <c r="J6" s="3" t="s">
        <v>194</v>
      </c>
      <c r="K6" s="3" t="s">
        <v>195</v>
      </c>
      <c r="L6" s="3" t="s">
        <v>196</v>
      </c>
      <c r="M6" s="3" t="s">
        <v>197</v>
      </c>
      <c r="N6" s="3" t="str">
        <f t="shared" si="0"/>
        <v>Mountain-200 Black</v>
      </c>
      <c r="O6" s="3" t="str">
        <f t="shared" si="1"/>
        <v>46</v>
      </c>
      <c r="P6" s="3">
        <v>2</v>
      </c>
      <c r="Q6" s="48">
        <v>1252</v>
      </c>
      <c r="R6" s="34">
        <v>2295</v>
      </c>
      <c r="S6" s="34">
        <f t="shared" si="5"/>
        <v>2504</v>
      </c>
      <c r="T6" s="34">
        <f t="shared" si="6"/>
        <v>4590</v>
      </c>
      <c r="U6" s="34">
        <f t="shared" si="2"/>
        <v>2086</v>
      </c>
      <c r="V6" s="3" t="str">
        <f t="shared" si="3"/>
        <v>Week 1</v>
      </c>
      <c r="W6" s="3" t="str">
        <f t="shared" si="4"/>
        <v>Fri</v>
      </c>
    </row>
    <row r="7" spans="1:23" x14ac:dyDescent="0.25">
      <c r="A7" s="3">
        <v>261700</v>
      </c>
      <c r="B7" s="22">
        <v>44533</v>
      </c>
      <c r="C7" s="3">
        <v>3</v>
      </c>
      <c r="D7" s="3" t="s">
        <v>193</v>
      </c>
      <c r="E7" s="3">
        <v>2021</v>
      </c>
      <c r="F7" s="3">
        <v>24</v>
      </c>
      <c r="G7" s="3" t="s">
        <v>21</v>
      </c>
      <c r="H7" s="3" t="s">
        <v>20</v>
      </c>
      <c r="I7" s="3" t="s">
        <v>34</v>
      </c>
      <c r="J7" s="3" t="s">
        <v>198</v>
      </c>
      <c r="K7" s="3" t="s">
        <v>195</v>
      </c>
      <c r="L7" s="3" t="s">
        <v>196</v>
      </c>
      <c r="M7" s="3" t="s">
        <v>203</v>
      </c>
      <c r="N7" s="3" t="str">
        <f t="shared" si="0"/>
        <v>Mountain-200 Black</v>
      </c>
      <c r="O7" s="3" t="str">
        <f t="shared" si="1"/>
        <v>38</v>
      </c>
      <c r="P7" s="3">
        <v>1</v>
      </c>
      <c r="Q7" s="34">
        <v>1252</v>
      </c>
      <c r="R7" s="34">
        <v>2295</v>
      </c>
      <c r="S7" s="34">
        <f t="shared" si="5"/>
        <v>1252</v>
      </c>
      <c r="T7" s="34">
        <f t="shared" si="6"/>
        <v>2295</v>
      </c>
      <c r="U7" s="34">
        <f t="shared" si="2"/>
        <v>1043</v>
      </c>
      <c r="V7" s="3" t="str">
        <f t="shared" si="3"/>
        <v>Week 1</v>
      </c>
      <c r="W7" s="3" t="str">
        <f t="shared" si="4"/>
        <v>Fri</v>
      </c>
    </row>
    <row r="8" spans="1:23" x14ac:dyDescent="0.25">
      <c r="A8" s="3">
        <v>261701</v>
      </c>
      <c r="B8" s="22">
        <v>44533</v>
      </c>
      <c r="C8" s="3">
        <v>3</v>
      </c>
      <c r="D8" s="3" t="s">
        <v>193</v>
      </c>
      <c r="E8" s="3">
        <v>2021</v>
      </c>
      <c r="F8" s="3">
        <v>37</v>
      </c>
      <c r="G8" s="3" t="s">
        <v>27</v>
      </c>
      <c r="H8" s="3" t="s">
        <v>23</v>
      </c>
      <c r="I8" s="35" t="s">
        <v>19</v>
      </c>
      <c r="J8" s="3" t="s">
        <v>204</v>
      </c>
      <c r="K8" s="3" t="s">
        <v>195</v>
      </c>
      <c r="L8" s="3" t="s">
        <v>196</v>
      </c>
      <c r="M8" s="3" t="s">
        <v>197</v>
      </c>
      <c r="N8" s="3" t="str">
        <f t="shared" si="0"/>
        <v>Mountain-200 Black</v>
      </c>
      <c r="O8" s="3" t="str">
        <f t="shared" si="1"/>
        <v>46</v>
      </c>
      <c r="P8" s="3">
        <v>1</v>
      </c>
      <c r="Q8" s="34">
        <v>1252</v>
      </c>
      <c r="R8" s="34">
        <v>2295</v>
      </c>
      <c r="S8" s="34">
        <f t="shared" si="5"/>
        <v>1252</v>
      </c>
      <c r="T8" s="34">
        <f t="shared" si="6"/>
        <v>2295</v>
      </c>
      <c r="U8" s="34">
        <f t="shared" si="2"/>
        <v>1043</v>
      </c>
      <c r="V8" s="3" t="str">
        <f t="shared" si="3"/>
        <v>Week 1</v>
      </c>
      <c r="W8" s="3" t="str">
        <f t="shared" si="4"/>
        <v>Fri</v>
      </c>
    </row>
    <row r="9" spans="1:23" x14ac:dyDescent="0.25">
      <c r="A9" s="3">
        <v>261702</v>
      </c>
      <c r="B9" s="22">
        <v>44534</v>
      </c>
      <c r="C9" s="3">
        <v>4</v>
      </c>
      <c r="D9" s="3" t="s">
        <v>193</v>
      </c>
      <c r="E9" s="3">
        <v>2021</v>
      </c>
      <c r="F9" s="3">
        <v>31</v>
      </c>
      <c r="G9" s="3" t="s">
        <v>24</v>
      </c>
      <c r="H9" s="3" t="s">
        <v>20</v>
      </c>
      <c r="I9" s="3" t="s">
        <v>22</v>
      </c>
      <c r="J9" s="3" t="s">
        <v>201</v>
      </c>
      <c r="K9" s="3" t="s">
        <v>195</v>
      </c>
      <c r="L9" s="3" t="s">
        <v>196</v>
      </c>
      <c r="M9" s="3" t="s">
        <v>202</v>
      </c>
      <c r="N9" s="3" t="str">
        <f t="shared" si="0"/>
        <v>Mountain-400-W Silver</v>
      </c>
      <c r="O9" s="3" t="str">
        <f t="shared" si="1"/>
        <v>42</v>
      </c>
      <c r="P9" s="3">
        <v>4</v>
      </c>
      <c r="Q9" s="34">
        <v>420</v>
      </c>
      <c r="R9" s="48">
        <v>769</v>
      </c>
      <c r="S9" s="34">
        <f t="shared" si="5"/>
        <v>1680</v>
      </c>
      <c r="T9" s="34">
        <f t="shared" si="6"/>
        <v>3076</v>
      </c>
      <c r="U9" s="34">
        <f t="shared" si="2"/>
        <v>1396</v>
      </c>
      <c r="V9" s="3" t="str">
        <f t="shared" si="3"/>
        <v>Week 1</v>
      </c>
      <c r="W9" s="3" t="str">
        <f t="shared" si="4"/>
        <v>Sat</v>
      </c>
    </row>
    <row r="10" spans="1:23" x14ac:dyDescent="0.25">
      <c r="A10" s="3">
        <v>261703</v>
      </c>
      <c r="B10" s="22">
        <v>44535</v>
      </c>
      <c r="C10" s="3">
        <v>5</v>
      </c>
      <c r="D10" s="3" t="s">
        <v>193</v>
      </c>
      <c r="E10" s="3">
        <v>2021</v>
      </c>
      <c r="F10" s="3">
        <v>39</v>
      </c>
      <c r="G10" s="3" t="s">
        <v>27</v>
      </c>
      <c r="H10" s="3" t="s">
        <v>20</v>
      </c>
      <c r="I10" s="3" t="s">
        <v>19</v>
      </c>
      <c r="J10" s="3" t="s">
        <v>194</v>
      </c>
      <c r="K10" s="3" t="s">
        <v>195</v>
      </c>
      <c r="L10" s="3" t="s">
        <v>196</v>
      </c>
      <c r="M10" s="3" t="s">
        <v>197</v>
      </c>
      <c r="N10" s="3" t="str">
        <f t="shared" si="0"/>
        <v>Mountain-200 Black</v>
      </c>
      <c r="O10" s="3" t="str">
        <f t="shared" si="1"/>
        <v>46</v>
      </c>
      <c r="P10" s="3">
        <v>4</v>
      </c>
      <c r="Q10" s="34">
        <v>1252</v>
      </c>
      <c r="R10" s="34">
        <v>2295</v>
      </c>
      <c r="S10" s="34">
        <f t="shared" si="5"/>
        <v>5008</v>
      </c>
      <c r="T10" s="34">
        <f t="shared" si="6"/>
        <v>9180</v>
      </c>
      <c r="U10" s="34">
        <f t="shared" si="2"/>
        <v>4172</v>
      </c>
      <c r="V10" s="3" t="str">
        <f t="shared" si="3"/>
        <v>Week 1</v>
      </c>
      <c r="W10" s="3" t="str">
        <f t="shared" si="4"/>
        <v>Sun</v>
      </c>
    </row>
    <row r="11" spans="1:23" x14ac:dyDescent="0.25">
      <c r="A11" s="3">
        <v>261704</v>
      </c>
      <c r="B11" s="22">
        <v>44535</v>
      </c>
      <c r="C11" s="35">
        <v>5</v>
      </c>
      <c r="D11" s="3" t="s">
        <v>193</v>
      </c>
      <c r="E11" s="3">
        <v>2021</v>
      </c>
      <c r="F11" s="3">
        <v>42</v>
      </c>
      <c r="G11" s="3" t="s">
        <v>27</v>
      </c>
      <c r="H11" s="3" t="s">
        <v>23</v>
      </c>
      <c r="I11" s="3" t="s">
        <v>30</v>
      </c>
      <c r="J11" s="3" t="s">
        <v>205</v>
      </c>
      <c r="K11" s="3" t="s">
        <v>195</v>
      </c>
      <c r="L11" s="3" t="s">
        <v>196</v>
      </c>
      <c r="M11" s="3" t="s">
        <v>203</v>
      </c>
      <c r="N11" s="3" t="str">
        <f t="shared" si="0"/>
        <v>Mountain-200 Black</v>
      </c>
      <c r="O11" s="3" t="str">
        <f t="shared" si="1"/>
        <v>38</v>
      </c>
      <c r="P11" s="3">
        <v>4</v>
      </c>
      <c r="Q11" s="34">
        <v>1252</v>
      </c>
      <c r="R11" s="34">
        <v>2295</v>
      </c>
      <c r="S11" s="34">
        <f t="shared" si="5"/>
        <v>5008</v>
      </c>
      <c r="T11" s="34">
        <f t="shared" si="6"/>
        <v>9180</v>
      </c>
      <c r="U11" s="34">
        <f t="shared" si="2"/>
        <v>4172</v>
      </c>
      <c r="V11" s="3" t="str">
        <f t="shared" si="3"/>
        <v>Week 1</v>
      </c>
      <c r="W11" s="3" t="str">
        <f t="shared" si="4"/>
        <v>Sun</v>
      </c>
    </row>
    <row r="12" spans="1:23" x14ac:dyDescent="0.25">
      <c r="A12" s="3">
        <v>261705</v>
      </c>
      <c r="B12" s="22">
        <v>44535</v>
      </c>
      <c r="C12" s="3">
        <v>5</v>
      </c>
      <c r="D12" s="3" t="s">
        <v>193</v>
      </c>
      <c r="E12" s="3">
        <v>2021</v>
      </c>
      <c r="F12" s="3">
        <v>35</v>
      </c>
      <c r="G12" s="3" t="s">
        <v>27</v>
      </c>
      <c r="H12" s="3" t="s">
        <v>20</v>
      </c>
      <c r="I12" s="3" t="s">
        <v>22</v>
      </c>
      <c r="J12" s="3" t="s">
        <v>206</v>
      </c>
      <c r="K12" s="3" t="s">
        <v>195</v>
      </c>
      <c r="L12" s="3" t="s">
        <v>196</v>
      </c>
      <c r="M12" s="3" t="s">
        <v>207</v>
      </c>
      <c r="N12" s="3" t="str">
        <f t="shared" si="0"/>
        <v>Mountain-200 Silver</v>
      </c>
      <c r="O12" s="3" t="str">
        <f t="shared" si="1"/>
        <v>38</v>
      </c>
      <c r="P12" s="3">
        <v>1</v>
      </c>
      <c r="Q12" s="34">
        <v>1266</v>
      </c>
      <c r="R12" s="34">
        <v>2320</v>
      </c>
      <c r="S12" s="34">
        <f t="shared" si="5"/>
        <v>1266</v>
      </c>
      <c r="T12" s="34">
        <f t="shared" si="6"/>
        <v>2320</v>
      </c>
      <c r="U12" s="34">
        <f t="shared" si="2"/>
        <v>1054</v>
      </c>
      <c r="V12" s="3" t="str">
        <f t="shared" si="3"/>
        <v>Week 1</v>
      </c>
      <c r="W12" s="3" t="str">
        <f t="shared" si="4"/>
        <v>Sun</v>
      </c>
    </row>
    <row r="13" spans="1:23" x14ac:dyDescent="0.25">
      <c r="A13" s="3">
        <v>261706</v>
      </c>
      <c r="B13" s="22">
        <v>44535</v>
      </c>
      <c r="C13" s="3">
        <v>5</v>
      </c>
      <c r="D13" s="3" t="s">
        <v>193</v>
      </c>
      <c r="E13" s="3">
        <v>2021</v>
      </c>
      <c r="F13" s="3">
        <v>37</v>
      </c>
      <c r="G13" s="3" t="s">
        <v>27</v>
      </c>
      <c r="H13" s="3" t="s">
        <v>20</v>
      </c>
      <c r="I13" s="3" t="s">
        <v>19</v>
      </c>
      <c r="J13" s="3" t="s">
        <v>194</v>
      </c>
      <c r="K13" s="3" t="s">
        <v>195</v>
      </c>
      <c r="L13" s="3" t="s">
        <v>196</v>
      </c>
      <c r="M13" s="3" t="s">
        <v>197</v>
      </c>
      <c r="N13" s="3" t="str">
        <f t="shared" si="0"/>
        <v>Mountain-200 Black</v>
      </c>
      <c r="O13" s="3" t="str">
        <f t="shared" si="1"/>
        <v>46</v>
      </c>
      <c r="P13" s="3">
        <v>1</v>
      </c>
      <c r="Q13" s="34">
        <v>1252</v>
      </c>
      <c r="R13" s="34">
        <v>2295</v>
      </c>
      <c r="S13" s="34">
        <f t="shared" si="5"/>
        <v>1252</v>
      </c>
      <c r="T13" s="34">
        <f t="shared" si="6"/>
        <v>2295</v>
      </c>
      <c r="U13" s="34">
        <f t="shared" si="2"/>
        <v>1043</v>
      </c>
      <c r="V13" s="3" t="str">
        <f t="shared" si="3"/>
        <v>Week 1</v>
      </c>
      <c r="W13" s="3" t="str">
        <f t="shared" si="4"/>
        <v>Sun</v>
      </c>
    </row>
    <row r="14" spans="1:23" x14ac:dyDescent="0.25">
      <c r="A14" s="3">
        <v>261707</v>
      </c>
      <c r="B14" s="22">
        <v>44536</v>
      </c>
      <c r="C14" s="3">
        <v>6</v>
      </c>
      <c r="D14" s="3" t="s">
        <v>193</v>
      </c>
      <c r="E14" s="3">
        <v>2021</v>
      </c>
      <c r="F14" s="3">
        <v>23</v>
      </c>
      <c r="G14" s="3" t="s">
        <v>21</v>
      </c>
      <c r="H14" s="3" t="s">
        <v>23</v>
      </c>
      <c r="I14" s="3" t="s">
        <v>34</v>
      </c>
      <c r="J14" s="3" t="s">
        <v>198</v>
      </c>
      <c r="K14" s="3" t="s">
        <v>195</v>
      </c>
      <c r="L14" s="3" t="s">
        <v>196</v>
      </c>
      <c r="M14" s="3" t="s">
        <v>200</v>
      </c>
      <c r="N14" s="3" t="str">
        <f t="shared" si="0"/>
        <v>Mountain-400-W Silver</v>
      </c>
      <c r="O14" s="3" t="str">
        <f t="shared" si="1"/>
        <v>46</v>
      </c>
      <c r="P14" s="3">
        <v>3</v>
      </c>
      <c r="Q14" s="34">
        <v>420</v>
      </c>
      <c r="R14" s="34">
        <v>769</v>
      </c>
      <c r="S14" s="34">
        <f t="shared" si="5"/>
        <v>1260</v>
      </c>
      <c r="T14" s="34">
        <f t="shared" si="6"/>
        <v>2307</v>
      </c>
      <c r="U14" s="34">
        <f t="shared" si="2"/>
        <v>1047</v>
      </c>
      <c r="V14" s="3" t="str">
        <f t="shared" si="3"/>
        <v>Week 1</v>
      </c>
      <c r="W14" s="3" t="str">
        <f t="shared" si="4"/>
        <v>Mon</v>
      </c>
    </row>
    <row r="15" spans="1:23" x14ac:dyDescent="0.25">
      <c r="A15" s="3">
        <v>261708</v>
      </c>
      <c r="B15" s="22">
        <v>44536</v>
      </c>
      <c r="C15" s="3">
        <v>6</v>
      </c>
      <c r="D15" s="3" t="s">
        <v>193</v>
      </c>
      <c r="E15" s="3">
        <v>2021</v>
      </c>
      <c r="F15" s="3">
        <v>27</v>
      </c>
      <c r="G15" s="3" t="s">
        <v>24</v>
      </c>
      <c r="H15" s="3" t="s">
        <v>23</v>
      </c>
      <c r="I15" s="3" t="s">
        <v>32</v>
      </c>
      <c r="J15" s="3" t="s">
        <v>208</v>
      </c>
      <c r="K15" s="3" t="s">
        <v>195</v>
      </c>
      <c r="L15" s="3" t="s">
        <v>196</v>
      </c>
      <c r="M15" s="3" t="s">
        <v>197</v>
      </c>
      <c r="N15" s="3" t="str">
        <f t="shared" si="0"/>
        <v>Mountain-200 Black</v>
      </c>
      <c r="O15" s="3" t="str">
        <f t="shared" si="1"/>
        <v>46</v>
      </c>
      <c r="P15" s="3">
        <v>1</v>
      </c>
      <c r="Q15" s="34">
        <v>1252</v>
      </c>
      <c r="R15" s="34">
        <v>2295</v>
      </c>
      <c r="S15" s="34">
        <f t="shared" si="5"/>
        <v>1252</v>
      </c>
      <c r="T15" s="34">
        <f t="shared" si="6"/>
        <v>2295</v>
      </c>
      <c r="U15" s="34">
        <f t="shared" si="2"/>
        <v>1043</v>
      </c>
      <c r="V15" s="3" t="str">
        <f t="shared" si="3"/>
        <v>Week 1</v>
      </c>
      <c r="W15" s="3" t="str">
        <f t="shared" si="4"/>
        <v>Mon</v>
      </c>
    </row>
    <row r="16" spans="1:23" x14ac:dyDescent="0.25">
      <c r="A16" s="3">
        <v>261709</v>
      </c>
      <c r="B16" s="22">
        <v>44536</v>
      </c>
      <c r="C16" s="3">
        <v>6</v>
      </c>
      <c r="D16" s="3" t="s">
        <v>193</v>
      </c>
      <c r="E16" s="3">
        <v>2021</v>
      </c>
      <c r="F16" s="3">
        <v>36</v>
      </c>
      <c r="G16" s="35" t="s">
        <v>27</v>
      </c>
      <c r="H16" s="3" t="s">
        <v>23</v>
      </c>
      <c r="I16" s="3" t="s">
        <v>22</v>
      </c>
      <c r="J16" s="3" t="s">
        <v>201</v>
      </c>
      <c r="K16" s="3" t="s">
        <v>195</v>
      </c>
      <c r="L16" s="3" t="s">
        <v>196</v>
      </c>
      <c r="M16" s="3" t="s">
        <v>209</v>
      </c>
      <c r="N16" s="3" t="str">
        <f t="shared" si="0"/>
        <v>Mountain-200 Black</v>
      </c>
      <c r="O16" s="3" t="str">
        <f t="shared" si="1"/>
        <v>42</v>
      </c>
      <c r="P16" s="3">
        <v>1</v>
      </c>
      <c r="Q16" s="34">
        <v>1252</v>
      </c>
      <c r="R16" s="34">
        <v>2295</v>
      </c>
      <c r="S16" s="34">
        <f t="shared" si="5"/>
        <v>1252</v>
      </c>
      <c r="T16" s="34">
        <f t="shared" si="6"/>
        <v>2295</v>
      </c>
      <c r="U16" s="34">
        <f t="shared" si="2"/>
        <v>1043</v>
      </c>
      <c r="V16" s="3" t="str">
        <f t="shared" si="3"/>
        <v>Week 1</v>
      </c>
      <c r="W16" s="3" t="str">
        <f t="shared" si="4"/>
        <v>Mon</v>
      </c>
    </row>
    <row r="17" spans="1:23" x14ac:dyDescent="0.25">
      <c r="A17" s="3">
        <v>261710</v>
      </c>
      <c r="B17" s="22">
        <v>44536</v>
      </c>
      <c r="C17" s="3">
        <v>6</v>
      </c>
      <c r="D17" s="3" t="s">
        <v>193</v>
      </c>
      <c r="E17" s="3">
        <v>2021</v>
      </c>
      <c r="F17" s="3">
        <v>47</v>
      </c>
      <c r="G17" s="3" t="s">
        <v>27</v>
      </c>
      <c r="H17" s="3" t="s">
        <v>23</v>
      </c>
      <c r="I17" s="3" t="s">
        <v>34</v>
      </c>
      <c r="J17" s="3" t="s">
        <v>198</v>
      </c>
      <c r="K17" s="3" t="s">
        <v>195</v>
      </c>
      <c r="L17" s="3" t="s">
        <v>196</v>
      </c>
      <c r="M17" s="3" t="s">
        <v>207</v>
      </c>
      <c r="N17" s="3" t="str">
        <f t="shared" si="0"/>
        <v>Mountain-200 Silver</v>
      </c>
      <c r="O17" s="3" t="str">
        <f t="shared" si="1"/>
        <v>38</v>
      </c>
      <c r="P17" s="3">
        <v>1</v>
      </c>
      <c r="Q17" s="34">
        <v>1266</v>
      </c>
      <c r="R17" s="34">
        <v>2320</v>
      </c>
      <c r="S17" s="34">
        <f t="shared" si="5"/>
        <v>1266</v>
      </c>
      <c r="T17" s="34">
        <f t="shared" si="6"/>
        <v>2320</v>
      </c>
      <c r="U17" s="34">
        <f t="shared" si="2"/>
        <v>1054</v>
      </c>
      <c r="V17" s="3" t="str">
        <f t="shared" si="3"/>
        <v>Week 1</v>
      </c>
      <c r="W17" s="3" t="str">
        <f t="shared" si="4"/>
        <v>Mon</v>
      </c>
    </row>
    <row r="18" spans="1:23" x14ac:dyDescent="0.25">
      <c r="A18" s="3">
        <v>261711</v>
      </c>
      <c r="B18" s="22">
        <v>44537</v>
      </c>
      <c r="C18" s="3">
        <v>7</v>
      </c>
      <c r="D18" s="35" t="s">
        <v>193</v>
      </c>
      <c r="E18" s="3">
        <v>2021</v>
      </c>
      <c r="F18" s="3">
        <v>30</v>
      </c>
      <c r="G18" s="3" t="s">
        <v>24</v>
      </c>
      <c r="H18" s="3" t="s">
        <v>23</v>
      </c>
      <c r="I18" s="3" t="s">
        <v>19</v>
      </c>
      <c r="J18" s="3" t="s">
        <v>194</v>
      </c>
      <c r="K18" s="3" t="s">
        <v>195</v>
      </c>
      <c r="L18" s="3" t="s">
        <v>196</v>
      </c>
      <c r="M18" s="3" t="s">
        <v>210</v>
      </c>
      <c r="N18" s="3" t="str">
        <f t="shared" si="0"/>
        <v>Mountain-400-W Silver</v>
      </c>
      <c r="O18" s="3" t="str">
        <f t="shared" si="1"/>
        <v>38</v>
      </c>
      <c r="P18" s="3">
        <v>4</v>
      </c>
      <c r="Q18" s="34">
        <v>420</v>
      </c>
      <c r="R18" s="34">
        <v>769</v>
      </c>
      <c r="S18" s="34">
        <f t="shared" si="5"/>
        <v>1680</v>
      </c>
      <c r="T18" s="34">
        <f t="shared" si="6"/>
        <v>3076</v>
      </c>
      <c r="U18" s="34">
        <f t="shared" si="2"/>
        <v>1396</v>
      </c>
      <c r="V18" s="3" t="str">
        <f t="shared" si="3"/>
        <v>Week 1</v>
      </c>
      <c r="W18" s="3" t="str">
        <f t="shared" si="4"/>
        <v>Tue</v>
      </c>
    </row>
    <row r="19" spans="1:23" x14ac:dyDescent="0.25">
      <c r="A19" s="3">
        <v>261712</v>
      </c>
      <c r="B19" s="22">
        <v>44537</v>
      </c>
      <c r="C19" s="3">
        <v>7</v>
      </c>
      <c r="D19" s="3" t="s">
        <v>193</v>
      </c>
      <c r="E19" s="3">
        <v>2021</v>
      </c>
      <c r="F19" s="3">
        <v>38</v>
      </c>
      <c r="G19" s="3" t="s">
        <v>27</v>
      </c>
      <c r="H19" s="3" t="s">
        <v>23</v>
      </c>
      <c r="I19" s="3" t="s">
        <v>19</v>
      </c>
      <c r="J19" s="3" t="s">
        <v>194</v>
      </c>
      <c r="K19" s="3" t="s">
        <v>195</v>
      </c>
      <c r="L19" s="3" t="s">
        <v>196</v>
      </c>
      <c r="M19" s="3" t="s">
        <v>199</v>
      </c>
      <c r="N19" s="3" t="str">
        <f t="shared" si="0"/>
        <v>Mountain-200 Silver</v>
      </c>
      <c r="O19" s="3" t="str">
        <f t="shared" si="1"/>
        <v>42</v>
      </c>
      <c r="P19" s="3">
        <v>2</v>
      </c>
      <c r="Q19" s="34">
        <v>1266</v>
      </c>
      <c r="R19" s="34">
        <v>2320</v>
      </c>
      <c r="S19" s="34">
        <f t="shared" si="5"/>
        <v>2532</v>
      </c>
      <c r="T19" s="34">
        <f t="shared" si="6"/>
        <v>4640</v>
      </c>
      <c r="U19" s="34">
        <f t="shared" si="2"/>
        <v>2108</v>
      </c>
      <c r="V19" s="3" t="str">
        <f t="shared" si="3"/>
        <v>Week 1</v>
      </c>
      <c r="W19" s="3" t="str">
        <f t="shared" si="4"/>
        <v>Tue</v>
      </c>
    </row>
    <row r="20" spans="1:23" x14ac:dyDescent="0.25">
      <c r="A20" s="3">
        <v>261713</v>
      </c>
      <c r="B20" s="22">
        <v>44538</v>
      </c>
      <c r="C20" s="3">
        <v>8</v>
      </c>
      <c r="D20" s="3" t="s">
        <v>193</v>
      </c>
      <c r="E20" s="3">
        <v>2021</v>
      </c>
      <c r="F20" s="3">
        <v>19</v>
      </c>
      <c r="G20" s="3" t="s">
        <v>21</v>
      </c>
      <c r="H20" s="3" t="s">
        <v>20</v>
      </c>
      <c r="I20" s="3" t="s">
        <v>22</v>
      </c>
      <c r="J20" s="3" t="s">
        <v>201</v>
      </c>
      <c r="K20" s="3" t="s">
        <v>195</v>
      </c>
      <c r="L20" s="3" t="s">
        <v>196</v>
      </c>
      <c r="M20" s="3" t="s">
        <v>211</v>
      </c>
      <c r="N20" s="3" t="str">
        <f t="shared" si="0"/>
        <v>Mountain-500 Silver</v>
      </c>
      <c r="O20" s="3" t="str">
        <f t="shared" si="1"/>
        <v>42</v>
      </c>
      <c r="P20" s="3">
        <v>4</v>
      </c>
      <c r="Q20" s="34">
        <v>308</v>
      </c>
      <c r="R20" s="34">
        <v>565</v>
      </c>
      <c r="S20" s="34">
        <f t="shared" si="5"/>
        <v>1232</v>
      </c>
      <c r="T20" s="34">
        <f t="shared" si="6"/>
        <v>2260</v>
      </c>
      <c r="U20" s="34">
        <f t="shared" si="2"/>
        <v>1028</v>
      </c>
      <c r="V20" s="3" t="str">
        <f t="shared" si="3"/>
        <v>Week 2</v>
      </c>
      <c r="W20" s="3" t="str">
        <f t="shared" si="4"/>
        <v>Wed</v>
      </c>
    </row>
    <row r="21" spans="1:23" x14ac:dyDescent="0.25">
      <c r="A21" s="3">
        <v>261714</v>
      </c>
      <c r="B21" s="22">
        <v>44538</v>
      </c>
      <c r="C21" s="3">
        <v>8</v>
      </c>
      <c r="D21" s="3" t="s">
        <v>193</v>
      </c>
      <c r="E21" s="3">
        <v>2021</v>
      </c>
      <c r="F21" s="3">
        <v>30</v>
      </c>
      <c r="G21" s="3" t="s">
        <v>24</v>
      </c>
      <c r="H21" s="3" t="s">
        <v>20</v>
      </c>
      <c r="I21" s="3" t="s">
        <v>32</v>
      </c>
      <c r="J21" s="3" t="s">
        <v>208</v>
      </c>
      <c r="K21" s="3" t="s">
        <v>195</v>
      </c>
      <c r="L21" s="3" t="s">
        <v>196</v>
      </c>
      <c r="M21" s="3" t="s">
        <v>207</v>
      </c>
      <c r="N21" s="3" t="str">
        <f t="shared" si="0"/>
        <v>Mountain-200 Silver</v>
      </c>
      <c r="O21" s="3" t="str">
        <f t="shared" si="1"/>
        <v>38</v>
      </c>
      <c r="P21" s="3">
        <v>4</v>
      </c>
      <c r="Q21" s="34">
        <v>1266</v>
      </c>
      <c r="R21" s="34">
        <v>2320</v>
      </c>
      <c r="S21" s="34">
        <f t="shared" si="5"/>
        <v>5064</v>
      </c>
      <c r="T21" s="34">
        <f t="shared" si="6"/>
        <v>9280</v>
      </c>
      <c r="U21" s="34">
        <f t="shared" si="2"/>
        <v>4216</v>
      </c>
      <c r="V21" s="3" t="str">
        <f t="shared" si="3"/>
        <v>Week 2</v>
      </c>
      <c r="W21" s="3" t="str">
        <f t="shared" si="4"/>
        <v>Wed</v>
      </c>
    </row>
    <row r="22" spans="1:23" x14ac:dyDescent="0.25">
      <c r="A22" s="3">
        <v>261715</v>
      </c>
      <c r="B22" s="22">
        <v>44538</v>
      </c>
      <c r="C22" s="3">
        <v>8</v>
      </c>
      <c r="D22" s="3" t="s">
        <v>193</v>
      </c>
      <c r="E22" s="3">
        <v>2021</v>
      </c>
      <c r="F22" s="3">
        <v>39</v>
      </c>
      <c r="G22" s="3" t="s">
        <v>27</v>
      </c>
      <c r="H22" s="3" t="s">
        <v>20</v>
      </c>
      <c r="I22" s="3" t="s">
        <v>19</v>
      </c>
      <c r="J22" s="3" t="s">
        <v>212</v>
      </c>
      <c r="K22" s="3" t="s">
        <v>195</v>
      </c>
      <c r="L22" s="3" t="s">
        <v>196</v>
      </c>
      <c r="M22" s="35" t="s">
        <v>213</v>
      </c>
      <c r="N22" s="3" t="str">
        <f t="shared" si="0"/>
        <v>Mountain-200 Black</v>
      </c>
      <c r="O22" s="36" t="str">
        <f t="shared" si="1"/>
        <v>Unknown</v>
      </c>
      <c r="P22" s="3">
        <v>2</v>
      </c>
      <c r="Q22" s="34">
        <v>1252</v>
      </c>
      <c r="R22" s="34">
        <v>2295</v>
      </c>
      <c r="S22" s="34">
        <f t="shared" si="5"/>
        <v>2504</v>
      </c>
      <c r="T22" s="34">
        <f t="shared" si="6"/>
        <v>4590</v>
      </c>
      <c r="U22" s="34">
        <f t="shared" si="2"/>
        <v>2086</v>
      </c>
      <c r="V22" s="3" t="str">
        <f t="shared" si="3"/>
        <v>Week 2</v>
      </c>
      <c r="W22" s="3" t="str">
        <f t="shared" si="4"/>
        <v>Wed</v>
      </c>
    </row>
    <row r="23" spans="1:23" x14ac:dyDescent="0.25">
      <c r="A23" s="3">
        <v>261716</v>
      </c>
      <c r="B23" s="22">
        <v>44538</v>
      </c>
      <c r="C23" s="3">
        <v>8</v>
      </c>
      <c r="D23" s="3" t="s">
        <v>193</v>
      </c>
      <c r="E23" s="3">
        <v>2021</v>
      </c>
      <c r="F23" s="3">
        <v>35</v>
      </c>
      <c r="G23" s="3" t="s">
        <v>27</v>
      </c>
      <c r="H23" s="3" t="s">
        <v>20</v>
      </c>
      <c r="I23" s="3" t="s">
        <v>19</v>
      </c>
      <c r="J23" s="3" t="s">
        <v>194</v>
      </c>
      <c r="K23" s="3" t="s">
        <v>195</v>
      </c>
      <c r="L23" s="3" t="s">
        <v>196</v>
      </c>
      <c r="M23" s="3" t="s">
        <v>214</v>
      </c>
      <c r="N23" s="3" t="str">
        <f t="shared" si="0"/>
        <v>Mountain-500 Black</v>
      </c>
      <c r="O23" s="3" t="str">
        <f t="shared" si="1"/>
        <v>42</v>
      </c>
      <c r="P23" s="35">
        <v>1</v>
      </c>
      <c r="Q23" s="34">
        <v>295</v>
      </c>
      <c r="R23" s="34">
        <v>540</v>
      </c>
      <c r="S23" s="34">
        <f t="shared" si="5"/>
        <v>295</v>
      </c>
      <c r="T23" s="34">
        <f t="shared" si="6"/>
        <v>540</v>
      </c>
      <c r="U23" s="34">
        <f t="shared" si="2"/>
        <v>245</v>
      </c>
      <c r="V23" s="3" t="str">
        <f t="shared" si="3"/>
        <v>Week 2</v>
      </c>
      <c r="W23" s="3" t="str">
        <f t="shared" si="4"/>
        <v>Wed</v>
      </c>
    </row>
    <row r="24" spans="1:23" x14ac:dyDescent="0.25">
      <c r="A24" s="3">
        <v>261717</v>
      </c>
      <c r="B24" s="22">
        <v>44539</v>
      </c>
      <c r="C24" s="3">
        <v>9</v>
      </c>
      <c r="D24" s="3" t="s">
        <v>193</v>
      </c>
      <c r="E24" s="3">
        <v>2021</v>
      </c>
      <c r="F24" s="3">
        <v>33</v>
      </c>
      <c r="G24" s="3" t="s">
        <v>24</v>
      </c>
      <c r="H24" s="3" t="s">
        <v>20</v>
      </c>
      <c r="I24" s="3" t="s">
        <v>22</v>
      </c>
      <c r="J24" s="3" t="s">
        <v>215</v>
      </c>
      <c r="K24" s="3" t="s">
        <v>195</v>
      </c>
      <c r="L24" s="3" t="s">
        <v>196</v>
      </c>
      <c r="M24" s="3" t="s">
        <v>216</v>
      </c>
      <c r="N24" s="3" t="str">
        <f t="shared" si="0"/>
        <v>Mountain-100 Black</v>
      </c>
      <c r="O24" s="3" t="str">
        <f t="shared" si="1"/>
        <v>38</v>
      </c>
      <c r="P24" s="3">
        <v>2</v>
      </c>
      <c r="Q24" s="34">
        <v>1898</v>
      </c>
      <c r="R24" s="34">
        <v>3375</v>
      </c>
      <c r="S24" s="34">
        <f t="shared" si="5"/>
        <v>3796</v>
      </c>
      <c r="T24" s="34">
        <f t="shared" si="6"/>
        <v>6750</v>
      </c>
      <c r="U24" s="34">
        <f t="shared" si="2"/>
        <v>2954</v>
      </c>
      <c r="V24" s="3" t="str">
        <f t="shared" si="3"/>
        <v>Week 2</v>
      </c>
      <c r="W24" s="3" t="str">
        <f t="shared" si="4"/>
        <v>Thu</v>
      </c>
    </row>
    <row r="25" spans="1:23" x14ac:dyDescent="0.25">
      <c r="A25" s="3">
        <v>261718</v>
      </c>
      <c r="B25" s="22">
        <v>44539</v>
      </c>
      <c r="C25" s="3">
        <v>9</v>
      </c>
      <c r="D25" s="3" t="s">
        <v>193</v>
      </c>
      <c r="E25" s="3">
        <v>2021</v>
      </c>
      <c r="F25" s="3">
        <v>41</v>
      </c>
      <c r="G25" s="3" t="s">
        <v>27</v>
      </c>
      <c r="H25" s="3" t="s">
        <v>20</v>
      </c>
      <c r="I25" s="3" t="s">
        <v>30</v>
      </c>
      <c r="J25" s="3" t="s">
        <v>217</v>
      </c>
      <c r="K25" s="3" t="s">
        <v>195</v>
      </c>
      <c r="L25" s="3" t="s">
        <v>196</v>
      </c>
      <c r="M25" s="3" t="s">
        <v>199</v>
      </c>
      <c r="N25" s="3" t="str">
        <f t="shared" si="0"/>
        <v>Mountain-200 Silver</v>
      </c>
      <c r="O25" s="3" t="str">
        <f t="shared" si="1"/>
        <v>42</v>
      </c>
      <c r="P25" s="3">
        <v>1</v>
      </c>
      <c r="Q25" s="34">
        <v>1266</v>
      </c>
      <c r="R25" s="34">
        <v>2320</v>
      </c>
      <c r="S25" s="34">
        <f t="shared" si="5"/>
        <v>1266</v>
      </c>
      <c r="T25" s="34">
        <f t="shared" si="6"/>
        <v>2320</v>
      </c>
      <c r="U25" s="34">
        <f t="shared" si="2"/>
        <v>1054</v>
      </c>
      <c r="V25" s="3" t="str">
        <f t="shared" si="3"/>
        <v>Week 2</v>
      </c>
      <c r="W25" s="3" t="str">
        <f t="shared" si="4"/>
        <v>Thu</v>
      </c>
    </row>
    <row r="26" spans="1:23" x14ac:dyDescent="0.25">
      <c r="A26" s="3">
        <v>261719</v>
      </c>
      <c r="B26" s="22">
        <v>44540</v>
      </c>
      <c r="C26" s="3">
        <v>10</v>
      </c>
      <c r="D26" s="3" t="s">
        <v>193</v>
      </c>
      <c r="E26" s="3">
        <v>2021</v>
      </c>
      <c r="F26" s="3">
        <v>34</v>
      </c>
      <c r="G26" s="3" t="s">
        <v>24</v>
      </c>
      <c r="H26" s="3" t="s">
        <v>20</v>
      </c>
      <c r="I26" s="3" t="s">
        <v>19</v>
      </c>
      <c r="J26" s="3" t="s">
        <v>194</v>
      </c>
      <c r="K26" s="3" t="s">
        <v>195</v>
      </c>
      <c r="L26" s="3" t="s">
        <v>196</v>
      </c>
      <c r="M26" s="3" t="s">
        <v>209</v>
      </c>
      <c r="N26" s="3" t="str">
        <f t="shared" si="0"/>
        <v>Mountain-200 Black</v>
      </c>
      <c r="O26" s="3" t="str">
        <f t="shared" si="1"/>
        <v>42</v>
      </c>
      <c r="P26" s="3">
        <v>2</v>
      </c>
      <c r="Q26" s="34">
        <v>1252</v>
      </c>
      <c r="R26" s="34">
        <v>2295</v>
      </c>
      <c r="S26" s="34">
        <f t="shared" si="5"/>
        <v>2504</v>
      </c>
      <c r="T26" s="34">
        <f t="shared" si="6"/>
        <v>4590</v>
      </c>
      <c r="U26" s="34">
        <f t="shared" si="2"/>
        <v>2086</v>
      </c>
      <c r="V26" s="3" t="str">
        <f t="shared" si="3"/>
        <v>Week 2</v>
      </c>
      <c r="W26" s="3" t="str">
        <f t="shared" si="4"/>
        <v>Fri</v>
      </c>
    </row>
    <row r="27" spans="1:23" x14ac:dyDescent="0.25">
      <c r="A27" s="3">
        <v>261720</v>
      </c>
      <c r="B27" s="22">
        <v>44540</v>
      </c>
      <c r="C27" s="3">
        <v>10</v>
      </c>
      <c r="D27" s="3" t="s">
        <v>193</v>
      </c>
      <c r="E27" s="3">
        <v>2021</v>
      </c>
      <c r="F27" s="3">
        <v>40</v>
      </c>
      <c r="G27" s="3" t="s">
        <v>27</v>
      </c>
      <c r="H27" s="3" t="s">
        <v>23</v>
      </c>
      <c r="I27" s="3" t="s">
        <v>22</v>
      </c>
      <c r="J27" s="3" t="s">
        <v>201</v>
      </c>
      <c r="K27" s="3" t="s">
        <v>195</v>
      </c>
      <c r="L27" s="3" t="s">
        <v>196</v>
      </c>
      <c r="M27" s="3" t="s">
        <v>209</v>
      </c>
      <c r="N27" s="3" t="str">
        <f t="shared" si="0"/>
        <v>Mountain-200 Black</v>
      </c>
      <c r="O27" s="3" t="str">
        <f t="shared" si="1"/>
        <v>42</v>
      </c>
      <c r="P27" s="3">
        <v>2</v>
      </c>
      <c r="Q27" s="34">
        <v>1252</v>
      </c>
      <c r="R27" s="34">
        <v>2295</v>
      </c>
      <c r="S27" s="34">
        <f t="shared" si="5"/>
        <v>2504</v>
      </c>
      <c r="T27" s="34">
        <f t="shared" si="6"/>
        <v>4590</v>
      </c>
      <c r="U27" s="34">
        <f t="shared" si="2"/>
        <v>2086</v>
      </c>
      <c r="V27" s="3" t="str">
        <f t="shared" si="3"/>
        <v>Week 2</v>
      </c>
      <c r="W27" s="3" t="str">
        <f t="shared" si="4"/>
        <v>Fri</v>
      </c>
    </row>
    <row r="28" spans="1:23" x14ac:dyDescent="0.25">
      <c r="A28" s="3">
        <v>261721</v>
      </c>
      <c r="B28" s="22">
        <v>44540</v>
      </c>
      <c r="C28" s="3">
        <v>10</v>
      </c>
      <c r="D28" s="3" t="s">
        <v>193</v>
      </c>
      <c r="E28" s="3">
        <v>2021</v>
      </c>
      <c r="F28" s="3">
        <v>26</v>
      </c>
      <c r="G28" s="3" t="s">
        <v>24</v>
      </c>
      <c r="H28" s="3" t="s">
        <v>23</v>
      </c>
      <c r="I28" s="3" t="s">
        <v>34</v>
      </c>
      <c r="J28" s="3" t="s">
        <v>198</v>
      </c>
      <c r="K28" s="3" t="s">
        <v>195</v>
      </c>
      <c r="L28" s="3" t="s">
        <v>196</v>
      </c>
      <c r="M28" s="3" t="s">
        <v>203</v>
      </c>
      <c r="N28" s="3" t="str">
        <f t="shared" si="0"/>
        <v>Mountain-200 Black</v>
      </c>
      <c r="O28" s="3" t="str">
        <f t="shared" si="1"/>
        <v>38</v>
      </c>
      <c r="P28" s="3">
        <v>1</v>
      </c>
      <c r="Q28" s="34">
        <v>1252</v>
      </c>
      <c r="R28" s="34">
        <v>2295</v>
      </c>
      <c r="S28" s="34">
        <f t="shared" si="5"/>
        <v>1252</v>
      </c>
      <c r="T28" s="34">
        <f t="shared" si="6"/>
        <v>2295</v>
      </c>
      <c r="U28" s="34">
        <f t="shared" si="2"/>
        <v>1043</v>
      </c>
      <c r="V28" s="3" t="str">
        <f t="shared" si="3"/>
        <v>Week 2</v>
      </c>
      <c r="W28" s="3" t="str">
        <f t="shared" si="4"/>
        <v>Fri</v>
      </c>
    </row>
    <row r="29" spans="1:23" x14ac:dyDescent="0.25">
      <c r="A29" s="3">
        <v>261722</v>
      </c>
      <c r="B29" s="22">
        <v>44540</v>
      </c>
      <c r="C29" s="3">
        <v>10</v>
      </c>
      <c r="D29" s="3" t="s">
        <v>193</v>
      </c>
      <c r="E29" s="3">
        <v>2021</v>
      </c>
      <c r="F29" s="3">
        <v>34</v>
      </c>
      <c r="G29" s="3" t="s">
        <v>24</v>
      </c>
      <c r="H29" s="3" t="s">
        <v>23</v>
      </c>
      <c r="I29" s="3" t="s">
        <v>19</v>
      </c>
      <c r="J29" s="3" t="s">
        <v>194</v>
      </c>
      <c r="K29" s="3" t="s">
        <v>195</v>
      </c>
      <c r="L29" s="3" t="s">
        <v>196</v>
      </c>
      <c r="M29" s="3" t="s">
        <v>218</v>
      </c>
      <c r="N29" s="3" t="str">
        <f t="shared" si="0"/>
        <v>Mountain-500 Black</v>
      </c>
      <c r="O29" s="3" t="str">
        <f t="shared" si="1"/>
        <v>40</v>
      </c>
      <c r="P29" s="3">
        <v>1</v>
      </c>
      <c r="Q29" s="34">
        <v>295</v>
      </c>
      <c r="R29" s="34">
        <v>540</v>
      </c>
      <c r="S29" s="34">
        <f t="shared" si="5"/>
        <v>295</v>
      </c>
      <c r="T29" s="34">
        <f t="shared" si="6"/>
        <v>540</v>
      </c>
      <c r="U29" s="34">
        <f t="shared" si="2"/>
        <v>245</v>
      </c>
      <c r="V29" s="3" t="str">
        <f t="shared" si="3"/>
        <v>Week 2</v>
      </c>
      <c r="W29" s="3" t="str">
        <f t="shared" si="4"/>
        <v>Fri</v>
      </c>
    </row>
    <row r="30" spans="1:23" x14ac:dyDescent="0.25">
      <c r="A30" s="3">
        <v>261723</v>
      </c>
      <c r="B30" s="22">
        <v>44540</v>
      </c>
      <c r="C30" s="3">
        <v>10</v>
      </c>
      <c r="D30" s="3" t="s">
        <v>193</v>
      </c>
      <c r="E30" s="3">
        <v>2021</v>
      </c>
      <c r="F30" s="3">
        <v>34</v>
      </c>
      <c r="G30" s="3" t="s">
        <v>24</v>
      </c>
      <c r="H30" s="3" t="s">
        <v>20</v>
      </c>
      <c r="I30" s="3" t="s">
        <v>19</v>
      </c>
      <c r="J30" s="3" t="s">
        <v>204</v>
      </c>
      <c r="K30" s="3" t="s">
        <v>195</v>
      </c>
      <c r="L30" s="3" t="s">
        <v>196</v>
      </c>
      <c r="M30" s="3" t="s">
        <v>219</v>
      </c>
      <c r="N30" s="3" t="str">
        <f t="shared" si="0"/>
        <v>Mountain-100 Silver</v>
      </c>
      <c r="O30" s="3" t="str">
        <f t="shared" si="1"/>
        <v>44</v>
      </c>
      <c r="P30" s="3">
        <v>1</v>
      </c>
      <c r="Q30" s="34">
        <v>1912</v>
      </c>
      <c r="R30" s="34">
        <v>3400</v>
      </c>
      <c r="S30" s="34">
        <f t="shared" si="5"/>
        <v>1912</v>
      </c>
      <c r="T30" s="34">
        <f t="shared" si="6"/>
        <v>3400</v>
      </c>
      <c r="U30" s="34">
        <f t="shared" si="2"/>
        <v>1488</v>
      </c>
      <c r="V30" s="3" t="str">
        <f t="shared" si="3"/>
        <v>Week 2</v>
      </c>
      <c r="W30" s="3" t="str">
        <f t="shared" si="4"/>
        <v>Fri</v>
      </c>
    </row>
    <row r="31" spans="1:23" x14ac:dyDescent="0.25">
      <c r="A31" s="3">
        <v>261724</v>
      </c>
      <c r="B31" s="22">
        <v>44540</v>
      </c>
      <c r="C31" s="3">
        <v>10</v>
      </c>
      <c r="D31" s="3" t="s">
        <v>193</v>
      </c>
      <c r="E31" s="3">
        <v>2021</v>
      </c>
      <c r="F31" s="3">
        <v>38</v>
      </c>
      <c r="G31" s="3" t="s">
        <v>27</v>
      </c>
      <c r="H31" s="3" t="s">
        <v>23</v>
      </c>
      <c r="I31" s="3" t="s">
        <v>22</v>
      </c>
      <c r="J31" s="3" t="s">
        <v>201</v>
      </c>
      <c r="K31" s="3" t="s">
        <v>195</v>
      </c>
      <c r="L31" s="3" t="s">
        <v>196</v>
      </c>
      <c r="M31" s="3" t="s">
        <v>203</v>
      </c>
      <c r="N31" s="3" t="str">
        <f t="shared" si="0"/>
        <v>Mountain-200 Black</v>
      </c>
      <c r="O31" s="3" t="str">
        <f t="shared" si="1"/>
        <v>38</v>
      </c>
      <c r="P31" s="3">
        <v>1</v>
      </c>
      <c r="Q31" s="34">
        <v>1252</v>
      </c>
      <c r="R31" s="34">
        <v>2295</v>
      </c>
      <c r="S31" s="34">
        <f t="shared" si="5"/>
        <v>1252</v>
      </c>
      <c r="T31" s="34">
        <f t="shared" si="6"/>
        <v>2295</v>
      </c>
      <c r="U31" s="34">
        <f t="shared" si="2"/>
        <v>1043</v>
      </c>
      <c r="V31" s="3" t="str">
        <f t="shared" si="3"/>
        <v>Week 2</v>
      </c>
      <c r="W31" s="3" t="str">
        <f t="shared" si="4"/>
        <v>Fri</v>
      </c>
    </row>
    <row r="32" spans="1:23" x14ac:dyDescent="0.25">
      <c r="A32" s="3">
        <v>261725</v>
      </c>
      <c r="B32" s="22">
        <v>44541</v>
      </c>
      <c r="C32" s="3">
        <v>11</v>
      </c>
      <c r="D32" s="3" t="s">
        <v>193</v>
      </c>
      <c r="E32" s="3">
        <v>2021</v>
      </c>
      <c r="F32" s="3">
        <v>24</v>
      </c>
      <c r="G32" s="3" t="s">
        <v>21</v>
      </c>
      <c r="H32" s="3" t="s">
        <v>20</v>
      </c>
      <c r="I32" s="3" t="s">
        <v>26</v>
      </c>
      <c r="J32" s="3" t="s">
        <v>220</v>
      </c>
      <c r="K32" s="3" t="s">
        <v>195</v>
      </c>
      <c r="L32" s="3" t="s">
        <v>196</v>
      </c>
      <c r="M32" s="3" t="s">
        <v>203</v>
      </c>
      <c r="N32" s="3" t="str">
        <f t="shared" si="0"/>
        <v>Mountain-200 Black</v>
      </c>
      <c r="O32" s="3" t="str">
        <f t="shared" si="1"/>
        <v>38</v>
      </c>
      <c r="P32" s="3">
        <v>3</v>
      </c>
      <c r="Q32" s="34">
        <v>1252</v>
      </c>
      <c r="R32" s="34">
        <v>2295</v>
      </c>
      <c r="S32" s="34">
        <f t="shared" si="5"/>
        <v>3756</v>
      </c>
      <c r="T32" s="34">
        <f t="shared" si="6"/>
        <v>6885</v>
      </c>
      <c r="U32" s="34">
        <f t="shared" si="2"/>
        <v>3129</v>
      </c>
      <c r="V32" s="3" t="str">
        <f t="shared" si="3"/>
        <v>Week 2</v>
      </c>
      <c r="W32" s="3" t="str">
        <f t="shared" si="4"/>
        <v>Sat</v>
      </c>
    </row>
    <row r="33" spans="1:23" x14ac:dyDescent="0.25">
      <c r="A33" s="3">
        <v>261726</v>
      </c>
      <c r="B33" s="22">
        <v>44541</v>
      </c>
      <c r="C33" s="3">
        <v>11</v>
      </c>
      <c r="D33" s="3" t="s">
        <v>193</v>
      </c>
      <c r="E33" s="3">
        <v>2021</v>
      </c>
      <c r="F33" s="3">
        <v>41</v>
      </c>
      <c r="G33" s="3" t="s">
        <v>27</v>
      </c>
      <c r="H33" s="3" t="s">
        <v>20</v>
      </c>
      <c r="I33" s="3" t="s">
        <v>22</v>
      </c>
      <c r="J33" s="3" t="s">
        <v>201</v>
      </c>
      <c r="K33" s="3" t="s">
        <v>195</v>
      </c>
      <c r="L33" s="3" t="s">
        <v>196</v>
      </c>
      <c r="M33" s="3" t="s">
        <v>210</v>
      </c>
      <c r="N33" s="3" t="str">
        <f t="shared" si="0"/>
        <v>Mountain-400-W Silver</v>
      </c>
      <c r="O33" s="3" t="str">
        <f t="shared" si="1"/>
        <v>38</v>
      </c>
      <c r="P33" s="3">
        <v>2</v>
      </c>
      <c r="Q33" s="34">
        <v>420</v>
      </c>
      <c r="R33" s="34">
        <v>769</v>
      </c>
      <c r="S33" s="34">
        <f t="shared" si="5"/>
        <v>840</v>
      </c>
      <c r="T33" s="34">
        <f t="shared" si="6"/>
        <v>1538</v>
      </c>
      <c r="U33" s="34">
        <f t="shared" si="2"/>
        <v>698</v>
      </c>
      <c r="V33" s="3" t="str">
        <f t="shared" si="3"/>
        <v>Week 2</v>
      </c>
      <c r="W33" s="3" t="str">
        <f t="shared" si="4"/>
        <v>Sat</v>
      </c>
    </row>
    <row r="34" spans="1:23" x14ac:dyDescent="0.25">
      <c r="A34" s="3">
        <v>261727</v>
      </c>
      <c r="B34" s="22">
        <v>44541</v>
      </c>
      <c r="C34" s="3">
        <v>11</v>
      </c>
      <c r="D34" s="3" t="s">
        <v>193</v>
      </c>
      <c r="E34" s="3">
        <v>2021</v>
      </c>
      <c r="F34" s="3">
        <v>27</v>
      </c>
      <c r="G34" s="3" t="s">
        <v>24</v>
      </c>
      <c r="H34" s="3" t="s">
        <v>23</v>
      </c>
      <c r="I34" s="3" t="s">
        <v>32</v>
      </c>
      <c r="J34" s="3" t="s">
        <v>208</v>
      </c>
      <c r="K34" s="3" t="s">
        <v>195</v>
      </c>
      <c r="L34" s="3" t="s">
        <v>196</v>
      </c>
      <c r="M34" s="3" t="s">
        <v>197</v>
      </c>
      <c r="N34" s="3" t="str">
        <f t="shared" ref="N34:N65" si="7">IFERROR(LEFT(M34,FIND(",",M34)-1),M34)</f>
        <v>Mountain-200 Black</v>
      </c>
      <c r="O34" s="3" t="str">
        <f t="shared" ref="O34:O65" si="8">IFERROR(TRIM(MID(M34,FIND(",",M34)+1,20)),"")</f>
        <v>46</v>
      </c>
      <c r="P34" s="3">
        <v>1</v>
      </c>
      <c r="Q34" s="34">
        <v>1252</v>
      </c>
      <c r="R34" s="34">
        <v>2295</v>
      </c>
      <c r="S34" s="34">
        <f t="shared" ref="S34:S65" si="9">P34*Q34</f>
        <v>1252</v>
      </c>
      <c r="T34" s="34">
        <f t="shared" ref="T34:T65" si="10">P34*R34</f>
        <v>2295</v>
      </c>
      <c r="U34" s="34">
        <f t="shared" ref="U34:U65" si="11">T34-S34</f>
        <v>1043</v>
      </c>
      <c r="V34" s="3" t="str">
        <f t="shared" ref="V34:V65" si="12">"Week "&amp;(INT((C34-1)/7)+1)</f>
        <v>Week 2</v>
      </c>
      <c r="W34" s="3" t="str">
        <f t="shared" ref="W34:W65" si="13">TEXT(B34,"ddd")</f>
        <v>Sat</v>
      </c>
    </row>
    <row r="35" spans="1:23" x14ac:dyDescent="0.25">
      <c r="A35" s="3">
        <v>261728</v>
      </c>
      <c r="B35" s="22">
        <v>44541</v>
      </c>
      <c r="C35" s="3">
        <v>11</v>
      </c>
      <c r="D35" s="3" t="s">
        <v>193</v>
      </c>
      <c r="E35" s="3">
        <v>2021</v>
      </c>
      <c r="F35" s="3">
        <v>37</v>
      </c>
      <c r="G35" s="3" t="s">
        <v>27</v>
      </c>
      <c r="H35" s="3" t="s">
        <v>23</v>
      </c>
      <c r="I35" s="3" t="s">
        <v>19</v>
      </c>
      <c r="J35" s="3" t="s">
        <v>194</v>
      </c>
      <c r="K35" s="3" t="s">
        <v>195</v>
      </c>
      <c r="L35" s="3" t="s">
        <v>196</v>
      </c>
      <c r="M35" s="3" t="s">
        <v>200</v>
      </c>
      <c r="N35" s="3" t="str">
        <f t="shared" si="7"/>
        <v>Mountain-400-W Silver</v>
      </c>
      <c r="O35" s="3" t="str">
        <f t="shared" si="8"/>
        <v>46</v>
      </c>
      <c r="P35" s="3">
        <v>1</v>
      </c>
      <c r="Q35" s="34">
        <v>420</v>
      </c>
      <c r="R35" s="34">
        <v>769</v>
      </c>
      <c r="S35" s="34">
        <f t="shared" si="9"/>
        <v>420</v>
      </c>
      <c r="T35" s="34">
        <f t="shared" si="10"/>
        <v>769</v>
      </c>
      <c r="U35" s="34">
        <f t="shared" si="11"/>
        <v>349</v>
      </c>
      <c r="V35" s="3" t="str">
        <f t="shared" si="12"/>
        <v>Week 2</v>
      </c>
      <c r="W35" s="3" t="str">
        <f t="shared" si="13"/>
        <v>Sat</v>
      </c>
    </row>
    <row r="36" spans="1:23" x14ac:dyDescent="0.25">
      <c r="A36" s="3">
        <v>261729</v>
      </c>
      <c r="B36" s="22">
        <v>44541</v>
      </c>
      <c r="C36" s="3">
        <v>11</v>
      </c>
      <c r="D36" s="3" t="s">
        <v>193</v>
      </c>
      <c r="E36" s="3">
        <v>2021</v>
      </c>
      <c r="F36" s="3">
        <v>38</v>
      </c>
      <c r="G36" s="3" t="s">
        <v>27</v>
      </c>
      <c r="H36" s="3" t="s">
        <v>20</v>
      </c>
      <c r="I36" s="3" t="s">
        <v>19</v>
      </c>
      <c r="J36" s="3" t="s">
        <v>194</v>
      </c>
      <c r="K36" s="3" t="s">
        <v>195</v>
      </c>
      <c r="L36" s="3" t="s">
        <v>196</v>
      </c>
      <c r="M36" s="3" t="s">
        <v>207</v>
      </c>
      <c r="N36" s="3" t="str">
        <f t="shared" si="7"/>
        <v>Mountain-200 Silver</v>
      </c>
      <c r="O36" s="3" t="str">
        <f t="shared" si="8"/>
        <v>38</v>
      </c>
      <c r="P36" s="3">
        <v>1</v>
      </c>
      <c r="Q36" s="34">
        <v>1266</v>
      </c>
      <c r="R36" s="34">
        <v>2320</v>
      </c>
      <c r="S36" s="34">
        <f t="shared" si="9"/>
        <v>1266</v>
      </c>
      <c r="T36" s="34">
        <f t="shared" si="10"/>
        <v>2320</v>
      </c>
      <c r="U36" s="34">
        <f t="shared" si="11"/>
        <v>1054</v>
      </c>
      <c r="V36" s="3" t="str">
        <f t="shared" si="12"/>
        <v>Week 2</v>
      </c>
      <c r="W36" s="3" t="str">
        <f t="shared" si="13"/>
        <v>Sat</v>
      </c>
    </row>
    <row r="37" spans="1:23" x14ac:dyDescent="0.25">
      <c r="A37" s="3">
        <v>261730</v>
      </c>
      <c r="B37" s="22">
        <v>44542</v>
      </c>
      <c r="C37" s="3">
        <v>12</v>
      </c>
      <c r="D37" s="3" t="s">
        <v>193</v>
      </c>
      <c r="E37" s="3">
        <v>2021</v>
      </c>
      <c r="F37" s="3">
        <v>36</v>
      </c>
      <c r="G37" s="3" t="s">
        <v>27</v>
      </c>
      <c r="H37" s="3" t="s">
        <v>20</v>
      </c>
      <c r="I37" s="3" t="s">
        <v>22</v>
      </c>
      <c r="J37" s="3" t="s">
        <v>201</v>
      </c>
      <c r="K37" s="3" t="s">
        <v>195</v>
      </c>
      <c r="L37" s="3" t="s">
        <v>196</v>
      </c>
      <c r="M37" s="3" t="s">
        <v>199</v>
      </c>
      <c r="N37" s="3" t="str">
        <f t="shared" si="7"/>
        <v>Mountain-200 Silver</v>
      </c>
      <c r="O37" s="3" t="str">
        <f t="shared" si="8"/>
        <v>42</v>
      </c>
      <c r="P37" s="3">
        <v>4</v>
      </c>
      <c r="Q37" s="34">
        <v>1266</v>
      </c>
      <c r="R37" s="34">
        <v>2320</v>
      </c>
      <c r="S37" s="34">
        <f t="shared" si="9"/>
        <v>5064</v>
      </c>
      <c r="T37" s="34">
        <f t="shared" si="10"/>
        <v>9280</v>
      </c>
      <c r="U37" s="34">
        <f t="shared" si="11"/>
        <v>4216</v>
      </c>
      <c r="V37" s="3" t="str">
        <f t="shared" si="12"/>
        <v>Week 2</v>
      </c>
      <c r="W37" s="3" t="str">
        <f t="shared" si="13"/>
        <v>Sun</v>
      </c>
    </row>
    <row r="38" spans="1:23" x14ac:dyDescent="0.25">
      <c r="A38" s="3">
        <v>261731</v>
      </c>
      <c r="B38" s="22">
        <v>44542</v>
      </c>
      <c r="C38" s="3">
        <v>12</v>
      </c>
      <c r="D38" s="3" t="s">
        <v>193</v>
      </c>
      <c r="E38" s="3">
        <v>2021</v>
      </c>
      <c r="F38" s="3">
        <v>37</v>
      </c>
      <c r="G38" s="3" t="s">
        <v>27</v>
      </c>
      <c r="H38" s="3" t="s">
        <v>23</v>
      </c>
      <c r="I38" s="3" t="s">
        <v>19</v>
      </c>
      <c r="J38" s="3" t="s">
        <v>194</v>
      </c>
      <c r="K38" s="3" t="s">
        <v>195</v>
      </c>
      <c r="L38" s="3" t="s">
        <v>196</v>
      </c>
      <c r="M38" s="3" t="s">
        <v>200</v>
      </c>
      <c r="N38" s="3" t="str">
        <f t="shared" si="7"/>
        <v>Mountain-400-W Silver</v>
      </c>
      <c r="O38" s="3" t="str">
        <f t="shared" si="8"/>
        <v>46</v>
      </c>
      <c r="P38" s="3">
        <v>4</v>
      </c>
      <c r="Q38" s="34">
        <v>420</v>
      </c>
      <c r="R38" s="34">
        <v>769</v>
      </c>
      <c r="S38" s="34">
        <f t="shared" si="9"/>
        <v>1680</v>
      </c>
      <c r="T38" s="34">
        <f t="shared" si="10"/>
        <v>3076</v>
      </c>
      <c r="U38" s="34">
        <f t="shared" si="11"/>
        <v>1396</v>
      </c>
      <c r="V38" s="3" t="str">
        <f t="shared" si="12"/>
        <v>Week 2</v>
      </c>
      <c r="W38" s="3" t="str">
        <f t="shared" si="13"/>
        <v>Sun</v>
      </c>
    </row>
    <row r="39" spans="1:23" x14ac:dyDescent="0.25">
      <c r="A39" s="3">
        <v>261732</v>
      </c>
      <c r="B39" s="22">
        <v>44542</v>
      </c>
      <c r="C39" s="3">
        <v>12</v>
      </c>
      <c r="D39" s="3" t="s">
        <v>193</v>
      </c>
      <c r="E39" s="3">
        <v>2021</v>
      </c>
      <c r="F39" s="3">
        <v>34</v>
      </c>
      <c r="G39" s="3" t="s">
        <v>24</v>
      </c>
      <c r="H39" s="3" t="s">
        <v>23</v>
      </c>
      <c r="I39" s="3" t="s">
        <v>22</v>
      </c>
      <c r="J39" s="3" t="s">
        <v>201</v>
      </c>
      <c r="K39" s="3" t="s">
        <v>195</v>
      </c>
      <c r="L39" s="3" t="s">
        <v>196</v>
      </c>
      <c r="M39" s="3" t="s">
        <v>203</v>
      </c>
      <c r="N39" s="3" t="str">
        <f t="shared" si="7"/>
        <v>Mountain-200 Black</v>
      </c>
      <c r="O39" s="3" t="str">
        <f t="shared" si="8"/>
        <v>38</v>
      </c>
      <c r="P39" s="3">
        <v>2</v>
      </c>
      <c r="Q39" s="34">
        <v>1252</v>
      </c>
      <c r="R39" s="34">
        <v>2295</v>
      </c>
      <c r="S39" s="34">
        <f t="shared" si="9"/>
        <v>2504</v>
      </c>
      <c r="T39" s="34">
        <f t="shared" si="10"/>
        <v>4590</v>
      </c>
      <c r="U39" s="34">
        <f t="shared" si="11"/>
        <v>2086</v>
      </c>
      <c r="V39" s="3" t="str">
        <f t="shared" si="12"/>
        <v>Week 2</v>
      </c>
      <c r="W39" s="3" t="str">
        <f t="shared" si="13"/>
        <v>Sun</v>
      </c>
    </row>
    <row r="40" spans="1:23" x14ac:dyDescent="0.25">
      <c r="A40" s="3">
        <v>261733</v>
      </c>
      <c r="B40" s="22">
        <v>44542</v>
      </c>
      <c r="C40" s="3">
        <v>12</v>
      </c>
      <c r="D40" s="3" t="s">
        <v>193</v>
      </c>
      <c r="E40" s="3">
        <v>2021</v>
      </c>
      <c r="F40" s="3">
        <v>35</v>
      </c>
      <c r="G40" s="3" t="s">
        <v>27</v>
      </c>
      <c r="H40" s="3" t="s">
        <v>20</v>
      </c>
      <c r="I40" s="3" t="s">
        <v>22</v>
      </c>
      <c r="J40" s="3" t="s">
        <v>215</v>
      </c>
      <c r="K40" s="3" t="s">
        <v>195</v>
      </c>
      <c r="L40" s="3" t="s">
        <v>196</v>
      </c>
      <c r="M40" s="3" t="s">
        <v>199</v>
      </c>
      <c r="N40" s="3" t="str">
        <f t="shared" si="7"/>
        <v>Mountain-200 Silver</v>
      </c>
      <c r="O40" s="3" t="str">
        <f t="shared" si="8"/>
        <v>42</v>
      </c>
      <c r="P40" s="3">
        <v>1</v>
      </c>
      <c r="Q40" s="34">
        <v>1266</v>
      </c>
      <c r="R40" s="34">
        <v>2320</v>
      </c>
      <c r="S40" s="34">
        <f t="shared" si="9"/>
        <v>1266</v>
      </c>
      <c r="T40" s="34">
        <f t="shared" si="10"/>
        <v>2320</v>
      </c>
      <c r="U40" s="34">
        <f t="shared" si="11"/>
        <v>1054</v>
      </c>
      <c r="V40" s="3" t="str">
        <f t="shared" si="12"/>
        <v>Week 2</v>
      </c>
      <c r="W40" s="3" t="str">
        <f t="shared" si="13"/>
        <v>Sun</v>
      </c>
    </row>
    <row r="41" spans="1:23" x14ac:dyDescent="0.25">
      <c r="A41" s="3">
        <v>261734</v>
      </c>
      <c r="B41" s="22">
        <v>44542</v>
      </c>
      <c r="C41" s="3">
        <v>12</v>
      </c>
      <c r="D41" s="3" t="s">
        <v>193</v>
      </c>
      <c r="E41" s="3">
        <v>2021</v>
      </c>
      <c r="F41" s="3">
        <v>38</v>
      </c>
      <c r="G41" s="3" t="s">
        <v>27</v>
      </c>
      <c r="H41" s="3" t="s">
        <v>20</v>
      </c>
      <c r="I41" s="3" t="s">
        <v>19</v>
      </c>
      <c r="J41" s="3" t="s">
        <v>204</v>
      </c>
      <c r="K41" s="3" t="s">
        <v>195</v>
      </c>
      <c r="L41" s="3" t="s">
        <v>196</v>
      </c>
      <c r="M41" s="3" t="s">
        <v>199</v>
      </c>
      <c r="N41" s="3" t="str">
        <f t="shared" si="7"/>
        <v>Mountain-200 Silver</v>
      </c>
      <c r="O41" s="3" t="str">
        <f t="shared" si="8"/>
        <v>42</v>
      </c>
      <c r="P41" s="3">
        <v>1</v>
      </c>
      <c r="Q41" s="34">
        <v>1266</v>
      </c>
      <c r="R41" s="34">
        <v>2320</v>
      </c>
      <c r="S41" s="34">
        <f t="shared" si="9"/>
        <v>1266</v>
      </c>
      <c r="T41" s="34">
        <f t="shared" si="10"/>
        <v>2320</v>
      </c>
      <c r="U41" s="34">
        <f t="shared" si="11"/>
        <v>1054</v>
      </c>
      <c r="V41" s="3" t="str">
        <f t="shared" si="12"/>
        <v>Week 2</v>
      </c>
      <c r="W41" s="3" t="str">
        <f t="shared" si="13"/>
        <v>Sun</v>
      </c>
    </row>
    <row r="42" spans="1:23" x14ac:dyDescent="0.25">
      <c r="A42" s="3">
        <v>261735</v>
      </c>
      <c r="B42" s="22">
        <v>44543</v>
      </c>
      <c r="C42" s="3">
        <v>13</v>
      </c>
      <c r="D42" s="3" t="s">
        <v>193</v>
      </c>
      <c r="E42" s="3">
        <v>2021</v>
      </c>
      <c r="F42" s="3">
        <v>32</v>
      </c>
      <c r="G42" s="3" t="s">
        <v>24</v>
      </c>
      <c r="H42" s="3" t="s">
        <v>20</v>
      </c>
      <c r="I42" s="3" t="s">
        <v>22</v>
      </c>
      <c r="J42" s="3" t="s">
        <v>206</v>
      </c>
      <c r="K42" s="3" t="s">
        <v>195</v>
      </c>
      <c r="L42" s="3" t="s">
        <v>196</v>
      </c>
      <c r="M42" s="3" t="s">
        <v>199</v>
      </c>
      <c r="N42" s="3" t="str">
        <f t="shared" si="7"/>
        <v>Mountain-200 Silver</v>
      </c>
      <c r="O42" s="3" t="str">
        <f t="shared" si="8"/>
        <v>42</v>
      </c>
      <c r="P42" s="3">
        <v>3</v>
      </c>
      <c r="Q42" s="34">
        <v>1266</v>
      </c>
      <c r="R42" s="34">
        <v>2320</v>
      </c>
      <c r="S42" s="34">
        <f t="shared" si="9"/>
        <v>3798</v>
      </c>
      <c r="T42" s="34">
        <f t="shared" si="10"/>
        <v>6960</v>
      </c>
      <c r="U42" s="34">
        <f t="shared" si="11"/>
        <v>3162</v>
      </c>
      <c r="V42" s="3" t="str">
        <f t="shared" si="12"/>
        <v>Week 2</v>
      </c>
      <c r="W42" s="3" t="str">
        <f t="shared" si="13"/>
        <v>Mon</v>
      </c>
    </row>
    <row r="43" spans="1:23" x14ac:dyDescent="0.25">
      <c r="A43" s="3">
        <v>261736</v>
      </c>
      <c r="B43" s="22">
        <v>44543</v>
      </c>
      <c r="C43" s="3">
        <v>13</v>
      </c>
      <c r="D43" s="3" t="s">
        <v>193</v>
      </c>
      <c r="E43" s="3">
        <v>2021</v>
      </c>
      <c r="F43" s="3">
        <v>40</v>
      </c>
      <c r="G43" s="3" t="s">
        <v>27</v>
      </c>
      <c r="H43" s="3" t="s">
        <v>20</v>
      </c>
      <c r="I43" s="3" t="s">
        <v>19</v>
      </c>
      <c r="J43" s="3" t="s">
        <v>194</v>
      </c>
      <c r="K43" s="3" t="s">
        <v>195</v>
      </c>
      <c r="L43" s="3" t="s">
        <v>196</v>
      </c>
      <c r="M43" s="3" t="s">
        <v>221</v>
      </c>
      <c r="N43" s="3" t="str">
        <f t="shared" si="7"/>
        <v>Mountain-500 Silver</v>
      </c>
      <c r="O43" s="3" t="str">
        <f t="shared" si="8"/>
        <v>40</v>
      </c>
      <c r="P43" s="3">
        <v>1</v>
      </c>
      <c r="Q43" s="34">
        <v>308</v>
      </c>
      <c r="R43" s="34">
        <v>565</v>
      </c>
      <c r="S43" s="34">
        <f t="shared" si="9"/>
        <v>308</v>
      </c>
      <c r="T43" s="34">
        <f t="shared" si="10"/>
        <v>565</v>
      </c>
      <c r="U43" s="34">
        <f t="shared" si="11"/>
        <v>257</v>
      </c>
      <c r="V43" s="3" t="str">
        <f t="shared" si="12"/>
        <v>Week 2</v>
      </c>
      <c r="W43" s="3" t="str">
        <f t="shared" si="13"/>
        <v>Mon</v>
      </c>
    </row>
    <row r="44" spans="1:23" x14ac:dyDescent="0.25">
      <c r="A44" s="3">
        <v>261737</v>
      </c>
      <c r="B44" s="22">
        <v>44543</v>
      </c>
      <c r="C44" s="3">
        <v>13</v>
      </c>
      <c r="D44" s="3" t="s">
        <v>193</v>
      </c>
      <c r="E44" s="3">
        <v>2021</v>
      </c>
      <c r="F44" s="3">
        <v>44</v>
      </c>
      <c r="G44" s="3" t="s">
        <v>27</v>
      </c>
      <c r="H44" s="3" t="s">
        <v>20</v>
      </c>
      <c r="I44" s="3" t="s">
        <v>34</v>
      </c>
      <c r="J44" s="3" t="s">
        <v>198</v>
      </c>
      <c r="K44" s="3" t="s">
        <v>195</v>
      </c>
      <c r="L44" s="3" t="s">
        <v>196</v>
      </c>
      <c r="M44" s="3" t="s">
        <v>203</v>
      </c>
      <c r="N44" s="3" t="str">
        <f t="shared" si="7"/>
        <v>Mountain-200 Black</v>
      </c>
      <c r="O44" s="3" t="str">
        <f t="shared" si="8"/>
        <v>38</v>
      </c>
      <c r="P44" s="3">
        <v>1</v>
      </c>
      <c r="Q44" s="34">
        <v>1252</v>
      </c>
      <c r="R44" s="34">
        <v>2295</v>
      </c>
      <c r="S44" s="34">
        <f t="shared" si="9"/>
        <v>1252</v>
      </c>
      <c r="T44" s="34">
        <f t="shared" si="10"/>
        <v>2295</v>
      </c>
      <c r="U44" s="34">
        <f t="shared" si="11"/>
        <v>1043</v>
      </c>
      <c r="V44" s="3" t="str">
        <f t="shared" si="12"/>
        <v>Week 2</v>
      </c>
      <c r="W44" s="3" t="str">
        <f t="shared" si="13"/>
        <v>Mon</v>
      </c>
    </row>
    <row r="45" spans="1:23" x14ac:dyDescent="0.25">
      <c r="A45" s="3">
        <v>261738</v>
      </c>
      <c r="B45" s="22">
        <v>44543</v>
      </c>
      <c r="C45" s="3">
        <v>13</v>
      </c>
      <c r="D45" s="3" t="s">
        <v>193</v>
      </c>
      <c r="E45" s="3">
        <v>2021</v>
      </c>
      <c r="F45" s="3">
        <v>49</v>
      </c>
      <c r="G45" s="3" t="s">
        <v>27</v>
      </c>
      <c r="H45" s="3" t="s">
        <v>23</v>
      </c>
      <c r="I45" s="3" t="s">
        <v>34</v>
      </c>
      <c r="J45" s="3" t="s">
        <v>198</v>
      </c>
      <c r="K45" s="3" t="s">
        <v>195</v>
      </c>
      <c r="L45" s="3" t="s">
        <v>196</v>
      </c>
      <c r="M45" s="3" t="s">
        <v>203</v>
      </c>
      <c r="N45" s="3" t="str">
        <f t="shared" si="7"/>
        <v>Mountain-200 Black</v>
      </c>
      <c r="O45" s="3" t="str">
        <f t="shared" si="8"/>
        <v>38</v>
      </c>
      <c r="P45" s="3">
        <v>1</v>
      </c>
      <c r="Q45" s="34">
        <v>1252</v>
      </c>
      <c r="R45" s="34">
        <v>2295</v>
      </c>
      <c r="S45" s="34">
        <f t="shared" si="9"/>
        <v>1252</v>
      </c>
      <c r="T45" s="34">
        <f t="shared" si="10"/>
        <v>2295</v>
      </c>
      <c r="U45" s="34">
        <f t="shared" si="11"/>
        <v>1043</v>
      </c>
      <c r="V45" s="3" t="str">
        <f t="shared" si="12"/>
        <v>Week 2</v>
      </c>
      <c r="W45" s="3" t="str">
        <f t="shared" si="13"/>
        <v>Mon</v>
      </c>
    </row>
    <row r="46" spans="1:23" x14ac:dyDescent="0.25">
      <c r="A46" s="3">
        <v>261739</v>
      </c>
      <c r="B46" s="22">
        <v>44544</v>
      </c>
      <c r="C46" s="3">
        <v>14</v>
      </c>
      <c r="D46" s="3" t="s">
        <v>193</v>
      </c>
      <c r="E46" s="3">
        <v>2021</v>
      </c>
      <c r="F46" s="3">
        <v>30</v>
      </c>
      <c r="G46" s="3" t="s">
        <v>24</v>
      </c>
      <c r="H46" s="3" t="s">
        <v>20</v>
      </c>
      <c r="I46" s="3" t="s">
        <v>19</v>
      </c>
      <c r="J46" s="3" t="s">
        <v>204</v>
      </c>
      <c r="K46" s="3" t="s">
        <v>195</v>
      </c>
      <c r="L46" s="3" t="s">
        <v>196</v>
      </c>
      <c r="M46" s="3" t="s">
        <v>207</v>
      </c>
      <c r="N46" s="3" t="str">
        <f t="shared" si="7"/>
        <v>Mountain-200 Silver</v>
      </c>
      <c r="O46" s="3" t="str">
        <f t="shared" si="8"/>
        <v>38</v>
      </c>
      <c r="P46" s="3">
        <v>2</v>
      </c>
      <c r="Q46" s="34">
        <v>1266</v>
      </c>
      <c r="R46" s="34">
        <v>2320</v>
      </c>
      <c r="S46" s="34">
        <f t="shared" si="9"/>
        <v>2532</v>
      </c>
      <c r="T46" s="34">
        <f t="shared" si="10"/>
        <v>4640</v>
      </c>
      <c r="U46" s="34">
        <f t="shared" si="11"/>
        <v>2108</v>
      </c>
      <c r="V46" s="3" t="str">
        <f t="shared" si="12"/>
        <v>Week 2</v>
      </c>
      <c r="W46" s="3" t="str">
        <f t="shared" si="13"/>
        <v>Tue</v>
      </c>
    </row>
    <row r="47" spans="1:23" x14ac:dyDescent="0.25">
      <c r="A47" s="3">
        <v>261740</v>
      </c>
      <c r="B47" s="22">
        <v>44544</v>
      </c>
      <c r="C47" s="3">
        <v>14</v>
      </c>
      <c r="D47" s="3" t="s">
        <v>193</v>
      </c>
      <c r="E47" s="3">
        <v>2021</v>
      </c>
      <c r="F47" s="3">
        <v>32</v>
      </c>
      <c r="G47" s="3" t="s">
        <v>24</v>
      </c>
      <c r="H47" s="3" t="s">
        <v>23</v>
      </c>
      <c r="I47" s="3" t="s">
        <v>19</v>
      </c>
      <c r="J47" s="3" t="s">
        <v>194</v>
      </c>
      <c r="K47" s="3" t="s">
        <v>195</v>
      </c>
      <c r="L47" s="3" t="s">
        <v>196</v>
      </c>
      <c r="M47" s="3" t="s">
        <v>197</v>
      </c>
      <c r="N47" s="3" t="str">
        <f t="shared" si="7"/>
        <v>Mountain-200 Black</v>
      </c>
      <c r="O47" s="3" t="str">
        <f t="shared" si="8"/>
        <v>46</v>
      </c>
      <c r="P47" s="3">
        <v>1</v>
      </c>
      <c r="Q47" s="34">
        <v>1252</v>
      </c>
      <c r="R47" s="34">
        <v>2295</v>
      </c>
      <c r="S47" s="34">
        <f t="shared" si="9"/>
        <v>1252</v>
      </c>
      <c r="T47" s="34">
        <f t="shared" si="10"/>
        <v>2295</v>
      </c>
      <c r="U47" s="34">
        <f t="shared" si="11"/>
        <v>1043</v>
      </c>
      <c r="V47" s="3" t="str">
        <f t="shared" si="12"/>
        <v>Week 2</v>
      </c>
      <c r="W47" s="3" t="str">
        <f t="shared" si="13"/>
        <v>Tue</v>
      </c>
    </row>
    <row r="48" spans="1:23" x14ac:dyDescent="0.25">
      <c r="A48" s="3">
        <v>261741</v>
      </c>
      <c r="B48" s="22">
        <v>44544</v>
      </c>
      <c r="C48" s="3">
        <v>14</v>
      </c>
      <c r="D48" s="3" t="s">
        <v>193</v>
      </c>
      <c r="E48" s="3">
        <v>2021</v>
      </c>
      <c r="F48" s="3">
        <v>32</v>
      </c>
      <c r="G48" s="3" t="s">
        <v>24</v>
      </c>
      <c r="H48" s="3" t="s">
        <v>20</v>
      </c>
      <c r="I48" s="3" t="s">
        <v>22</v>
      </c>
      <c r="J48" s="3" t="s">
        <v>215</v>
      </c>
      <c r="K48" s="3" t="s">
        <v>195</v>
      </c>
      <c r="L48" s="3" t="s">
        <v>196</v>
      </c>
      <c r="M48" s="3" t="s">
        <v>200</v>
      </c>
      <c r="N48" s="3" t="str">
        <f t="shared" si="7"/>
        <v>Mountain-400-W Silver</v>
      </c>
      <c r="O48" s="3" t="str">
        <f t="shared" si="8"/>
        <v>46</v>
      </c>
      <c r="P48" s="3">
        <v>1</v>
      </c>
      <c r="Q48" s="34">
        <v>420</v>
      </c>
      <c r="R48" s="34">
        <v>769</v>
      </c>
      <c r="S48" s="34">
        <f t="shared" si="9"/>
        <v>420</v>
      </c>
      <c r="T48" s="34">
        <f t="shared" si="10"/>
        <v>769</v>
      </c>
      <c r="U48" s="34">
        <f t="shared" si="11"/>
        <v>349</v>
      </c>
      <c r="V48" s="3" t="str">
        <f t="shared" si="12"/>
        <v>Week 2</v>
      </c>
      <c r="W48" s="3" t="str">
        <f t="shared" si="13"/>
        <v>Tue</v>
      </c>
    </row>
    <row r="49" spans="1:23" x14ac:dyDescent="0.25">
      <c r="A49" s="3">
        <v>261742</v>
      </c>
      <c r="B49" s="22">
        <v>44545</v>
      </c>
      <c r="C49" s="3">
        <v>15</v>
      </c>
      <c r="D49" s="3" t="s">
        <v>193</v>
      </c>
      <c r="E49" s="3">
        <v>2021</v>
      </c>
      <c r="F49" s="3">
        <v>29</v>
      </c>
      <c r="G49" s="3" t="s">
        <v>24</v>
      </c>
      <c r="H49" s="3" t="s">
        <v>20</v>
      </c>
      <c r="I49" s="3" t="s">
        <v>19</v>
      </c>
      <c r="J49" s="3" t="s">
        <v>194</v>
      </c>
      <c r="K49" s="3" t="s">
        <v>195</v>
      </c>
      <c r="L49" s="3" t="s">
        <v>196</v>
      </c>
      <c r="M49" s="3" t="s">
        <v>199</v>
      </c>
      <c r="N49" s="3" t="str">
        <f t="shared" si="7"/>
        <v>Mountain-200 Silver</v>
      </c>
      <c r="O49" s="3" t="str">
        <f t="shared" si="8"/>
        <v>42</v>
      </c>
      <c r="P49" s="3">
        <v>1</v>
      </c>
      <c r="Q49" s="34">
        <v>1266</v>
      </c>
      <c r="R49" s="34">
        <v>2320</v>
      </c>
      <c r="S49" s="34">
        <f t="shared" si="9"/>
        <v>1266</v>
      </c>
      <c r="T49" s="34">
        <f t="shared" si="10"/>
        <v>2320</v>
      </c>
      <c r="U49" s="34">
        <f t="shared" si="11"/>
        <v>1054</v>
      </c>
      <c r="V49" s="3" t="str">
        <f t="shared" si="12"/>
        <v>Week 3</v>
      </c>
      <c r="W49" s="3" t="str">
        <f t="shared" si="13"/>
        <v>Wed</v>
      </c>
    </row>
    <row r="50" spans="1:23" x14ac:dyDescent="0.25">
      <c r="A50" s="3">
        <v>261743</v>
      </c>
      <c r="B50" s="22">
        <v>44546</v>
      </c>
      <c r="C50" s="3">
        <v>16</v>
      </c>
      <c r="D50" s="3" t="s">
        <v>193</v>
      </c>
      <c r="E50" s="3">
        <v>2021</v>
      </c>
      <c r="F50" s="3">
        <v>33</v>
      </c>
      <c r="G50" s="3" t="s">
        <v>24</v>
      </c>
      <c r="H50" s="3" t="s">
        <v>20</v>
      </c>
      <c r="I50" s="3" t="s">
        <v>22</v>
      </c>
      <c r="J50" s="3" t="s">
        <v>201</v>
      </c>
      <c r="K50" s="3" t="s">
        <v>195</v>
      </c>
      <c r="L50" s="3" t="s">
        <v>196</v>
      </c>
      <c r="M50" s="3" t="s">
        <v>203</v>
      </c>
      <c r="N50" s="3" t="str">
        <f t="shared" si="7"/>
        <v>Mountain-200 Black</v>
      </c>
      <c r="O50" s="3" t="str">
        <f t="shared" si="8"/>
        <v>38</v>
      </c>
      <c r="P50" s="3">
        <v>2</v>
      </c>
      <c r="Q50" s="34">
        <v>1252</v>
      </c>
      <c r="R50" s="34">
        <v>2295</v>
      </c>
      <c r="S50" s="34">
        <f t="shared" si="9"/>
        <v>2504</v>
      </c>
      <c r="T50" s="34">
        <f t="shared" si="10"/>
        <v>4590</v>
      </c>
      <c r="U50" s="34">
        <f t="shared" si="11"/>
        <v>2086</v>
      </c>
      <c r="V50" s="3" t="str">
        <f t="shared" si="12"/>
        <v>Week 3</v>
      </c>
      <c r="W50" s="3" t="str">
        <f t="shared" si="13"/>
        <v>Thu</v>
      </c>
    </row>
    <row r="51" spans="1:23" x14ac:dyDescent="0.25">
      <c r="A51" s="3">
        <v>261744</v>
      </c>
      <c r="B51" s="22">
        <v>44546</v>
      </c>
      <c r="C51" s="3">
        <v>16</v>
      </c>
      <c r="D51" s="3" t="s">
        <v>193</v>
      </c>
      <c r="E51" s="3">
        <v>2021</v>
      </c>
      <c r="F51" s="3">
        <v>38</v>
      </c>
      <c r="G51" s="3" t="s">
        <v>27</v>
      </c>
      <c r="H51" s="3" t="s">
        <v>23</v>
      </c>
      <c r="I51" s="3" t="s">
        <v>22</v>
      </c>
      <c r="J51" s="3" t="s">
        <v>201</v>
      </c>
      <c r="K51" s="3" t="s">
        <v>195</v>
      </c>
      <c r="L51" s="3" t="s">
        <v>196</v>
      </c>
      <c r="M51" s="3" t="s">
        <v>203</v>
      </c>
      <c r="N51" s="3" t="str">
        <f t="shared" si="7"/>
        <v>Mountain-200 Black</v>
      </c>
      <c r="O51" s="3" t="str">
        <f t="shared" si="8"/>
        <v>38</v>
      </c>
      <c r="P51" s="3">
        <v>2</v>
      </c>
      <c r="Q51" s="34">
        <v>1252</v>
      </c>
      <c r="R51" s="34">
        <v>2295</v>
      </c>
      <c r="S51" s="34">
        <f t="shared" si="9"/>
        <v>2504</v>
      </c>
      <c r="T51" s="34">
        <f t="shared" si="10"/>
        <v>4590</v>
      </c>
      <c r="U51" s="34">
        <f t="shared" si="11"/>
        <v>2086</v>
      </c>
      <c r="V51" s="3" t="str">
        <f t="shared" si="12"/>
        <v>Week 3</v>
      </c>
      <c r="W51" s="3" t="str">
        <f t="shared" si="13"/>
        <v>Thu</v>
      </c>
    </row>
    <row r="52" spans="1:23" x14ac:dyDescent="0.25">
      <c r="A52" s="3">
        <v>261745</v>
      </c>
      <c r="B52" s="22">
        <v>44546</v>
      </c>
      <c r="C52" s="3">
        <v>16</v>
      </c>
      <c r="D52" s="3" t="s">
        <v>193</v>
      </c>
      <c r="E52" s="3">
        <v>2021</v>
      </c>
      <c r="F52" s="3">
        <v>27</v>
      </c>
      <c r="G52" s="3" t="s">
        <v>24</v>
      </c>
      <c r="H52" s="3" t="s">
        <v>20</v>
      </c>
      <c r="I52" s="3" t="s">
        <v>26</v>
      </c>
      <c r="J52" s="3" t="s">
        <v>222</v>
      </c>
      <c r="K52" s="3" t="s">
        <v>195</v>
      </c>
      <c r="L52" s="3" t="s">
        <v>196</v>
      </c>
      <c r="M52" s="3" t="s">
        <v>223</v>
      </c>
      <c r="N52" s="3" t="str">
        <f t="shared" si="7"/>
        <v>Mountain-200 Silver</v>
      </c>
      <c r="O52" s="3" t="str">
        <f t="shared" si="8"/>
        <v>46</v>
      </c>
      <c r="P52" s="3">
        <v>1</v>
      </c>
      <c r="Q52" s="34">
        <v>1266</v>
      </c>
      <c r="R52" s="34">
        <v>2320</v>
      </c>
      <c r="S52" s="34">
        <f t="shared" si="9"/>
        <v>1266</v>
      </c>
      <c r="T52" s="34">
        <f t="shared" si="10"/>
        <v>2320</v>
      </c>
      <c r="U52" s="34">
        <f t="shared" si="11"/>
        <v>1054</v>
      </c>
      <c r="V52" s="3" t="str">
        <f t="shared" si="12"/>
        <v>Week 3</v>
      </c>
      <c r="W52" s="3" t="str">
        <f t="shared" si="13"/>
        <v>Thu</v>
      </c>
    </row>
    <row r="53" spans="1:23" x14ac:dyDescent="0.25">
      <c r="A53" s="3">
        <v>261746</v>
      </c>
      <c r="B53" s="22">
        <v>44547</v>
      </c>
      <c r="C53" s="3">
        <v>17</v>
      </c>
      <c r="D53" s="3" t="s">
        <v>193</v>
      </c>
      <c r="E53" s="3">
        <v>2021</v>
      </c>
      <c r="F53" s="3">
        <v>37</v>
      </c>
      <c r="G53" s="3" t="s">
        <v>27</v>
      </c>
      <c r="H53" s="3" t="s">
        <v>20</v>
      </c>
      <c r="I53" s="3" t="s">
        <v>19</v>
      </c>
      <c r="J53" s="3" t="s">
        <v>204</v>
      </c>
      <c r="K53" s="3" t="s">
        <v>195</v>
      </c>
      <c r="L53" s="3" t="s">
        <v>196</v>
      </c>
      <c r="M53" s="3" t="s">
        <v>207</v>
      </c>
      <c r="N53" s="3" t="str">
        <f t="shared" si="7"/>
        <v>Mountain-200 Silver</v>
      </c>
      <c r="O53" s="3" t="str">
        <f t="shared" si="8"/>
        <v>38</v>
      </c>
      <c r="P53" s="3">
        <v>2</v>
      </c>
      <c r="Q53" s="34">
        <v>1266</v>
      </c>
      <c r="R53" s="34">
        <v>2320</v>
      </c>
      <c r="S53" s="34">
        <f t="shared" si="9"/>
        <v>2532</v>
      </c>
      <c r="T53" s="34">
        <f t="shared" si="10"/>
        <v>4640</v>
      </c>
      <c r="U53" s="34">
        <f t="shared" si="11"/>
        <v>2108</v>
      </c>
      <c r="V53" s="3" t="str">
        <f t="shared" si="12"/>
        <v>Week 3</v>
      </c>
      <c r="W53" s="3" t="str">
        <f t="shared" si="13"/>
        <v>Fri</v>
      </c>
    </row>
    <row r="54" spans="1:23" x14ac:dyDescent="0.25">
      <c r="A54" s="3">
        <v>261747</v>
      </c>
      <c r="B54" s="22">
        <v>44547</v>
      </c>
      <c r="C54" s="3">
        <v>17</v>
      </c>
      <c r="D54" s="3" t="s">
        <v>193</v>
      </c>
      <c r="E54" s="3">
        <v>2021</v>
      </c>
      <c r="F54" s="3">
        <v>31</v>
      </c>
      <c r="G54" s="3" t="s">
        <v>24</v>
      </c>
      <c r="H54" s="3" t="s">
        <v>23</v>
      </c>
      <c r="I54" s="3" t="s">
        <v>22</v>
      </c>
      <c r="J54" s="3" t="s">
        <v>201</v>
      </c>
      <c r="K54" s="3" t="s">
        <v>195</v>
      </c>
      <c r="L54" s="3" t="s">
        <v>196</v>
      </c>
      <c r="M54" s="3" t="s">
        <v>202</v>
      </c>
      <c r="N54" s="3" t="str">
        <f t="shared" si="7"/>
        <v>Mountain-400-W Silver</v>
      </c>
      <c r="O54" s="3" t="str">
        <f t="shared" si="8"/>
        <v>42</v>
      </c>
      <c r="P54" s="3">
        <v>1</v>
      </c>
      <c r="Q54" s="34">
        <v>420</v>
      </c>
      <c r="R54" s="34">
        <v>769</v>
      </c>
      <c r="S54" s="34">
        <f t="shared" si="9"/>
        <v>420</v>
      </c>
      <c r="T54" s="34">
        <f t="shared" si="10"/>
        <v>769</v>
      </c>
      <c r="U54" s="34">
        <f t="shared" si="11"/>
        <v>349</v>
      </c>
      <c r="V54" s="3" t="str">
        <f t="shared" si="12"/>
        <v>Week 3</v>
      </c>
      <c r="W54" s="3" t="str">
        <f t="shared" si="13"/>
        <v>Fri</v>
      </c>
    </row>
    <row r="55" spans="1:23" x14ac:dyDescent="0.25">
      <c r="A55" s="3">
        <v>261748</v>
      </c>
      <c r="B55" s="22">
        <v>44547</v>
      </c>
      <c r="C55" s="3">
        <v>17</v>
      </c>
      <c r="D55" s="3" t="s">
        <v>193</v>
      </c>
      <c r="E55" s="3">
        <v>2021</v>
      </c>
      <c r="F55" s="3">
        <v>42</v>
      </c>
      <c r="G55" s="3" t="s">
        <v>27</v>
      </c>
      <c r="H55" s="3" t="s">
        <v>20</v>
      </c>
      <c r="I55" s="3" t="s">
        <v>30</v>
      </c>
      <c r="J55" s="3" t="s">
        <v>205</v>
      </c>
      <c r="K55" s="3" t="s">
        <v>195</v>
      </c>
      <c r="L55" s="3" t="s">
        <v>196</v>
      </c>
      <c r="M55" s="3" t="s">
        <v>223</v>
      </c>
      <c r="N55" s="3" t="str">
        <f t="shared" si="7"/>
        <v>Mountain-200 Silver</v>
      </c>
      <c r="O55" s="3" t="str">
        <f t="shared" si="8"/>
        <v>46</v>
      </c>
      <c r="P55" s="3">
        <v>1</v>
      </c>
      <c r="Q55" s="34">
        <v>1266</v>
      </c>
      <c r="R55" s="34">
        <v>2320</v>
      </c>
      <c r="S55" s="34">
        <f t="shared" si="9"/>
        <v>1266</v>
      </c>
      <c r="T55" s="34">
        <f t="shared" si="10"/>
        <v>2320</v>
      </c>
      <c r="U55" s="34">
        <f t="shared" si="11"/>
        <v>1054</v>
      </c>
      <c r="V55" s="3" t="str">
        <f t="shared" si="12"/>
        <v>Week 3</v>
      </c>
      <c r="W55" s="3" t="str">
        <f t="shared" si="13"/>
        <v>Fri</v>
      </c>
    </row>
    <row r="56" spans="1:23" x14ac:dyDescent="0.25">
      <c r="A56" s="3">
        <v>261749</v>
      </c>
      <c r="B56" s="22">
        <v>44548</v>
      </c>
      <c r="C56" s="3">
        <v>18</v>
      </c>
      <c r="D56" s="3" t="s">
        <v>193</v>
      </c>
      <c r="E56" s="3">
        <v>2021</v>
      </c>
      <c r="F56" s="3">
        <v>35</v>
      </c>
      <c r="G56" s="3" t="s">
        <v>27</v>
      </c>
      <c r="H56" s="3" t="s">
        <v>20</v>
      </c>
      <c r="I56" s="3" t="s">
        <v>22</v>
      </c>
      <c r="J56" s="3" t="s">
        <v>201</v>
      </c>
      <c r="K56" s="3" t="s">
        <v>195</v>
      </c>
      <c r="L56" s="3" t="s">
        <v>196</v>
      </c>
      <c r="M56" s="3" t="s">
        <v>211</v>
      </c>
      <c r="N56" s="3" t="str">
        <f t="shared" si="7"/>
        <v>Mountain-500 Silver</v>
      </c>
      <c r="O56" s="3" t="str">
        <f t="shared" si="8"/>
        <v>42</v>
      </c>
      <c r="P56" s="3">
        <v>4</v>
      </c>
      <c r="Q56" s="34">
        <v>308</v>
      </c>
      <c r="R56" s="34">
        <v>565</v>
      </c>
      <c r="S56" s="34">
        <f t="shared" si="9"/>
        <v>1232</v>
      </c>
      <c r="T56" s="34">
        <f t="shared" si="10"/>
        <v>2260</v>
      </c>
      <c r="U56" s="34">
        <f t="shared" si="11"/>
        <v>1028</v>
      </c>
      <c r="V56" s="3" t="str">
        <f t="shared" si="12"/>
        <v>Week 3</v>
      </c>
      <c r="W56" s="3" t="str">
        <f t="shared" si="13"/>
        <v>Sat</v>
      </c>
    </row>
    <row r="57" spans="1:23" x14ac:dyDescent="0.25">
      <c r="A57" s="3">
        <v>261750</v>
      </c>
      <c r="B57" s="22">
        <v>44548</v>
      </c>
      <c r="C57" s="3">
        <v>18</v>
      </c>
      <c r="D57" s="3" t="s">
        <v>193</v>
      </c>
      <c r="E57" s="3">
        <v>2021</v>
      </c>
      <c r="F57" s="3">
        <v>38</v>
      </c>
      <c r="G57" s="3" t="s">
        <v>27</v>
      </c>
      <c r="H57" s="3" t="s">
        <v>20</v>
      </c>
      <c r="I57" s="3" t="s">
        <v>30</v>
      </c>
      <c r="J57" s="3" t="s">
        <v>205</v>
      </c>
      <c r="K57" s="3" t="s">
        <v>195</v>
      </c>
      <c r="L57" s="3" t="s">
        <v>196</v>
      </c>
      <c r="M57" s="3" t="s">
        <v>223</v>
      </c>
      <c r="N57" s="3" t="str">
        <f t="shared" si="7"/>
        <v>Mountain-200 Silver</v>
      </c>
      <c r="O57" s="3" t="str">
        <f t="shared" si="8"/>
        <v>46</v>
      </c>
      <c r="P57" s="3">
        <v>4</v>
      </c>
      <c r="Q57" s="34">
        <v>1266</v>
      </c>
      <c r="R57" s="34">
        <v>2320</v>
      </c>
      <c r="S57" s="34">
        <f t="shared" si="9"/>
        <v>5064</v>
      </c>
      <c r="T57" s="34">
        <f t="shared" si="10"/>
        <v>9280</v>
      </c>
      <c r="U57" s="34">
        <f t="shared" si="11"/>
        <v>4216</v>
      </c>
      <c r="V57" s="3" t="str">
        <f t="shared" si="12"/>
        <v>Week 3</v>
      </c>
      <c r="W57" s="3" t="str">
        <f t="shared" si="13"/>
        <v>Sat</v>
      </c>
    </row>
    <row r="58" spans="1:23" x14ac:dyDescent="0.25">
      <c r="A58" s="3">
        <v>261751</v>
      </c>
      <c r="B58" s="22">
        <v>44548</v>
      </c>
      <c r="C58" s="3">
        <v>18</v>
      </c>
      <c r="D58" s="3" t="s">
        <v>193</v>
      </c>
      <c r="E58" s="3">
        <v>2021</v>
      </c>
      <c r="F58" s="3">
        <v>24</v>
      </c>
      <c r="G58" s="3" t="s">
        <v>21</v>
      </c>
      <c r="H58" s="3" t="s">
        <v>20</v>
      </c>
      <c r="I58" s="3" t="s">
        <v>26</v>
      </c>
      <c r="J58" s="3" t="s">
        <v>224</v>
      </c>
      <c r="K58" s="3" t="s">
        <v>195</v>
      </c>
      <c r="L58" s="3" t="s">
        <v>196</v>
      </c>
      <c r="M58" s="3" t="s">
        <v>207</v>
      </c>
      <c r="N58" s="3" t="str">
        <f t="shared" si="7"/>
        <v>Mountain-200 Silver</v>
      </c>
      <c r="O58" s="3" t="str">
        <f t="shared" si="8"/>
        <v>38</v>
      </c>
      <c r="P58" s="3">
        <v>3</v>
      </c>
      <c r="Q58" s="34">
        <v>1266</v>
      </c>
      <c r="R58" s="34">
        <v>2320</v>
      </c>
      <c r="S58" s="34">
        <f t="shared" si="9"/>
        <v>3798</v>
      </c>
      <c r="T58" s="34">
        <f t="shared" si="10"/>
        <v>6960</v>
      </c>
      <c r="U58" s="34">
        <f t="shared" si="11"/>
        <v>3162</v>
      </c>
      <c r="V58" s="3" t="str">
        <f t="shared" si="12"/>
        <v>Week 3</v>
      </c>
      <c r="W58" s="3" t="str">
        <f t="shared" si="13"/>
        <v>Sat</v>
      </c>
    </row>
    <row r="59" spans="1:23" x14ac:dyDescent="0.25">
      <c r="A59" s="3">
        <v>261752</v>
      </c>
      <c r="B59" s="22">
        <v>44548</v>
      </c>
      <c r="C59" s="3">
        <v>18</v>
      </c>
      <c r="D59" s="3" t="s">
        <v>193</v>
      </c>
      <c r="E59" s="3">
        <v>2021</v>
      </c>
      <c r="F59" s="3">
        <v>26</v>
      </c>
      <c r="G59" s="3" t="s">
        <v>24</v>
      </c>
      <c r="H59" s="3" t="s">
        <v>20</v>
      </c>
      <c r="I59" s="3" t="s">
        <v>34</v>
      </c>
      <c r="J59" s="3" t="s">
        <v>198</v>
      </c>
      <c r="K59" s="3" t="s">
        <v>195</v>
      </c>
      <c r="L59" s="3" t="s">
        <v>196</v>
      </c>
      <c r="M59" s="3" t="s">
        <v>202</v>
      </c>
      <c r="N59" s="3" t="str">
        <f t="shared" si="7"/>
        <v>Mountain-400-W Silver</v>
      </c>
      <c r="O59" s="3" t="str">
        <f t="shared" si="8"/>
        <v>42</v>
      </c>
      <c r="P59" s="3">
        <v>3</v>
      </c>
      <c r="Q59" s="34">
        <v>420</v>
      </c>
      <c r="R59" s="34">
        <v>769</v>
      </c>
      <c r="S59" s="34">
        <f t="shared" si="9"/>
        <v>1260</v>
      </c>
      <c r="T59" s="34">
        <f t="shared" si="10"/>
        <v>2307</v>
      </c>
      <c r="U59" s="34">
        <f t="shared" si="11"/>
        <v>1047</v>
      </c>
      <c r="V59" s="3" t="str">
        <f t="shared" si="12"/>
        <v>Week 3</v>
      </c>
      <c r="W59" s="3" t="str">
        <f t="shared" si="13"/>
        <v>Sat</v>
      </c>
    </row>
    <row r="60" spans="1:23" x14ac:dyDescent="0.25">
      <c r="A60" s="3">
        <v>261753</v>
      </c>
      <c r="B60" s="22">
        <v>44548</v>
      </c>
      <c r="C60" s="3">
        <v>18</v>
      </c>
      <c r="D60" s="3" t="s">
        <v>193</v>
      </c>
      <c r="E60" s="3">
        <v>2021</v>
      </c>
      <c r="F60" s="3">
        <v>39</v>
      </c>
      <c r="G60" s="3" t="s">
        <v>27</v>
      </c>
      <c r="H60" s="3" t="s">
        <v>23</v>
      </c>
      <c r="I60" s="3" t="s">
        <v>19</v>
      </c>
      <c r="J60" s="3" t="s">
        <v>194</v>
      </c>
      <c r="K60" s="3" t="s">
        <v>195</v>
      </c>
      <c r="L60" s="3" t="s">
        <v>196</v>
      </c>
      <c r="M60" s="3" t="s">
        <v>209</v>
      </c>
      <c r="N60" s="3" t="str">
        <f t="shared" si="7"/>
        <v>Mountain-200 Black</v>
      </c>
      <c r="O60" s="3" t="str">
        <f t="shared" si="8"/>
        <v>42</v>
      </c>
      <c r="P60" s="3">
        <v>3</v>
      </c>
      <c r="Q60" s="34">
        <v>1252</v>
      </c>
      <c r="R60" s="34">
        <v>2295</v>
      </c>
      <c r="S60" s="34">
        <f t="shared" si="9"/>
        <v>3756</v>
      </c>
      <c r="T60" s="34">
        <f t="shared" si="10"/>
        <v>6885</v>
      </c>
      <c r="U60" s="34">
        <f t="shared" si="11"/>
        <v>3129</v>
      </c>
      <c r="V60" s="3" t="str">
        <f t="shared" si="12"/>
        <v>Week 3</v>
      </c>
      <c r="W60" s="3" t="str">
        <f t="shared" si="13"/>
        <v>Sat</v>
      </c>
    </row>
    <row r="61" spans="1:23" x14ac:dyDescent="0.25">
      <c r="A61" s="3">
        <v>261754</v>
      </c>
      <c r="B61" s="22">
        <v>44548</v>
      </c>
      <c r="C61" s="3">
        <v>18</v>
      </c>
      <c r="D61" s="3" t="s">
        <v>193</v>
      </c>
      <c r="E61" s="3">
        <v>2021</v>
      </c>
      <c r="F61" s="3">
        <v>26</v>
      </c>
      <c r="G61" s="3" t="s">
        <v>24</v>
      </c>
      <c r="H61" s="3" t="s">
        <v>23</v>
      </c>
      <c r="I61" s="3" t="s">
        <v>26</v>
      </c>
      <c r="J61" s="3" t="s">
        <v>220</v>
      </c>
      <c r="K61" s="3" t="s">
        <v>195</v>
      </c>
      <c r="L61" s="3" t="s">
        <v>196</v>
      </c>
      <c r="M61" s="3" t="s">
        <v>197</v>
      </c>
      <c r="N61" s="3" t="str">
        <f t="shared" si="7"/>
        <v>Mountain-200 Black</v>
      </c>
      <c r="O61" s="3" t="str">
        <f t="shared" si="8"/>
        <v>46</v>
      </c>
      <c r="P61" s="3">
        <v>1</v>
      </c>
      <c r="Q61" s="34">
        <v>1252</v>
      </c>
      <c r="R61" s="34">
        <v>2295</v>
      </c>
      <c r="S61" s="34">
        <f t="shared" si="9"/>
        <v>1252</v>
      </c>
      <c r="T61" s="34">
        <f t="shared" si="10"/>
        <v>2295</v>
      </c>
      <c r="U61" s="34">
        <f t="shared" si="11"/>
        <v>1043</v>
      </c>
      <c r="V61" s="3" t="str">
        <f t="shared" si="12"/>
        <v>Week 3</v>
      </c>
      <c r="W61" s="3" t="str">
        <f t="shared" si="13"/>
        <v>Sat</v>
      </c>
    </row>
    <row r="62" spans="1:23" x14ac:dyDescent="0.25">
      <c r="A62" s="3">
        <v>261755</v>
      </c>
      <c r="B62" s="22">
        <v>44548</v>
      </c>
      <c r="C62" s="3">
        <v>18</v>
      </c>
      <c r="D62" s="3" t="s">
        <v>193</v>
      </c>
      <c r="E62" s="3">
        <v>2021</v>
      </c>
      <c r="F62" s="3">
        <v>36</v>
      </c>
      <c r="G62" s="3" t="s">
        <v>27</v>
      </c>
      <c r="H62" s="3" t="s">
        <v>23</v>
      </c>
      <c r="I62" s="3" t="s">
        <v>19</v>
      </c>
      <c r="J62" s="3" t="s">
        <v>204</v>
      </c>
      <c r="K62" s="3" t="s">
        <v>195</v>
      </c>
      <c r="L62" s="3" t="s">
        <v>196</v>
      </c>
      <c r="M62" s="3" t="s">
        <v>207</v>
      </c>
      <c r="N62" s="3" t="str">
        <f t="shared" si="7"/>
        <v>Mountain-200 Silver</v>
      </c>
      <c r="O62" s="3" t="str">
        <f t="shared" si="8"/>
        <v>38</v>
      </c>
      <c r="P62" s="3">
        <v>1</v>
      </c>
      <c r="Q62" s="34">
        <v>1266</v>
      </c>
      <c r="R62" s="34">
        <v>2320</v>
      </c>
      <c r="S62" s="34">
        <f t="shared" si="9"/>
        <v>1266</v>
      </c>
      <c r="T62" s="34">
        <f t="shared" si="10"/>
        <v>2320</v>
      </c>
      <c r="U62" s="34">
        <f t="shared" si="11"/>
        <v>1054</v>
      </c>
      <c r="V62" s="3" t="str">
        <f t="shared" si="12"/>
        <v>Week 3</v>
      </c>
      <c r="W62" s="3" t="str">
        <f t="shared" si="13"/>
        <v>Sat</v>
      </c>
    </row>
    <row r="63" spans="1:23" x14ac:dyDescent="0.25">
      <c r="A63" s="3">
        <v>261756</v>
      </c>
      <c r="B63" s="22">
        <v>44549</v>
      </c>
      <c r="C63" s="3">
        <v>19</v>
      </c>
      <c r="D63" s="3" t="s">
        <v>193</v>
      </c>
      <c r="E63" s="3">
        <v>2021</v>
      </c>
      <c r="F63" s="3">
        <v>17</v>
      </c>
      <c r="G63" s="3" t="s">
        <v>21</v>
      </c>
      <c r="H63" s="3" t="s">
        <v>23</v>
      </c>
      <c r="I63" s="3" t="s">
        <v>26</v>
      </c>
      <c r="J63" s="3" t="s">
        <v>225</v>
      </c>
      <c r="K63" s="3" t="s">
        <v>195</v>
      </c>
      <c r="L63" s="3" t="s">
        <v>196</v>
      </c>
      <c r="M63" s="3" t="s">
        <v>223</v>
      </c>
      <c r="N63" s="3" t="str">
        <f t="shared" si="7"/>
        <v>Mountain-200 Silver</v>
      </c>
      <c r="O63" s="3" t="str">
        <f t="shared" si="8"/>
        <v>46</v>
      </c>
      <c r="P63" s="3">
        <v>4</v>
      </c>
      <c r="Q63" s="34">
        <v>1266</v>
      </c>
      <c r="R63" s="34">
        <v>2320</v>
      </c>
      <c r="S63" s="34">
        <f t="shared" si="9"/>
        <v>5064</v>
      </c>
      <c r="T63" s="34">
        <f t="shared" si="10"/>
        <v>9280</v>
      </c>
      <c r="U63" s="34">
        <f t="shared" si="11"/>
        <v>4216</v>
      </c>
      <c r="V63" s="3" t="str">
        <f t="shared" si="12"/>
        <v>Week 3</v>
      </c>
      <c r="W63" s="3" t="str">
        <f t="shared" si="13"/>
        <v>Sun</v>
      </c>
    </row>
    <row r="64" spans="1:23" x14ac:dyDescent="0.25">
      <c r="A64" s="3">
        <v>261757</v>
      </c>
      <c r="B64" s="22">
        <v>44549</v>
      </c>
      <c r="C64" s="3">
        <v>19</v>
      </c>
      <c r="D64" s="3" t="s">
        <v>193</v>
      </c>
      <c r="E64" s="3">
        <v>2021</v>
      </c>
      <c r="F64" s="3">
        <v>19</v>
      </c>
      <c r="G64" s="3" t="s">
        <v>21</v>
      </c>
      <c r="H64" s="3" t="s">
        <v>20</v>
      </c>
      <c r="I64" s="3" t="s">
        <v>22</v>
      </c>
      <c r="J64" s="3" t="s">
        <v>215</v>
      </c>
      <c r="K64" s="3" t="s">
        <v>195</v>
      </c>
      <c r="L64" s="3" t="s">
        <v>196</v>
      </c>
      <c r="M64" s="3" t="s">
        <v>226</v>
      </c>
      <c r="N64" s="3" t="str">
        <f t="shared" si="7"/>
        <v>Mountain-500 Black</v>
      </c>
      <c r="O64" s="3" t="str">
        <f t="shared" si="8"/>
        <v>44</v>
      </c>
      <c r="P64" s="3">
        <v>4</v>
      </c>
      <c r="Q64" s="34">
        <v>295</v>
      </c>
      <c r="R64" s="34">
        <v>540</v>
      </c>
      <c r="S64" s="34">
        <f t="shared" si="9"/>
        <v>1180</v>
      </c>
      <c r="T64" s="34">
        <f t="shared" si="10"/>
        <v>2160</v>
      </c>
      <c r="U64" s="34">
        <f t="shared" si="11"/>
        <v>980</v>
      </c>
      <c r="V64" s="3" t="str">
        <f t="shared" si="12"/>
        <v>Week 3</v>
      </c>
      <c r="W64" s="3" t="str">
        <f t="shared" si="13"/>
        <v>Sun</v>
      </c>
    </row>
    <row r="65" spans="1:23" x14ac:dyDescent="0.25">
      <c r="A65" s="3">
        <v>261758</v>
      </c>
      <c r="B65" s="22">
        <v>44549</v>
      </c>
      <c r="C65" s="3">
        <v>19</v>
      </c>
      <c r="D65" s="3" t="s">
        <v>193</v>
      </c>
      <c r="E65" s="3">
        <v>2021</v>
      </c>
      <c r="F65" s="3">
        <v>25</v>
      </c>
      <c r="G65" s="3" t="s">
        <v>24</v>
      </c>
      <c r="H65" s="3" t="s">
        <v>23</v>
      </c>
      <c r="I65" s="3" t="s">
        <v>26</v>
      </c>
      <c r="J65" s="3" t="s">
        <v>220</v>
      </c>
      <c r="K65" s="3" t="s">
        <v>195</v>
      </c>
      <c r="L65" s="3" t="s">
        <v>196</v>
      </c>
      <c r="M65" s="3" t="s">
        <v>203</v>
      </c>
      <c r="N65" s="3" t="str">
        <f t="shared" si="7"/>
        <v>Mountain-200 Black</v>
      </c>
      <c r="O65" s="3" t="str">
        <f t="shared" si="8"/>
        <v>38</v>
      </c>
      <c r="P65" s="3">
        <v>4</v>
      </c>
      <c r="Q65" s="34">
        <v>1252</v>
      </c>
      <c r="R65" s="34">
        <v>2295</v>
      </c>
      <c r="S65" s="34">
        <f t="shared" si="9"/>
        <v>5008</v>
      </c>
      <c r="T65" s="34">
        <f t="shared" si="10"/>
        <v>9180</v>
      </c>
      <c r="U65" s="34">
        <f t="shared" si="11"/>
        <v>4172</v>
      </c>
      <c r="V65" s="3" t="str">
        <f t="shared" si="12"/>
        <v>Week 3</v>
      </c>
      <c r="W65" s="3" t="str">
        <f t="shared" si="13"/>
        <v>Sun</v>
      </c>
    </row>
    <row r="66" spans="1:23" x14ac:dyDescent="0.25">
      <c r="A66" s="3">
        <v>261759</v>
      </c>
      <c r="B66" s="22">
        <v>44549</v>
      </c>
      <c r="C66" s="3">
        <v>19</v>
      </c>
      <c r="D66" s="3" t="s">
        <v>193</v>
      </c>
      <c r="E66" s="3">
        <v>2021</v>
      </c>
      <c r="F66" s="3">
        <v>35</v>
      </c>
      <c r="G66" s="3" t="s">
        <v>27</v>
      </c>
      <c r="H66" s="3" t="s">
        <v>20</v>
      </c>
      <c r="I66" s="3" t="s">
        <v>19</v>
      </c>
      <c r="J66" s="3" t="s">
        <v>212</v>
      </c>
      <c r="K66" s="3" t="s">
        <v>195</v>
      </c>
      <c r="L66" s="3" t="s">
        <v>196</v>
      </c>
      <c r="M66" s="3" t="s">
        <v>227</v>
      </c>
      <c r="N66" s="3" t="str">
        <f t="shared" ref="N66:N89" si="14">IFERROR(LEFT(M66,FIND(",",M66)-1),M66)</f>
        <v>Mountain-100 Black</v>
      </c>
      <c r="O66" s="3" t="str">
        <f t="shared" ref="O66:O89" si="15">IFERROR(TRIM(MID(M66,FIND(",",M66)+1,20)),"")</f>
        <v>48</v>
      </c>
      <c r="P66" s="3">
        <v>4</v>
      </c>
      <c r="Q66" s="34">
        <v>1898</v>
      </c>
      <c r="R66" s="34">
        <v>3375</v>
      </c>
      <c r="S66" s="34">
        <f t="shared" ref="S66:S89" si="16">P66*Q66</f>
        <v>7592</v>
      </c>
      <c r="T66" s="34">
        <f t="shared" ref="T66:T89" si="17">P66*R66</f>
        <v>13500</v>
      </c>
      <c r="U66" s="34">
        <f t="shared" ref="U66:U89" si="18">T66-S66</f>
        <v>5908</v>
      </c>
      <c r="V66" s="3" t="str">
        <f t="shared" ref="V66:V89" si="19">"Week "&amp;(INT((C66-1)/7)+1)</f>
        <v>Week 3</v>
      </c>
      <c r="W66" s="3" t="str">
        <f t="shared" ref="W66:W89" si="20">TEXT(B66,"ddd")</f>
        <v>Sun</v>
      </c>
    </row>
    <row r="67" spans="1:23" x14ac:dyDescent="0.25">
      <c r="A67" s="3">
        <v>261760</v>
      </c>
      <c r="B67" s="22">
        <v>44549</v>
      </c>
      <c r="C67" s="3">
        <v>19</v>
      </c>
      <c r="D67" s="3" t="s">
        <v>193</v>
      </c>
      <c r="E67" s="3">
        <v>2021</v>
      </c>
      <c r="F67" s="3">
        <v>37</v>
      </c>
      <c r="G67" s="3" t="s">
        <v>27</v>
      </c>
      <c r="H67" s="3" t="s">
        <v>23</v>
      </c>
      <c r="I67" s="3" t="s">
        <v>19</v>
      </c>
      <c r="J67" s="3" t="s">
        <v>212</v>
      </c>
      <c r="K67" s="3" t="s">
        <v>195</v>
      </c>
      <c r="L67" s="3" t="s">
        <v>196</v>
      </c>
      <c r="M67" s="3" t="s">
        <v>203</v>
      </c>
      <c r="N67" s="3" t="str">
        <f t="shared" si="14"/>
        <v>Mountain-200 Black</v>
      </c>
      <c r="O67" s="3" t="str">
        <f t="shared" si="15"/>
        <v>38</v>
      </c>
      <c r="P67" s="3">
        <v>4</v>
      </c>
      <c r="Q67" s="34">
        <v>1252</v>
      </c>
      <c r="R67" s="34">
        <v>2295</v>
      </c>
      <c r="S67" s="34">
        <f t="shared" si="16"/>
        <v>5008</v>
      </c>
      <c r="T67" s="34">
        <f t="shared" si="17"/>
        <v>9180</v>
      </c>
      <c r="U67" s="34">
        <f t="shared" si="18"/>
        <v>4172</v>
      </c>
      <c r="V67" s="3" t="str">
        <f t="shared" si="19"/>
        <v>Week 3</v>
      </c>
      <c r="W67" s="3" t="str">
        <f t="shared" si="20"/>
        <v>Sun</v>
      </c>
    </row>
    <row r="68" spans="1:23" x14ac:dyDescent="0.25">
      <c r="A68" s="3">
        <v>261761</v>
      </c>
      <c r="B68" s="22">
        <v>44549</v>
      </c>
      <c r="C68" s="3">
        <v>19</v>
      </c>
      <c r="D68" s="3" t="s">
        <v>193</v>
      </c>
      <c r="E68" s="3">
        <v>2021</v>
      </c>
      <c r="F68" s="3">
        <v>39</v>
      </c>
      <c r="G68" s="3" t="s">
        <v>27</v>
      </c>
      <c r="H68" s="3" t="s">
        <v>20</v>
      </c>
      <c r="I68" s="3" t="s">
        <v>19</v>
      </c>
      <c r="J68" s="3" t="s">
        <v>194</v>
      </c>
      <c r="K68" s="3" t="s">
        <v>195</v>
      </c>
      <c r="L68" s="3" t="s">
        <v>196</v>
      </c>
      <c r="M68" s="3" t="s">
        <v>197</v>
      </c>
      <c r="N68" s="3" t="str">
        <f t="shared" si="14"/>
        <v>Mountain-200 Black</v>
      </c>
      <c r="O68" s="3" t="str">
        <f t="shared" si="15"/>
        <v>46</v>
      </c>
      <c r="P68" s="3">
        <v>4</v>
      </c>
      <c r="Q68" s="34">
        <v>1252</v>
      </c>
      <c r="R68" s="34">
        <v>2295</v>
      </c>
      <c r="S68" s="34">
        <f t="shared" si="16"/>
        <v>5008</v>
      </c>
      <c r="T68" s="34">
        <f t="shared" si="17"/>
        <v>9180</v>
      </c>
      <c r="U68" s="34">
        <f t="shared" si="18"/>
        <v>4172</v>
      </c>
      <c r="V68" s="3" t="str">
        <f t="shared" si="19"/>
        <v>Week 3</v>
      </c>
      <c r="W68" s="3" t="str">
        <f t="shared" si="20"/>
        <v>Sun</v>
      </c>
    </row>
    <row r="69" spans="1:23" x14ac:dyDescent="0.25">
      <c r="A69" s="3">
        <v>261762</v>
      </c>
      <c r="B69" s="22">
        <v>44549</v>
      </c>
      <c r="C69" s="3">
        <v>19</v>
      </c>
      <c r="D69" s="3" t="s">
        <v>193</v>
      </c>
      <c r="E69" s="3">
        <v>2021</v>
      </c>
      <c r="F69" s="3">
        <v>63</v>
      </c>
      <c r="G69" s="3" t="s">
        <v>27</v>
      </c>
      <c r="H69" s="3" t="s">
        <v>20</v>
      </c>
      <c r="I69" s="3" t="s">
        <v>22</v>
      </c>
      <c r="J69" s="3" t="s">
        <v>206</v>
      </c>
      <c r="K69" s="3" t="s">
        <v>195</v>
      </c>
      <c r="L69" s="3" t="s">
        <v>196</v>
      </c>
      <c r="M69" s="3" t="s">
        <v>197</v>
      </c>
      <c r="N69" s="3" t="str">
        <f t="shared" si="14"/>
        <v>Mountain-200 Black</v>
      </c>
      <c r="O69" s="3" t="str">
        <f t="shared" si="15"/>
        <v>46</v>
      </c>
      <c r="P69" s="3">
        <v>4</v>
      </c>
      <c r="Q69" s="34">
        <v>1252</v>
      </c>
      <c r="R69" s="34">
        <v>2295</v>
      </c>
      <c r="S69" s="34">
        <f t="shared" si="16"/>
        <v>5008</v>
      </c>
      <c r="T69" s="34">
        <f t="shared" si="17"/>
        <v>9180</v>
      </c>
      <c r="U69" s="34">
        <f t="shared" si="18"/>
        <v>4172</v>
      </c>
      <c r="V69" s="3" t="str">
        <f t="shared" si="19"/>
        <v>Week 3</v>
      </c>
      <c r="W69" s="3" t="str">
        <f t="shared" si="20"/>
        <v>Sun</v>
      </c>
    </row>
    <row r="70" spans="1:23" x14ac:dyDescent="0.25">
      <c r="A70" s="3">
        <v>261763</v>
      </c>
      <c r="B70" s="22">
        <v>44549</v>
      </c>
      <c r="C70" s="3">
        <v>19</v>
      </c>
      <c r="D70" s="3" t="s">
        <v>193</v>
      </c>
      <c r="E70" s="3">
        <v>2021</v>
      </c>
      <c r="F70" s="3">
        <v>18</v>
      </c>
      <c r="G70" s="3" t="s">
        <v>21</v>
      </c>
      <c r="H70" s="3" t="s">
        <v>23</v>
      </c>
      <c r="I70" s="3" t="s">
        <v>22</v>
      </c>
      <c r="J70" s="3" t="s">
        <v>228</v>
      </c>
      <c r="K70" s="3" t="s">
        <v>195</v>
      </c>
      <c r="L70" s="3" t="s">
        <v>196</v>
      </c>
      <c r="M70" s="3" t="s">
        <v>218</v>
      </c>
      <c r="N70" s="3" t="str">
        <f t="shared" si="14"/>
        <v>Mountain-500 Black</v>
      </c>
      <c r="O70" s="3" t="str">
        <f t="shared" si="15"/>
        <v>40</v>
      </c>
      <c r="P70" s="3">
        <v>2</v>
      </c>
      <c r="Q70" s="34">
        <v>295</v>
      </c>
      <c r="R70" s="34">
        <v>540</v>
      </c>
      <c r="S70" s="34">
        <f t="shared" si="16"/>
        <v>590</v>
      </c>
      <c r="T70" s="34">
        <f t="shared" si="17"/>
        <v>1080</v>
      </c>
      <c r="U70" s="34">
        <f t="shared" si="18"/>
        <v>490</v>
      </c>
      <c r="V70" s="3" t="str">
        <f t="shared" si="19"/>
        <v>Week 3</v>
      </c>
      <c r="W70" s="3" t="str">
        <f t="shared" si="20"/>
        <v>Sun</v>
      </c>
    </row>
    <row r="71" spans="1:23" x14ac:dyDescent="0.25">
      <c r="A71" s="3">
        <v>261764</v>
      </c>
      <c r="B71" s="22">
        <v>44549</v>
      </c>
      <c r="C71" s="3">
        <v>19</v>
      </c>
      <c r="D71" s="3" t="s">
        <v>193</v>
      </c>
      <c r="E71" s="3">
        <v>2021</v>
      </c>
      <c r="F71" s="3">
        <v>56</v>
      </c>
      <c r="G71" s="3" t="s">
        <v>27</v>
      </c>
      <c r="H71" s="3" t="s">
        <v>20</v>
      </c>
      <c r="I71" s="3" t="s">
        <v>30</v>
      </c>
      <c r="J71" s="3" t="s">
        <v>229</v>
      </c>
      <c r="K71" s="3" t="s">
        <v>195</v>
      </c>
      <c r="L71" s="3" t="s">
        <v>196</v>
      </c>
      <c r="M71" s="3" t="s">
        <v>197</v>
      </c>
      <c r="N71" s="3" t="str">
        <f t="shared" si="14"/>
        <v>Mountain-200 Black</v>
      </c>
      <c r="O71" s="3" t="str">
        <f t="shared" si="15"/>
        <v>46</v>
      </c>
      <c r="P71" s="3">
        <v>2</v>
      </c>
      <c r="Q71" s="34">
        <v>1252</v>
      </c>
      <c r="R71" s="34">
        <v>2295</v>
      </c>
      <c r="S71" s="34">
        <f t="shared" si="16"/>
        <v>2504</v>
      </c>
      <c r="T71" s="34">
        <f t="shared" si="17"/>
        <v>4590</v>
      </c>
      <c r="U71" s="34">
        <f t="shared" si="18"/>
        <v>2086</v>
      </c>
      <c r="V71" s="3" t="str">
        <f t="shared" si="19"/>
        <v>Week 3</v>
      </c>
      <c r="W71" s="3" t="str">
        <f t="shared" si="20"/>
        <v>Sun</v>
      </c>
    </row>
    <row r="72" spans="1:23" x14ac:dyDescent="0.25">
      <c r="A72" s="3">
        <v>261765</v>
      </c>
      <c r="B72" s="22">
        <v>44549</v>
      </c>
      <c r="C72" s="3">
        <v>19</v>
      </c>
      <c r="D72" s="3" t="s">
        <v>193</v>
      </c>
      <c r="E72" s="3">
        <v>2021</v>
      </c>
      <c r="F72" s="3">
        <v>39</v>
      </c>
      <c r="G72" s="3" t="s">
        <v>27</v>
      </c>
      <c r="H72" s="3" t="s">
        <v>20</v>
      </c>
      <c r="I72" s="3" t="s">
        <v>19</v>
      </c>
      <c r="J72" s="3" t="s">
        <v>204</v>
      </c>
      <c r="K72" s="3" t="s">
        <v>195</v>
      </c>
      <c r="L72" s="3" t="s">
        <v>196</v>
      </c>
      <c r="M72" s="3" t="s">
        <v>207</v>
      </c>
      <c r="N72" s="3" t="str">
        <f t="shared" si="14"/>
        <v>Mountain-200 Silver</v>
      </c>
      <c r="O72" s="3" t="str">
        <f t="shared" si="15"/>
        <v>38</v>
      </c>
      <c r="P72" s="3">
        <v>1</v>
      </c>
      <c r="Q72" s="34">
        <v>1266</v>
      </c>
      <c r="R72" s="34">
        <v>2320</v>
      </c>
      <c r="S72" s="34">
        <f t="shared" si="16"/>
        <v>1266</v>
      </c>
      <c r="T72" s="34">
        <f t="shared" si="17"/>
        <v>2320</v>
      </c>
      <c r="U72" s="34">
        <f t="shared" si="18"/>
        <v>1054</v>
      </c>
      <c r="V72" s="3" t="str">
        <f t="shared" si="19"/>
        <v>Week 3</v>
      </c>
      <c r="W72" s="3" t="str">
        <f t="shared" si="20"/>
        <v>Sun</v>
      </c>
    </row>
    <row r="73" spans="1:23" x14ac:dyDescent="0.25">
      <c r="A73" s="3">
        <v>261766</v>
      </c>
      <c r="B73" s="22">
        <v>44550</v>
      </c>
      <c r="C73" s="3">
        <v>20</v>
      </c>
      <c r="D73" s="3" t="s">
        <v>193</v>
      </c>
      <c r="E73" s="3">
        <v>2021</v>
      </c>
      <c r="F73" s="3">
        <v>33</v>
      </c>
      <c r="G73" s="3" t="s">
        <v>24</v>
      </c>
      <c r="H73" s="3" t="s">
        <v>20</v>
      </c>
      <c r="I73" s="3" t="s">
        <v>22</v>
      </c>
      <c r="J73" s="3" t="s">
        <v>215</v>
      </c>
      <c r="K73" s="3" t="s">
        <v>195</v>
      </c>
      <c r="L73" s="3" t="s">
        <v>196</v>
      </c>
      <c r="M73" s="3" t="s">
        <v>216</v>
      </c>
      <c r="N73" s="3" t="str">
        <f t="shared" si="14"/>
        <v>Mountain-100 Black</v>
      </c>
      <c r="O73" s="3" t="str">
        <f t="shared" si="15"/>
        <v>38</v>
      </c>
      <c r="P73" s="3">
        <v>4</v>
      </c>
      <c r="Q73" s="34">
        <v>1898</v>
      </c>
      <c r="R73" s="34">
        <v>3375</v>
      </c>
      <c r="S73" s="34">
        <f t="shared" si="16"/>
        <v>7592</v>
      </c>
      <c r="T73" s="34">
        <f t="shared" si="17"/>
        <v>13500</v>
      </c>
      <c r="U73" s="34">
        <f t="shared" si="18"/>
        <v>5908</v>
      </c>
      <c r="V73" s="3" t="str">
        <f t="shared" si="19"/>
        <v>Week 3</v>
      </c>
      <c r="W73" s="3" t="str">
        <f t="shared" si="20"/>
        <v>Mon</v>
      </c>
    </row>
    <row r="74" spans="1:23" x14ac:dyDescent="0.25">
      <c r="A74" s="3">
        <v>261767</v>
      </c>
      <c r="B74" s="22">
        <v>44550</v>
      </c>
      <c r="C74" s="3">
        <v>20</v>
      </c>
      <c r="D74" s="3" t="s">
        <v>193</v>
      </c>
      <c r="E74" s="3">
        <v>2021</v>
      </c>
      <c r="F74" s="3">
        <v>57</v>
      </c>
      <c r="G74" s="3" t="s">
        <v>27</v>
      </c>
      <c r="H74" s="3" t="s">
        <v>23</v>
      </c>
      <c r="I74" s="3" t="s">
        <v>22</v>
      </c>
      <c r="J74" s="3" t="s">
        <v>206</v>
      </c>
      <c r="K74" s="3" t="s">
        <v>195</v>
      </c>
      <c r="L74" s="3" t="s">
        <v>196</v>
      </c>
      <c r="M74" s="3" t="s">
        <v>197</v>
      </c>
      <c r="N74" s="3" t="str">
        <f t="shared" si="14"/>
        <v>Mountain-200 Black</v>
      </c>
      <c r="O74" s="3" t="str">
        <f t="shared" si="15"/>
        <v>46</v>
      </c>
      <c r="P74" s="3">
        <v>4</v>
      </c>
      <c r="Q74" s="34">
        <v>1252</v>
      </c>
      <c r="R74" s="34">
        <v>2295</v>
      </c>
      <c r="S74" s="34">
        <f t="shared" si="16"/>
        <v>5008</v>
      </c>
      <c r="T74" s="34">
        <f t="shared" si="17"/>
        <v>9180</v>
      </c>
      <c r="U74" s="34">
        <f t="shared" si="18"/>
        <v>4172</v>
      </c>
      <c r="V74" s="3" t="str">
        <f t="shared" si="19"/>
        <v>Week 3</v>
      </c>
      <c r="W74" s="3" t="str">
        <f t="shared" si="20"/>
        <v>Mon</v>
      </c>
    </row>
    <row r="75" spans="1:23" x14ac:dyDescent="0.25">
      <c r="A75" s="3">
        <v>261768</v>
      </c>
      <c r="B75" s="22">
        <v>44550</v>
      </c>
      <c r="C75" s="3">
        <v>20</v>
      </c>
      <c r="D75" s="3" t="s">
        <v>193</v>
      </c>
      <c r="E75" s="3">
        <v>2021</v>
      </c>
      <c r="F75" s="3">
        <v>29</v>
      </c>
      <c r="G75" s="3" t="s">
        <v>24</v>
      </c>
      <c r="H75" s="3" t="s">
        <v>23</v>
      </c>
      <c r="I75" s="3" t="s">
        <v>32</v>
      </c>
      <c r="J75" s="3" t="s">
        <v>208</v>
      </c>
      <c r="K75" s="3" t="s">
        <v>195</v>
      </c>
      <c r="L75" s="3" t="s">
        <v>196</v>
      </c>
      <c r="M75" s="3" t="s">
        <v>230</v>
      </c>
      <c r="N75" s="3" t="str">
        <f t="shared" si="14"/>
        <v>Mountain-500 Black</v>
      </c>
      <c r="O75" s="3" t="str">
        <f t="shared" si="15"/>
        <v>52</v>
      </c>
      <c r="P75" s="3">
        <v>3</v>
      </c>
      <c r="Q75" s="34">
        <v>295</v>
      </c>
      <c r="R75" s="34">
        <v>540</v>
      </c>
      <c r="S75" s="34">
        <f t="shared" si="16"/>
        <v>885</v>
      </c>
      <c r="T75" s="34">
        <f t="shared" si="17"/>
        <v>1620</v>
      </c>
      <c r="U75" s="34">
        <f t="shared" si="18"/>
        <v>735</v>
      </c>
      <c r="V75" s="3" t="str">
        <f t="shared" si="19"/>
        <v>Week 3</v>
      </c>
      <c r="W75" s="3" t="str">
        <f t="shared" si="20"/>
        <v>Mon</v>
      </c>
    </row>
    <row r="76" spans="1:23" x14ac:dyDescent="0.25">
      <c r="A76" s="3">
        <v>261769</v>
      </c>
      <c r="B76" s="22">
        <v>44550</v>
      </c>
      <c r="C76" s="3">
        <v>20</v>
      </c>
      <c r="D76" s="3" t="s">
        <v>193</v>
      </c>
      <c r="E76" s="3">
        <v>2021</v>
      </c>
      <c r="F76" s="3">
        <v>35</v>
      </c>
      <c r="G76" s="3" t="s">
        <v>27</v>
      </c>
      <c r="H76" s="3" t="s">
        <v>20</v>
      </c>
      <c r="I76" s="3" t="s">
        <v>22</v>
      </c>
      <c r="J76" s="3" t="s">
        <v>206</v>
      </c>
      <c r="K76" s="3" t="s">
        <v>195</v>
      </c>
      <c r="L76" s="3" t="s">
        <v>196</v>
      </c>
      <c r="M76" s="3" t="s">
        <v>207</v>
      </c>
      <c r="N76" s="3" t="str">
        <f t="shared" si="14"/>
        <v>Mountain-200 Silver</v>
      </c>
      <c r="O76" s="3" t="str">
        <f t="shared" si="15"/>
        <v>38</v>
      </c>
      <c r="P76" s="3">
        <v>1</v>
      </c>
      <c r="Q76" s="34">
        <v>1266</v>
      </c>
      <c r="R76" s="34">
        <v>2320</v>
      </c>
      <c r="S76" s="34">
        <f t="shared" si="16"/>
        <v>1266</v>
      </c>
      <c r="T76" s="34">
        <f t="shared" si="17"/>
        <v>2320</v>
      </c>
      <c r="U76" s="34">
        <f t="shared" si="18"/>
        <v>1054</v>
      </c>
      <c r="V76" s="3" t="str">
        <f t="shared" si="19"/>
        <v>Week 3</v>
      </c>
      <c r="W76" s="3" t="str">
        <f t="shared" si="20"/>
        <v>Mon</v>
      </c>
    </row>
    <row r="77" spans="1:23" x14ac:dyDescent="0.25">
      <c r="A77" s="3">
        <v>261770</v>
      </c>
      <c r="B77" s="22">
        <v>44550</v>
      </c>
      <c r="C77" s="3">
        <v>20</v>
      </c>
      <c r="D77" s="3" t="s">
        <v>193</v>
      </c>
      <c r="E77" s="3">
        <v>2021</v>
      </c>
      <c r="F77" s="3">
        <v>35</v>
      </c>
      <c r="G77" s="3" t="s">
        <v>27</v>
      </c>
      <c r="H77" s="3" t="s">
        <v>23</v>
      </c>
      <c r="I77" s="3" t="s">
        <v>22</v>
      </c>
      <c r="J77" s="3" t="s">
        <v>215</v>
      </c>
      <c r="K77" s="3" t="s">
        <v>195</v>
      </c>
      <c r="L77" s="3" t="s">
        <v>196</v>
      </c>
      <c r="M77" s="3" t="s">
        <v>207</v>
      </c>
      <c r="N77" s="3" t="str">
        <f t="shared" si="14"/>
        <v>Mountain-200 Silver</v>
      </c>
      <c r="O77" s="3" t="str">
        <f t="shared" si="15"/>
        <v>38</v>
      </c>
      <c r="P77" s="3">
        <v>1</v>
      </c>
      <c r="Q77" s="34">
        <v>1266</v>
      </c>
      <c r="R77" s="34">
        <v>2320</v>
      </c>
      <c r="S77" s="34">
        <f t="shared" si="16"/>
        <v>1266</v>
      </c>
      <c r="T77" s="34">
        <f t="shared" si="17"/>
        <v>2320</v>
      </c>
      <c r="U77" s="34">
        <f t="shared" si="18"/>
        <v>1054</v>
      </c>
      <c r="V77" s="3" t="str">
        <f t="shared" si="19"/>
        <v>Week 3</v>
      </c>
      <c r="W77" s="3" t="str">
        <f t="shared" si="20"/>
        <v>Mon</v>
      </c>
    </row>
    <row r="78" spans="1:23" x14ac:dyDescent="0.25">
      <c r="A78" s="3">
        <v>261771</v>
      </c>
      <c r="B78" s="22">
        <v>44551</v>
      </c>
      <c r="C78" s="3">
        <v>21</v>
      </c>
      <c r="D78" s="3" t="s">
        <v>193</v>
      </c>
      <c r="E78" s="3">
        <v>2021</v>
      </c>
      <c r="F78" s="3">
        <v>26</v>
      </c>
      <c r="G78" s="3" t="s">
        <v>24</v>
      </c>
      <c r="H78" s="3" t="s">
        <v>23</v>
      </c>
      <c r="I78" s="3" t="s">
        <v>26</v>
      </c>
      <c r="J78" s="3" t="s">
        <v>231</v>
      </c>
      <c r="K78" s="3" t="s">
        <v>195</v>
      </c>
      <c r="L78" s="3" t="s">
        <v>196</v>
      </c>
      <c r="M78" s="3" t="s">
        <v>207</v>
      </c>
      <c r="N78" s="3" t="str">
        <f t="shared" si="14"/>
        <v>Mountain-200 Silver</v>
      </c>
      <c r="O78" s="3" t="str">
        <f t="shared" si="15"/>
        <v>38</v>
      </c>
      <c r="P78" s="3">
        <v>3</v>
      </c>
      <c r="Q78" s="34">
        <v>1266</v>
      </c>
      <c r="R78" s="34">
        <v>2320</v>
      </c>
      <c r="S78" s="34">
        <f t="shared" si="16"/>
        <v>3798</v>
      </c>
      <c r="T78" s="34">
        <f t="shared" si="17"/>
        <v>6960</v>
      </c>
      <c r="U78" s="34">
        <f t="shared" si="18"/>
        <v>3162</v>
      </c>
      <c r="V78" s="3" t="str">
        <f t="shared" si="19"/>
        <v>Week 3</v>
      </c>
      <c r="W78" s="3" t="str">
        <f t="shared" si="20"/>
        <v>Tue</v>
      </c>
    </row>
    <row r="79" spans="1:23" x14ac:dyDescent="0.25">
      <c r="A79" s="3">
        <v>261772</v>
      </c>
      <c r="B79" s="22">
        <v>44551</v>
      </c>
      <c r="C79" s="3">
        <v>21</v>
      </c>
      <c r="D79" s="3" t="s">
        <v>193</v>
      </c>
      <c r="E79" s="3">
        <v>2021</v>
      </c>
      <c r="F79" s="3">
        <v>23</v>
      </c>
      <c r="G79" s="3" t="s">
        <v>21</v>
      </c>
      <c r="H79" s="3" t="s">
        <v>23</v>
      </c>
      <c r="I79" s="3" t="s">
        <v>34</v>
      </c>
      <c r="J79" s="3" t="s">
        <v>198</v>
      </c>
      <c r="K79" s="3" t="s">
        <v>195</v>
      </c>
      <c r="L79" s="3" t="s">
        <v>196</v>
      </c>
      <c r="M79" s="3" t="s">
        <v>200</v>
      </c>
      <c r="N79" s="3" t="str">
        <f t="shared" si="14"/>
        <v>Mountain-400-W Silver</v>
      </c>
      <c r="O79" s="3" t="str">
        <f t="shared" si="15"/>
        <v>46</v>
      </c>
      <c r="P79" s="3">
        <v>2</v>
      </c>
      <c r="Q79" s="34">
        <v>420</v>
      </c>
      <c r="R79" s="34">
        <v>769</v>
      </c>
      <c r="S79" s="34">
        <f t="shared" si="16"/>
        <v>840</v>
      </c>
      <c r="T79" s="34">
        <f t="shared" si="17"/>
        <v>1538</v>
      </c>
      <c r="U79" s="34">
        <f t="shared" si="18"/>
        <v>698</v>
      </c>
      <c r="V79" s="3" t="str">
        <f t="shared" si="19"/>
        <v>Week 3</v>
      </c>
      <c r="W79" s="3" t="str">
        <f t="shared" si="20"/>
        <v>Tue</v>
      </c>
    </row>
    <row r="80" spans="1:23" x14ac:dyDescent="0.25">
      <c r="A80" s="3">
        <v>261773</v>
      </c>
      <c r="B80" s="22">
        <v>44552</v>
      </c>
      <c r="C80" s="3">
        <v>22</v>
      </c>
      <c r="D80" s="3" t="s">
        <v>193</v>
      </c>
      <c r="E80" s="3">
        <v>2021</v>
      </c>
      <c r="F80" s="3">
        <v>30</v>
      </c>
      <c r="G80" s="3" t="s">
        <v>24</v>
      </c>
      <c r="H80" s="3" t="s">
        <v>20</v>
      </c>
      <c r="I80" s="3" t="s">
        <v>19</v>
      </c>
      <c r="J80" s="3" t="s">
        <v>204</v>
      </c>
      <c r="K80" s="3" t="s">
        <v>195</v>
      </c>
      <c r="L80" s="3" t="s">
        <v>196</v>
      </c>
      <c r="M80" s="3" t="s">
        <v>207</v>
      </c>
      <c r="N80" s="3" t="str">
        <f t="shared" si="14"/>
        <v>Mountain-200 Silver</v>
      </c>
      <c r="O80" s="3" t="str">
        <f t="shared" si="15"/>
        <v>38</v>
      </c>
      <c r="P80" s="3">
        <v>3</v>
      </c>
      <c r="Q80" s="34">
        <v>1266</v>
      </c>
      <c r="R80" s="34">
        <v>2320</v>
      </c>
      <c r="S80" s="34">
        <f t="shared" si="16"/>
        <v>3798</v>
      </c>
      <c r="T80" s="34">
        <f t="shared" si="17"/>
        <v>6960</v>
      </c>
      <c r="U80" s="34">
        <f t="shared" si="18"/>
        <v>3162</v>
      </c>
      <c r="V80" s="3" t="str">
        <f t="shared" si="19"/>
        <v>Week 4</v>
      </c>
      <c r="W80" s="3" t="str">
        <f t="shared" si="20"/>
        <v>Wed</v>
      </c>
    </row>
    <row r="81" spans="1:23" x14ac:dyDescent="0.25">
      <c r="A81" s="3">
        <v>261774</v>
      </c>
      <c r="B81" s="22">
        <v>44552</v>
      </c>
      <c r="C81" s="3">
        <v>22</v>
      </c>
      <c r="D81" s="3" t="s">
        <v>193</v>
      </c>
      <c r="E81" s="3">
        <v>2021</v>
      </c>
      <c r="F81" s="3">
        <v>41</v>
      </c>
      <c r="G81" s="3" t="s">
        <v>27</v>
      </c>
      <c r="H81" s="3" t="s">
        <v>23</v>
      </c>
      <c r="I81" s="3" t="s">
        <v>19</v>
      </c>
      <c r="J81" s="3" t="s">
        <v>194</v>
      </c>
      <c r="K81" s="3" t="s">
        <v>195</v>
      </c>
      <c r="L81" s="3" t="s">
        <v>196</v>
      </c>
      <c r="M81" s="3" t="s">
        <v>209</v>
      </c>
      <c r="N81" s="3" t="str">
        <f t="shared" si="14"/>
        <v>Mountain-200 Black</v>
      </c>
      <c r="O81" s="3" t="str">
        <f t="shared" si="15"/>
        <v>42</v>
      </c>
      <c r="P81" s="3">
        <v>3</v>
      </c>
      <c r="Q81" s="34">
        <v>1252</v>
      </c>
      <c r="R81" s="34">
        <v>2295</v>
      </c>
      <c r="S81" s="34">
        <f t="shared" si="16"/>
        <v>3756</v>
      </c>
      <c r="T81" s="34">
        <f t="shared" si="17"/>
        <v>6885</v>
      </c>
      <c r="U81" s="34">
        <f t="shared" si="18"/>
        <v>3129</v>
      </c>
      <c r="V81" s="3" t="str">
        <f t="shared" si="19"/>
        <v>Week 4</v>
      </c>
      <c r="W81" s="3" t="str">
        <f t="shared" si="20"/>
        <v>Wed</v>
      </c>
    </row>
    <row r="82" spans="1:23" x14ac:dyDescent="0.25">
      <c r="A82" s="3">
        <v>261775</v>
      </c>
      <c r="B82" s="22">
        <v>44552</v>
      </c>
      <c r="C82" s="3">
        <v>22</v>
      </c>
      <c r="D82" s="3" t="s">
        <v>193</v>
      </c>
      <c r="E82" s="3">
        <v>2021</v>
      </c>
      <c r="F82" s="3">
        <v>19</v>
      </c>
      <c r="G82" s="3" t="s">
        <v>21</v>
      </c>
      <c r="H82" s="3" t="s">
        <v>20</v>
      </c>
      <c r="I82" s="3" t="s">
        <v>22</v>
      </c>
      <c r="J82" s="3" t="s">
        <v>201</v>
      </c>
      <c r="K82" s="3" t="s">
        <v>195</v>
      </c>
      <c r="L82" s="3" t="s">
        <v>196</v>
      </c>
      <c r="M82" s="3" t="s">
        <v>211</v>
      </c>
      <c r="N82" s="3" t="str">
        <f t="shared" si="14"/>
        <v>Mountain-500 Silver</v>
      </c>
      <c r="O82" s="3" t="str">
        <f t="shared" si="15"/>
        <v>42</v>
      </c>
      <c r="P82" s="3">
        <v>1</v>
      </c>
      <c r="Q82" s="34">
        <v>308</v>
      </c>
      <c r="R82" s="34">
        <v>565</v>
      </c>
      <c r="S82" s="34">
        <f t="shared" si="16"/>
        <v>308</v>
      </c>
      <c r="T82" s="34">
        <f t="shared" si="17"/>
        <v>565</v>
      </c>
      <c r="U82" s="34">
        <f t="shared" si="18"/>
        <v>257</v>
      </c>
      <c r="V82" s="3" t="str">
        <f t="shared" si="19"/>
        <v>Week 4</v>
      </c>
      <c r="W82" s="3" t="str">
        <f t="shared" si="20"/>
        <v>Wed</v>
      </c>
    </row>
    <row r="83" spans="1:23" x14ac:dyDescent="0.25">
      <c r="A83" s="3">
        <v>261776</v>
      </c>
      <c r="B83" s="22">
        <v>44552</v>
      </c>
      <c r="C83" s="3">
        <v>22</v>
      </c>
      <c r="D83" s="3" t="s">
        <v>193</v>
      </c>
      <c r="E83" s="3">
        <v>2021</v>
      </c>
      <c r="F83" s="3">
        <v>25</v>
      </c>
      <c r="G83" s="3" t="s">
        <v>24</v>
      </c>
      <c r="H83" s="3" t="s">
        <v>23</v>
      </c>
      <c r="I83" s="3" t="s">
        <v>26</v>
      </c>
      <c r="J83" s="3" t="s">
        <v>220</v>
      </c>
      <c r="K83" s="3" t="s">
        <v>195</v>
      </c>
      <c r="L83" s="3" t="s">
        <v>196</v>
      </c>
      <c r="M83" s="3" t="s">
        <v>203</v>
      </c>
      <c r="N83" s="3" t="str">
        <f t="shared" si="14"/>
        <v>Mountain-200 Black</v>
      </c>
      <c r="O83" s="3" t="str">
        <f t="shared" si="15"/>
        <v>38</v>
      </c>
      <c r="P83" s="3">
        <v>1</v>
      </c>
      <c r="Q83" s="34">
        <v>1252</v>
      </c>
      <c r="R83" s="34">
        <v>2295</v>
      </c>
      <c r="S83" s="34">
        <f t="shared" si="16"/>
        <v>1252</v>
      </c>
      <c r="T83" s="34">
        <f t="shared" si="17"/>
        <v>2295</v>
      </c>
      <c r="U83" s="34">
        <f t="shared" si="18"/>
        <v>1043</v>
      </c>
      <c r="V83" s="3" t="str">
        <f t="shared" si="19"/>
        <v>Week 4</v>
      </c>
      <c r="W83" s="3" t="str">
        <f t="shared" si="20"/>
        <v>Wed</v>
      </c>
    </row>
    <row r="84" spans="1:23" x14ac:dyDescent="0.25">
      <c r="A84" s="3">
        <v>261777</v>
      </c>
      <c r="B84" s="22">
        <v>44552</v>
      </c>
      <c r="C84" s="3">
        <v>22</v>
      </c>
      <c r="D84" s="3" t="s">
        <v>193</v>
      </c>
      <c r="E84" s="3">
        <v>2021</v>
      </c>
      <c r="F84" s="3">
        <v>27</v>
      </c>
      <c r="G84" s="3" t="s">
        <v>24</v>
      </c>
      <c r="H84" s="3" t="s">
        <v>20</v>
      </c>
      <c r="I84" s="3" t="s">
        <v>32</v>
      </c>
      <c r="J84" s="3" t="s">
        <v>208</v>
      </c>
      <c r="K84" s="3" t="s">
        <v>195</v>
      </c>
      <c r="L84" s="3" t="s">
        <v>196</v>
      </c>
      <c r="M84" s="3" t="s">
        <v>197</v>
      </c>
      <c r="N84" s="3" t="str">
        <f t="shared" si="14"/>
        <v>Mountain-200 Black</v>
      </c>
      <c r="O84" s="3" t="str">
        <f t="shared" si="15"/>
        <v>46</v>
      </c>
      <c r="P84" s="3">
        <v>1</v>
      </c>
      <c r="Q84" s="34">
        <v>1252</v>
      </c>
      <c r="R84" s="34">
        <v>2295</v>
      </c>
      <c r="S84" s="34">
        <f t="shared" si="16"/>
        <v>1252</v>
      </c>
      <c r="T84" s="34">
        <f t="shared" si="17"/>
        <v>2295</v>
      </c>
      <c r="U84" s="34">
        <f t="shared" si="18"/>
        <v>1043</v>
      </c>
      <c r="V84" s="3" t="str">
        <f t="shared" si="19"/>
        <v>Week 4</v>
      </c>
      <c r="W84" s="3" t="str">
        <f t="shared" si="20"/>
        <v>Wed</v>
      </c>
    </row>
    <row r="85" spans="1:23" x14ac:dyDescent="0.25">
      <c r="A85" s="3">
        <v>261778</v>
      </c>
      <c r="B85" s="22">
        <v>44552</v>
      </c>
      <c r="C85" s="3">
        <v>22</v>
      </c>
      <c r="D85" s="3" t="s">
        <v>193</v>
      </c>
      <c r="E85" s="3">
        <v>2021</v>
      </c>
      <c r="F85" s="3">
        <v>41</v>
      </c>
      <c r="G85" s="3" t="s">
        <v>27</v>
      </c>
      <c r="H85" s="3" t="s">
        <v>23</v>
      </c>
      <c r="I85" s="3" t="s">
        <v>30</v>
      </c>
      <c r="J85" s="3" t="s">
        <v>229</v>
      </c>
      <c r="K85" s="3" t="s">
        <v>195</v>
      </c>
      <c r="L85" s="3" t="s">
        <v>196</v>
      </c>
      <c r="M85" s="3" t="s">
        <v>207</v>
      </c>
      <c r="N85" s="3" t="str">
        <f t="shared" si="14"/>
        <v>Mountain-200 Silver</v>
      </c>
      <c r="O85" s="3" t="str">
        <f t="shared" si="15"/>
        <v>38</v>
      </c>
      <c r="P85" s="3">
        <v>1</v>
      </c>
      <c r="Q85" s="34">
        <v>1266</v>
      </c>
      <c r="R85" s="34">
        <v>2320</v>
      </c>
      <c r="S85" s="34">
        <f t="shared" si="16"/>
        <v>1266</v>
      </c>
      <c r="T85" s="34">
        <f t="shared" si="17"/>
        <v>2320</v>
      </c>
      <c r="U85" s="34">
        <f t="shared" si="18"/>
        <v>1054</v>
      </c>
      <c r="V85" s="3" t="str">
        <f t="shared" si="19"/>
        <v>Week 4</v>
      </c>
      <c r="W85" s="3" t="str">
        <f t="shared" si="20"/>
        <v>Wed</v>
      </c>
    </row>
    <row r="86" spans="1:23" x14ac:dyDescent="0.25">
      <c r="A86" s="3">
        <v>261779</v>
      </c>
      <c r="B86" s="22">
        <v>44553</v>
      </c>
      <c r="C86" s="3">
        <v>23</v>
      </c>
      <c r="D86" s="3" t="s">
        <v>193</v>
      </c>
      <c r="E86" s="3">
        <v>2021</v>
      </c>
      <c r="F86" s="3">
        <v>30</v>
      </c>
      <c r="G86" s="3" t="s">
        <v>24</v>
      </c>
      <c r="H86" s="3" t="s">
        <v>20</v>
      </c>
      <c r="I86" s="3" t="s">
        <v>19</v>
      </c>
      <c r="J86" s="3" t="s">
        <v>212</v>
      </c>
      <c r="K86" s="3" t="s">
        <v>195</v>
      </c>
      <c r="L86" s="3" t="s">
        <v>196</v>
      </c>
      <c r="M86" s="3" t="s">
        <v>199</v>
      </c>
      <c r="N86" s="3" t="str">
        <f t="shared" si="14"/>
        <v>Mountain-200 Silver</v>
      </c>
      <c r="O86" s="3" t="str">
        <f t="shared" si="15"/>
        <v>42</v>
      </c>
      <c r="P86" s="3">
        <v>1</v>
      </c>
      <c r="Q86" s="34">
        <v>1266</v>
      </c>
      <c r="R86" s="34">
        <v>2320</v>
      </c>
      <c r="S86" s="34">
        <f t="shared" si="16"/>
        <v>1266</v>
      </c>
      <c r="T86" s="34">
        <f t="shared" si="17"/>
        <v>2320</v>
      </c>
      <c r="U86" s="34">
        <f t="shared" si="18"/>
        <v>1054</v>
      </c>
      <c r="V86" s="3" t="str">
        <f t="shared" si="19"/>
        <v>Week 4</v>
      </c>
      <c r="W86" s="3" t="str">
        <f t="shared" si="20"/>
        <v>Thu</v>
      </c>
    </row>
    <row r="87" spans="1:23" x14ac:dyDescent="0.25">
      <c r="A87" s="3">
        <v>261780</v>
      </c>
      <c r="B87" s="22">
        <v>44553</v>
      </c>
      <c r="C87" s="3">
        <v>23</v>
      </c>
      <c r="D87" s="3" t="s">
        <v>193</v>
      </c>
      <c r="E87" s="3">
        <v>2021</v>
      </c>
      <c r="F87" s="3">
        <v>31</v>
      </c>
      <c r="G87" s="3" t="s">
        <v>24</v>
      </c>
      <c r="H87" s="3" t="s">
        <v>20</v>
      </c>
      <c r="I87" s="3" t="s">
        <v>32</v>
      </c>
      <c r="J87" s="3" t="s">
        <v>208</v>
      </c>
      <c r="K87" s="3" t="s">
        <v>195</v>
      </c>
      <c r="L87" s="3" t="s">
        <v>196</v>
      </c>
      <c r="M87" s="3" t="s">
        <v>209</v>
      </c>
      <c r="N87" s="3" t="str">
        <f t="shared" si="14"/>
        <v>Mountain-200 Black</v>
      </c>
      <c r="O87" s="3" t="str">
        <f t="shared" si="15"/>
        <v>42</v>
      </c>
      <c r="P87" s="3">
        <v>1</v>
      </c>
      <c r="Q87" s="34">
        <v>1252</v>
      </c>
      <c r="R87" s="34">
        <v>2295</v>
      </c>
      <c r="S87" s="34">
        <f t="shared" si="16"/>
        <v>1252</v>
      </c>
      <c r="T87" s="34">
        <f t="shared" si="17"/>
        <v>2295</v>
      </c>
      <c r="U87" s="34">
        <f t="shared" si="18"/>
        <v>1043</v>
      </c>
      <c r="V87" s="3" t="str">
        <f t="shared" si="19"/>
        <v>Week 4</v>
      </c>
      <c r="W87" s="3" t="str">
        <f t="shared" si="20"/>
        <v>Thu</v>
      </c>
    </row>
    <row r="88" spans="1:23" x14ac:dyDescent="0.25">
      <c r="A88" s="3">
        <v>261781</v>
      </c>
      <c r="B88" s="22">
        <v>44553</v>
      </c>
      <c r="C88" s="3">
        <v>23</v>
      </c>
      <c r="D88" s="3" t="s">
        <v>193</v>
      </c>
      <c r="E88" s="3">
        <v>2021</v>
      </c>
      <c r="F88" s="3">
        <v>35</v>
      </c>
      <c r="G88" s="3" t="s">
        <v>27</v>
      </c>
      <c r="H88" s="3" t="s">
        <v>20</v>
      </c>
      <c r="I88" s="3" t="s">
        <v>19</v>
      </c>
      <c r="J88" s="3" t="s">
        <v>194</v>
      </c>
      <c r="K88" s="3" t="s">
        <v>195</v>
      </c>
      <c r="L88" s="3" t="s">
        <v>196</v>
      </c>
      <c r="M88" s="3" t="s">
        <v>214</v>
      </c>
      <c r="N88" s="3" t="str">
        <f t="shared" si="14"/>
        <v>Mountain-500 Black</v>
      </c>
      <c r="O88" s="3" t="str">
        <f t="shared" si="15"/>
        <v>42</v>
      </c>
      <c r="P88" s="3">
        <v>1</v>
      </c>
      <c r="Q88" s="34">
        <v>295</v>
      </c>
      <c r="R88" s="34">
        <v>540</v>
      </c>
      <c r="S88" s="34">
        <f t="shared" si="16"/>
        <v>295</v>
      </c>
      <c r="T88" s="34">
        <f t="shared" si="17"/>
        <v>540</v>
      </c>
      <c r="U88" s="34">
        <f t="shared" si="18"/>
        <v>245</v>
      </c>
      <c r="V88" s="3" t="str">
        <f t="shared" si="19"/>
        <v>Week 4</v>
      </c>
      <c r="W88" s="3" t="str">
        <f t="shared" si="20"/>
        <v>Thu</v>
      </c>
    </row>
    <row r="89" spans="1:23" x14ac:dyDescent="0.25">
      <c r="A89" s="3">
        <v>261782</v>
      </c>
      <c r="B89" s="22">
        <v>44554</v>
      </c>
      <c r="C89" s="3">
        <v>24</v>
      </c>
      <c r="D89" s="3" t="s">
        <v>193</v>
      </c>
      <c r="E89" s="3">
        <v>2021</v>
      </c>
      <c r="F89" s="3">
        <v>38</v>
      </c>
      <c r="G89" s="3" t="s">
        <v>27</v>
      </c>
      <c r="H89" s="3" t="s">
        <v>23</v>
      </c>
      <c r="I89" s="3" t="s">
        <v>22</v>
      </c>
      <c r="J89" s="3" t="s">
        <v>206</v>
      </c>
      <c r="K89" s="3" t="s">
        <v>195</v>
      </c>
      <c r="L89" s="3" t="s">
        <v>196</v>
      </c>
      <c r="M89" s="3" t="s">
        <v>209</v>
      </c>
      <c r="N89" s="3" t="str">
        <f t="shared" si="14"/>
        <v>Mountain-200 Black</v>
      </c>
      <c r="O89" s="3" t="str">
        <f t="shared" si="15"/>
        <v>42</v>
      </c>
      <c r="P89" s="3">
        <v>4</v>
      </c>
      <c r="Q89" s="34">
        <v>1252</v>
      </c>
      <c r="R89" s="34">
        <v>2295</v>
      </c>
      <c r="S89" s="34">
        <f t="shared" si="16"/>
        <v>5008</v>
      </c>
      <c r="T89" s="34">
        <f t="shared" si="17"/>
        <v>9180</v>
      </c>
      <c r="U89" s="34">
        <f t="shared" si="18"/>
        <v>4172</v>
      </c>
      <c r="V89" s="3" t="str">
        <f t="shared" si="19"/>
        <v>Week 4</v>
      </c>
      <c r="W89" s="3" t="str">
        <f t="shared" si="20"/>
        <v>Fri</v>
      </c>
    </row>
    <row r="91" spans="1:23" s="37" customFormat="1" ht="15.75" x14ac:dyDescent="0.25">
      <c r="A91" s="52" t="s">
        <v>355</v>
      </c>
    </row>
  </sheetData>
  <autoFilter ref="A1:W89" xr:uid="{00000000-0009-0000-0000-000003000000}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9"/>
  <sheetViews>
    <sheetView showGridLines="0" topLeftCell="A49" zoomScaleNormal="100" workbookViewId="0">
      <selection activeCell="E50" sqref="E50"/>
    </sheetView>
  </sheetViews>
  <sheetFormatPr defaultColWidth="8.7109375" defaultRowHeight="15" x14ac:dyDescent="0.25"/>
  <cols>
    <col min="1" max="1" width="26" customWidth="1"/>
    <col min="2" max="3" width="14" customWidth="1"/>
    <col min="4" max="4" width="11" customWidth="1"/>
    <col min="5" max="6" width="10" customWidth="1"/>
    <col min="7" max="7" width="16" customWidth="1"/>
    <col min="10" max="12" width="22" customWidth="1"/>
  </cols>
  <sheetData>
    <row r="1" spans="1:12" ht="18" x14ac:dyDescent="0.25">
      <c r="A1" s="1" t="s">
        <v>12</v>
      </c>
    </row>
    <row r="2" spans="1:12" x14ac:dyDescent="0.25">
      <c r="A2" s="2"/>
      <c r="I2" s="53"/>
      <c r="J2" s="53"/>
      <c r="K2" s="53"/>
      <c r="L2" s="53"/>
    </row>
    <row r="3" spans="1:12" x14ac:dyDescent="0.25">
      <c r="A3" s="3" t="s">
        <v>13</v>
      </c>
      <c r="B3" s="4" t="str">
        <f>IF(Dashboard!$E$4="All","*",Dashboard!$E$4)</f>
        <v>*</v>
      </c>
      <c r="I3" s="53"/>
      <c r="J3" s="54" t="s">
        <v>14</v>
      </c>
      <c r="K3" s="54" t="s">
        <v>15</v>
      </c>
      <c r="L3" s="54" t="s">
        <v>16</v>
      </c>
    </row>
    <row r="4" spans="1:12" x14ac:dyDescent="0.25">
      <c r="A4" s="3" t="s">
        <v>17</v>
      </c>
      <c r="B4" s="4" t="str">
        <f>IF(Dashboard!$I$4="All","*",Dashboard!$I$4)</f>
        <v>*</v>
      </c>
      <c r="I4" s="53"/>
      <c r="J4" s="55" t="s">
        <v>1</v>
      </c>
      <c r="K4" s="55" t="s">
        <v>1</v>
      </c>
      <c r="L4" s="55" t="s">
        <v>1</v>
      </c>
    </row>
    <row r="5" spans="1:12" x14ac:dyDescent="0.25">
      <c r="A5" s="3" t="s">
        <v>18</v>
      </c>
      <c r="B5" s="4" t="str">
        <f>IF(Dashboard!$M$4="All","*",Dashboard!$M$4)</f>
        <v>*</v>
      </c>
      <c r="I5" s="53"/>
      <c r="J5" s="55" t="s">
        <v>19</v>
      </c>
      <c r="K5" s="55" t="s">
        <v>20</v>
      </c>
      <c r="L5" s="55" t="s">
        <v>21</v>
      </c>
    </row>
    <row r="6" spans="1:12" x14ac:dyDescent="0.25">
      <c r="I6" s="53"/>
      <c r="J6" s="55" t="s">
        <v>22</v>
      </c>
      <c r="K6" s="55" t="s">
        <v>23</v>
      </c>
      <c r="L6" s="55" t="s">
        <v>24</v>
      </c>
    </row>
    <row r="7" spans="1:12" x14ac:dyDescent="0.25">
      <c r="A7" s="5" t="s">
        <v>25</v>
      </c>
      <c r="I7" s="53"/>
      <c r="J7" s="55" t="s">
        <v>26</v>
      </c>
      <c r="K7" s="53"/>
      <c r="L7" s="55" t="s">
        <v>27</v>
      </c>
    </row>
    <row r="8" spans="1:12" x14ac:dyDescent="0.25">
      <c r="A8" s="6" t="s">
        <v>28</v>
      </c>
      <c r="B8" s="6" t="s">
        <v>29</v>
      </c>
      <c r="I8" s="53"/>
      <c r="J8" s="55" t="s">
        <v>30</v>
      </c>
      <c r="K8" s="53"/>
      <c r="L8" s="53"/>
    </row>
    <row r="9" spans="1:12" x14ac:dyDescent="0.25">
      <c r="A9" s="7" t="s">
        <v>31</v>
      </c>
      <c r="B9" s="8">
        <f>SUMIFS(Clean_Data!$T$2:$T$89,Clean_Data!$I$2:$I$89,$B$3,Clean_Data!$H$2:$H$89,$B$4,Clean_Data!$G$2:$G$89,$B$5)</f>
        <v>361232</v>
      </c>
      <c r="I9" s="53"/>
      <c r="J9" s="55" t="s">
        <v>32</v>
      </c>
      <c r="K9" s="53"/>
      <c r="L9" s="53"/>
    </row>
    <row r="10" spans="1:12" x14ac:dyDescent="0.25">
      <c r="A10" s="7" t="s">
        <v>33</v>
      </c>
      <c r="B10" s="8">
        <f>SUMIFS(Clean_Data!$S$2:$S$89,Clean_Data!$I$2:$I$89,$B$3,Clean_Data!$H$2:$H$89,$B$4,Clean_Data!$G$2:$G$89,$B$5)</f>
        <v>197724</v>
      </c>
      <c r="I10" s="53"/>
      <c r="J10" s="55" t="s">
        <v>34</v>
      </c>
      <c r="K10" s="53"/>
      <c r="L10" s="53"/>
    </row>
    <row r="11" spans="1:12" x14ac:dyDescent="0.25">
      <c r="A11" s="7" t="s">
        <v>35</v>
      </c>
      <c r="B11" s="8">
        <f>SUMIFS(Clean_Data!$U$2:$U$89,Clean_Data!$I$2:$I$89,$B$3,Clean_Data!$H$2:$H$89,$B$4,Clean_Data!$G$2:$G$89,$B$5)</f>
        <v>163508</v>
      </c>
      <c r="I11" s="53"/>
      <c r="J11" s="53"/>
      <c r="K11" s="53"/>
      <c r="L11" s="53"/>
    </row>
    <row r="12" spans="1:12" x14ac:dyDescent="0.25">
      <c r="A12" s="7" t="s">
        <v>36</v>
      </c>
      <c r="B12" s="9">
        <f>IFERROR(B11/B9,0)</f>
        <v>0.45263985471940471</v>
      </c>
    </row>
    <row r="13" spans="1:12" x14ac:dyDescent="0.25">
      <c r="A13" s="7" t="s">
        <v>37</v>
      </c>
      <c r="B13" s="10">
        <f>COUNTIFS(Clean_Data!$I$2:$I$89,$B$3,Clean_Data!$H$2:$H$89,$B$4,Clean_Data!$G$2:$G$89,$B$5)</f>
        <v>88</v>
      </c>
    </row>
    <row r="14" spans="1:12" x14ac:dyDescent="0.25">
      <c r="A14" s="7" t="s">
        <v>38</v>
      </c>
      <c r="B14" s="10">
        <f>SUMIFS(Clean_Data!$P$2:$P$89,Clean_Data!$I$2:$I$89,$B$3,Clean_Data!$H$2:$H$89,$B$4,Clean_Data!$G$2:$G$89,$B$5)</f>
        <v>187</v>
      </c>
    </row>
    <row r="15" spans="1:12" x14ac:dyDescent="0.25">
      <c r="A15" s="7" t="s">
        <v>39</v>
      </c>
      <c r="B15" s="8">
        <f>IFERROR(B9/B13,0)</f>
        <v>4104.909090909091</v>
      </c>
    </row>
    <row r="16" spans="1:12" x14ac:dyDescent="0.25">
      <c r="A16" s="7" t="s">
        <v>40</v>
      </c>
      <c r="B16" s="11">
        <f>IFERROR(AVERAGEIFS(Clean_Data!$F$2:$F$89,Clean_Data!$I$2:$I$89,$B$3,Clean_Data!$H$2:$H$89,$B$4,Clean_Data!$G$2:$G$89,$B$5),0)</f>
        <v>34.170454545454547</v>
      </c>
    </row>
    <row r="18" spans="1:5" x14ac:dyDescent="0.25">
      <c r="A18" s="5" t="s">
        <v>41</v>
      </c>
    </row>
    <row r="19" spans="1:5" x14ac:dyDescent="0.25">
      <c r="A19" s="6" t="s">
        <v>42</v>
      </c>
      <c r="B19" s="6" t="s">
        <v>43</v>
      </c>
      <c r="C19" s="6" t="s">
        <v>31</v>
      </c>
      <c r="D19" s="6" t="s">
        <v>35</v>
      </c>
      <c r="E19" s="6" t="s">
        <v>44</v>
      </c>
    </row>
    <row r="20" spans="1:5" x14ac:dyDescent="0.25">
      <c r="A20" s="7" t="s">
        <v>45</v>
      </c>
      <c r="B20" s="7">
        <v>1</v>
      </c>
      <c r="C20" s="8">
        <f>SUMIFS(Clean_Data!$T$2:$T$89,Clean_Data!$C$2:$C$89,$B20,Clean_Data!$I$2:$I$89,$B$3,Clean_Data!$H$2:$H$89,$B$4,Clean_Data!$G$2:$G$89,$B$5)</f>
        <v>11500</v>
      </c>
      <c r="D20" s="8">
        <f>SUMIFS(Clean_Data!$U$2:$U$89,Clean_Data!$C$2:$C$89,$B20,Clean_Data!$I$2:$I$89,$B$3,Clean_Data!$H$2:$H$89,$B$4,Clean_Data!$G$2:$G$89,$B$5)</f>
        <v>5226</v>
      </c>
      <c r="E20" s="7">
        <f>COUNTIFS(Clean_Data!$C$2:$C$89,$B20,Clean_Data!$I$2:$I$89,$B$3,Clean_Data!$H$2:$H$89,$B$4,Clean_Data!$G$2:$G$89,$B$5)</f>
        <v>2</v>
      </c>
    </row>
    <row r="21" spans="1:5" x14ac:dyDescent="0.25">
      <c r="A21" s="7" t="s">
        <v>46</v>
      </c>
      <c r="B21" s="7">
        <v>2</v>
      </c>
      <c r="C21" s="8">
        <f>SUMIFS(Clean_Data!$T$2:$T$89,Clean_Data!$C$2:$C$89,$B21,Clean_Data!$I$2:$I$89,$B$3,Clean_Data!$H$2:$H$89,$B$4,Clean_Data!$G$2:$G$89,$B$5)</f>
        <v>2307</v>
      </c>
      <c r="D21" s="8">
        <f>SUMIFS(Clean_Data!$U$2:$U$89,Clean_Data!$C$2:$C$89,$B21,Clean_Data!$I$2:$I$89,$B$3,Clean_Data!$H$2:$H$89,$B$4,Clean_Data!$G$2:$G$89,$B$5)</f>
        <v>1047</v>
      </c>
      <c r="E21" s="7">
        <f>COUNTIFS(Clean_Data!$C$2:$C$89,$B21,Clean_Data!$I$2:$I$89,$B$3,Clean_Data!$H$2:$H$89,$B$4,Clean_Data!$G$2:$G$89,$B$5)</f>
        <v>2</v>
      </c>
    </row>
    <row r="22" spans="1:5" x14ac:dyDescent="0.25">
      <c r="A22" s="7" t="s">
        <v>47</v>
      </c>
      <c r="B22" s="7">
        <v>3</v>
      </c>
      <c r="C22" s="8">
        <f>SUMIFS(Clean_Data!$T$2:$T$89,Clean_Data!$C$2:$C$89,$B22,Clean_Data!$I$2:$I$89,$B$3,Clean_Data!$H$2:$H$89,$B$4,Clean_Data!$G$2:$G$89,$B$5)</f>
        <v>9180</v>
      </c>
      <c r="D22" s="8">
        <f>SUMIFS(Clean_Data!$U$2:$U$89,Clean_Data!$C$2:$C$89,$B22,Clean_Data!$I$2:$I$89,$B$3,Clean_Data!$H$2:$H$89,$B$4,Clean_Data!$G$2:$G$89,$B$5)</f>
        <v>4172</v>
      </c>
      <c r="E22" s="7">
        <f>COUNTIFS(Clean_Data!$C$2:$C$89,$B22,Clean_Data!$I$2:$I$89,$B$3,Clean_Data!$H$2:$H$89,$B$4,Clean_Data!$G$2:$G$89,$B$5)</f>
        <v>3</v>
      </c>
    </row>
    <row r="23" spans="1:5" x14ac:dyDescent="0.25">
      <c r="A23" s="7" t="s">
        <v>48</v>
      </c>
      <c r="B23" s="7">
        <v>4</v>
      </c>
      <c r="C23" s="8">
        <f>SUMIFS(Clean_Data!$T$2:$T$89,Clean_Data!$C$2:$C$89,$B23,Clean_Data!$I$2:$I$89,$B$3,Clean_Data!$H$2:$H$89,$B$4,Clean_Data!$G$2:$G$89,$B$5)</f>
        <v>3076</v>
      </c>
      <c r="D23" s="8">
        <f>SUMIFS(Clean_Data!$U$2:$U$89,Clean_Data!$C$2:$C$89,$B23,Clean_Data!$I$2:$I$89,$B$3,Clean_Data!$H$2:$H$89,$B$4,Clean_Data!$G$2:$G$89,$B$5)</f>
        <v>1396</v>
      </c>
      <c r="E23" s="7">
        <f>COUNTIFS(Clean_Data!$C$2:$C$89,$B23,Clean_Data!$I$2:$I$89,$B$3,Clean_Data!$H$2:$H$89,$B$4,Clean_Data!$G$2:$G$89,$B$5)</f>
        <v>1</v>
      </c>
    </row>
    <row r="24" spans="1:5" x14ac:dyDescent="0.25">
      <c r="A24" s="7" t="s">
        <v>49</v>
      </c>
      <c r="B24" s="7">
        <v>5</v>
      </c>
      <c r="C24" s="8">
        <f>SUMIFS(Clean_Data!$T$2:$T$89,Clean_Data!$C$2:$C$89,$B24,Clean_Data!$I$2:$I$89,$B$3,Clean_Data!$H$2:$H$89,$B$4,Clean_Data!$G$2:$G$89,$B$5)</f>
        <v>22975</v>
      </c>
      <c r="D24" s="8">
        <f>SUMIFS(Clean_Data!$U$2:$U$89,Clean_Data!$C$2:$C$89,$B24,Clean_Data!$I$2:$I$89,$B$3,Clean_Data!$H$2:$H$89,$B$4,Clean_Data!$G$2:$G$89,$B$5)</f>
        <v>10441</v>
      </c>
      <c r="E24" s="7">
        <f>COUNTIFS(Clean_Data!$C$2:$C$89,$B24,Clean_Data!$I$2:$I$89,$B$3,Clean_Data!$H$2:$H$89,$B$4,Clean_Data!$G$2:$G$89,$B$5)</f>
        <v>4</v>
      </c>
    </row>
    <row r="25" spans="1:5" x14ac:dyDescent="0.25">
      <c r="A25" s="7" t="s">
        <v>50</v>
      </c>
      <c r="B25" s="7">
        <v>6</v>
      </c>
      <c r="C25" s="8">
        <f>SUMIFS(Clean_Data!$T$2:$T$89,Clean_Data!$C$2:$C$89,$B25,Clean_Data!$I$2:$I$89,$B$3,Clean_Data!$H$2:$H$89,$B$4,Clean_Data!$G$2:$G$89,$B$5)</f>
        <v>9217</v>
      </c>
      <c r="D25" s="8">
        <f>SUMIFS(Clean_Data!$U$2:$U$89,Clean_Data!$C$2:$C$89,$B25,Clean_Data!$I$2:$I$89,$B$3,Clean_Data!$H$2:$H$89,$B$4,Clean_Data!$G$2:$G$89,$B$5)</f>
        <v>4187</v>
      </c>
      <c r="E25" s="7">
        <f>COUNTIFS(Clean_Data!$C$2:$C$89,$B25,Clean_Data!$I$2:$I$89,$B$3,Clean_Data!$H$2:$H$89,$B$4,Clean_Data!$G$2:$G$89,$B$5)</f>
        <v>4</v>
      </c>
    </row>
    <row r="26" spans="1:5" x14ac:dyDescent="0.25">
      <c r="A26" s="7" t="s">
        <v>51</v>
      </c>
      <c r="B26" s="7">
        <v>7</v>
      </c>
      <c r="C26" s="8">
        <f>SUMIFS(Clean_Data!$T$2:$T$89,Clean_Data!$C$2:$C$89,$B26,Clean_Data!$I$2:$I$89,$B$3,Clean_Data!$H$2:$H$89,$B$4,Clean_Data!$G$2:$G$89,$B$5)</f>
        <v>7716</v>
      </c>
      <c r="D26" s="8">
        <f>SUMIFS(Clean_Data!$U$2:$U$89,Clean_Data!$C$2:$C$89,$B26,Clean_Data!$I$2:$I$89,$B$3,Clean_Data!$H$2:$H$89,$B$4,Clean_Data!$G$2:$G$89,$B$5)</f>
        <v>3504</v>
      </c>
      <c r="E26" s="7">
        <f>COUNTIFS(Clean_Data!$C$2:$C$89,$B26,Clean_Data!$I$2:$I$89,$B$3,Clean_Data!$H$2:$H$89,$B$4,Clean_Data!$G$2:$G$89,$B$5)</f>
        <v>2</v>
      </c>
    </row>
    <row r="27" spans="1:5" x14ac:dyDescent="0.25">
      <c r="A27" s="7" t="s">
        <v>52</v>
      </c>
      <c r="B27" s="7">
        <v>8</v>
      </c>
      <c r="C27" s="8">
        <f>SUMIFS(Clean_Data!$T$2:$T$89,Clean_Data!$C$2:$C$89,$B27,Clean_Data!$I$2:$I$89,$B$3,Clean_Data!$H$2:$H$89,$B$4,Clean_Data!$G$2:$G$89,$B$5)</f>
        <v>16670</v>
      </c>
      <c r="D27" s="8">
        <f>SUMIFS(Clean_Data!$U$2:$U$89,Clean_Data!$C$2:$C$89,$B27,Clean_Data!$I$2:$I$89,$B$3,Clean_Data!$H$2:$H$89,$B$4,Clean_Data!$G$2:$G$89,$B$5)</f>
        <v>7575</v>
      </c>
      <c r="E27" s="7">
        <f>COUNTIFS(Clean_Data!$C$2:$C$89,$B27,Clean_Data!$I$2:$I$89,$B$3,Clean_Data!$H$2:$H$89,$B$4,Clean_Data!$G$2:$G$89,$B$5)</f>
        <v>4</v>
      </c>
    </row>
    <row r="28" spans="1:5" x14ac:dyDescent="0.25">
      <c r="A28" s="7" t="s">
        <v>53</v>
      </c>
      <c r="B28" s="7">
        <v>9</v>
      </c>
      <c r="C28" s="8">
        <f>SUMIFS(Clean_Data!$T$2:$T$89,Clean_Data!$C$2:$C$89,$B28,Clean_Data!$I$2:$I$89,$B$3,Clean_Data!$H$2:$H$89,$B$4,Clean_Data!$G$2:$G$89,$B$5)</f>
        <v>9070</v>
      </c>
      <c r="D28" s="8">
        <f>SUMIFS(Clean_Data!$U$2:$U$89,Clean_Data!$C$2:$C$89,$B28,Clean_Data!$I$2:$I$89,$B$3,Clean_Data!$H$2:$H$89,$B$4,Clean_Data!$G$2:$G$89,$B$5)</f>
        <v>4008</v>
      </c>
      <c r="E28" s="7">
        <f>COUNTIFS(Clean_Data!$C$2:$C$89,$B28,Clean_Data!$I$2:$I$89,$B$3,Clean_Data!$H$2:$H$89,$B$4,Clean_Data!$G$2:$G$89,$B$5)</f>
        <v>2</v>
      </c>
    </row>
    <row r="29" spans="1:5" x14ac:dyDescent="0.25">
      <c r="A29" s="7" t="s">
        <v>54</v>
      </c>
      <c r="B29" s="7">
        <v>10</v>
      </c>
      <c r="C29" s="8">
        <f>SUMIFS(Clean_Data!$T$2:$T$89,Clean_Data!$C$2:$C$89,$B29,Clean_Data!$I$2:$I$89,$B$3,Clean_Data!$H$2:$H$89,$B$4,Clean_Data!$G$2:$G$89,$B$5)</f>
        <v>17710</v>
      </c>
      <c r="D29" s="8">
        <f>SUMIFS(Clean_Data!$U$2:$U$89,Clean_Data!$C$2:$C$89,$B29,Clean_Data!$I$2:$I$89,$B$3,Clean_Data!$H$2:$H$89,$B$4,Clean_Data!$G$2:$G$89,$B$5)</f>
        <v>7991</v>
      </c>
      <c r="E29" s="7">
        <f>COUNTIFS(Clean_Data!$C$2:$C$89,$B29,Clean_Data!$I$2:$I$89,$B$3,Clean_Data!$H$2:$H$89,$B$4,Clean_Data!$G$2:$G$89,$B$5)</f>
        <v>6</v>
      </c>
    </row>
    <row r="30" spans="1:5" x14ac:dyDescent="0.25">
      <c r="A30" s="7" t="s">
        <v>55</v>
      </c>
      <c r="B30" s="7">
        <v>11</v>
      </c>
      <c r="C30" s="8">
        <f>SUMIFS(Clean_Data!$T$2:$T$89,Clean_Data!$C$2:$C$89,$B30,Clean_Data!$I$2:$I$89,$B$3,Clean_Data!$H$2:$H$89,$B$4,Clean_Data!$G$2:$G$89,$B$5)</f>
        <v>13807</v>
      </c>
      <c r="D30" s="8">
        <f>SUMIFS(Clean_Data!$U$2:$U$89,Clean_Data!$C$2:$C$89,$B30,Clean_Data!$I$2:$I$89,$B$3,Clean_Data!$H$2:$H$89,$B$4,Clean_Data!$G$2:$G$89,$B$5)</f>
        <v>6273</v>
      </c>
      <c r="E30" s="7">
        <f>COUNTIFS(Clean_Data!$C$2:$C$89,$B30,Clean_Data!$I$2:$I$89,$B$3,Clean_Data!$H$2:$H$89,$B$4,Clean_Data!$G$2:$G$89,$B$5)</f>
        <v>5</v>
      </c>
    </row>
    <row r="31" spans="1:5" x14ac:dyDescent="0.25">
      <c r="A31" s="7" t="s">
        <v>56</v>
      </c>
      <c r="B31" s="7">
        <v>12</v>
      </c>
      <c r="C31" s="8">
        <f>SUMIFS(Clean_Data!$T$2:$T$89,Clean_Data!$C$2:$C$89,$B31,Clean_Data!$I$2:$I$89,$B$3,Clean_Data!$H$2:$H$89,$B$4,Clean_Data!$G$2:$G$89,$B$5)</f>
        <v>21586</v>
      </c>
      <c r="D31" s="8">
        <f>SUMIFS(Clean_Data!$U$2:$U$89,Clean_Data!$C$2:$C$89,$B31,Clean_Data!$I$2:$I$89,$B$3,Clean_Data!$H$2:$H$89,$B$4,Clean_Data!$G$2:$G$89,$B$5)</f>
        <v>9806</v>
      </c>
      <c r="E31" s="7">
        <f>COUNTIFS(Clean_Data!$C$2:$C$89,$B31,Clean_Data!$I$2:$I$89,$B$3,Clean_Data!$H$2:$H$89,$B$4,Clean_Data!$G$2:$G$89,$B$5)</f>
        <v>5</v>
      </c>
    </row>
    <row r="32" spans="1:5" x14ac:dyDescent="0.25">
      <c r="A32" s="7" t="s">
        <v>57</v>
      </c>
      <c r="B32" s="7">
        <v>13</v>
      </c>
      <c r="C32" s="8">
        <f>SUMIFS(Clean_Data!$T$2:$T$89,Clean_Data!$C$2:$C$89,$B32,Clean_Data!$I$2:$I$89,$B$3,Clean_Data!$H$2:$H$89,$B$4,Clean_Data!$G$2:$G$89,$B$5)</f>
        <v>12115</v>
      </c>
      <c r="D32" s="8">
        <f>SUMIFS(Clean_Data!$U$2:$U$89,Clean_Data!$C$2:$C$89,$B32,Clean_Data!$I$2:$I$89,$B$3,Clean_Data!$H$2:$H$89,$B$4,Clean_Data!$G$2:$G$89,$B$5)</f>
        <v>5505</v>
      </c>
      <c r="E32" s="7">
        <f>COUNTIFS(Clean_Data!$C$2:$C$89,$B32,Clean_Data!$I$2:$I$89,$B$3,Clean_Data!$H$2:$H$89,$B$4,Clean_Data!$G$2:$G$89,$B$5)</f>
        <v>4</v>
      </c>
    </row>
    <row r="33" spans="1:7" x14ac:dyDescent="0.25">
      <c r="A33" s="7" t="s">
        <v>58</v>
      </c>
      <c r="B33" s="7">
        <v>14</v>
      </c>
      <c r="C33" s="8">
        <f>SUMIFS(Clean_Data!$T$2:$T$89,Clean_Data!$C$2:$C$89,$B33,Clean_Data!$I$2:$I$89,$B$3,Clean_Data!$H$2:$H$89,$B$4,Clean_Data!$G$2:$G$89,$B$5)</f>
        <v>7704</v>
      </c>
      <c r="D33" s="8">
        <f>SUMIFS(Clean_Data!$U$2:$U$89,Clean_Data!$C$2:$C$89,$B33,Clean_Data!$I$2:$I$89,$B$3,Clean_Data!$H$2:$H$89,$B$4,Clean_Data!$G$2:$G$89,$B$5)</f>
        <v>3500</v>
      </c>
      <c r="E33" s="7">
        <f>COUNTIFS(Clean_Data!$C$2:$C$89,$B33,Clean_Data!$I$2:$I$89,$B$3,Clean_Data!$H$2:$H$89,$B$4,Clean_Data!$G$2:$G$89,$B$5)</f>
        <v>3</v>
      </c>
    </row>
    <row r="34" spans="1:7" x14ac:dyDescent="0.25">
      <c r="A34" s="7" t="s">
        <v>59</v>
      </c>
      <c r="B34" s="7">
        <v>15</v>
      </c>
      <c r="C34" s="8">
        <f>SUMIFS(Clean_Data!$T$2:$T$89,Clean_Data!$C$2:$C$89,$B34,Clean_Data!$I$2:$I$89,$B$3,Clean_Data!$H$2:$H$89,$B$4,Clean_Data!$G$2:$G$89,$B$5)</f>
        <v>2320</v>
      </c>
      <c r="D34" s="8">
        <f>SUMIFS(Clean_Data!$U$2:$U$89,Clean_Data!$C$2:$C$89,$B34,Clean_Data!$I$2:$I$89,$B$3,Clean_Data!$H$2:$H$89,$B$4,Clean_Data!$G$2:$G$89,$B$5)</f>
        <v>1054</v>
      </c>
      <c r="E34" s="7">
        <f>COUNTIFS(Clean_Data!$C$2:$C$89,$B34,Clean_Data!$I$2:$I$89,$B$3,Clean_Data!$H$2:$H$89,$B$4,Clean_Data!$G$2:$G$89,$B$5)</f>
        <v>1</v>
      </c>
    </row>
    <row r="35" spans="1:7" x14ac:dyDescent="0.25">
      <c r="A35" s="7" t="s">
        <v>60</v>
      </c>
      <c r="B35" s="7">
        <v>16</v>
      </c>
      <c r="C35" s="8">
        <f>SUMIFS(Clean_Data!$T$2:$T$89,Clean_Data!$C$2:$C$89,$B35,Clean_Data!$I$2:$I$89,$B$3,Clean_Data!$H$2:$H$89,$B$4,Clean_Data!$G$2:$G$89,$B$5)</f>
        <v>11500</v>
      </c>
      <c r="D35" s="8">
        <f>SUMIFS(Clean_Data!$U$2:$U$89,Clean_Data!$C$2:$C$89,$B35,Clean_Data!$I$2:$I$89,$B$3,Clean_Data!$H$2:$H$89,$B$4,Clean_Data!$G$2:$G$89,$B$5)</f>
        <v>5226</v>
      </c>
      <c r="E35" s="7">
        <f>COUNTIFS(Clean_Data!$C$2:$C$89,$B35,Clean_Data!$I$2:$I$89,$B$3,Clean_Data!$H$2:$H$89,$B$4,Clean_Data!$G$2:$G$89,$B$5)</f>
        <v>3</v>
      </c>
    </row>
    <row r="36" spans="1:7" x14ac:dyDescent="0.25">
      <c r="A36" s="7" t="s">
        <v>61</v>
      </c>
      <c r="B36" s="7">
        <v>17</v>
      </c>
      <c r="C36" s="8">
        <f>SUMIFS(Clean_Data!$T$2:$T$89,Clean_Data!$C$2:$C$89,$B36,Clean_Data!$I$2:$I$89,$B$3,Clean_Data!$H$2:$H$89,$B$4,Clean_Data!$G$2:$G$89,$B$5)</f>
        <v>7729</v>
      </c>
      <c r="D36" s="8">
        <f>SUMIFS(Clean_Data!$U$2:$U$89,Clean_Data!$C$2:$C$89,$B36,Clean_Data!$I$2:$I$89,$B$3,Clean_Data!$H$2:$H$89,$B$4,Clean_Data!$G$2:$G$89,$B$5)</f>
        <v>3511</v>
      </c>
      <c r="E36" s="7">
        <f>COUNTIFS(Clean_Data!$C$2:$C$89,$B36,Clean_Data!$I$2:$I$89,$B$3,Clean_Data!$H$2:$H$89,$B$4,Clean_Data!$G$2:$G$89,$B$5)</f>
        <v>3</v>
      </c>
    </row>
    <row r="37" spans="1:7" x14ac:dyDescent="0.25">
      <c r="A37" s="7" t="s">
        <v>62</v>
      </c>
      <c r="B37" s="7">
        <v>18</v>
      </c>
      <c r="C37" s="8">
        <f>SUMIFS(Clean_Data!$T$2:$T$89,Clean_Data!$C$2:$C$89,$B37,Clean_Data!$I$2:$I$89,$B$3,Clean_Data!$H$2:$H$89,$B$4,Clean_Data!$G$2:$G$89,$B$5)</f>
        <v>32307</v>
      </c>
      <c r="D37" s="8">
        <f>SUMIFS(Clean_Data!$U$2:$U$89,Clean_Data!$C$2:$C$89,$B37,Clean_Data!$I$2:$I$89,$B$3,Clean_Data!$H$2:$H$89,$B$4,Clean_Data!$G$2:$G$89,$B$5)</f>
        <v>14679</v>
      </c>
      <c r="E37" s="7">
        <f>COUNTIFS(Clean_Data!$C$2:$C$89,$B37,Clean_Data!$I$2:$I$89,$B$3,Clean_Data!$H$2:$H$89,$B$4,Clean_Data!$G$2:$G$89,$B$5)</f>
        <v>7</v>
      </c>
    </row>
    <row r="38" spans="1:7" x14ac:dyDescent="0.25">
      <c r="A38" s="7" t="s">
        <v>63</v>
      </c>
      <c r="B38" s="7">
        <v>19</v>
      </c>
      <c r="C38" s="8">
        <f>SUMIFS(Clean_Data!$T$2:$T$89,Clean_Data!$C$2:$C$89,$B38,Clean_Data!$I$2:$I$89,$B$3,Clean_Data!$H$2:$H$89,$B$4,Clean_Data!$G$2:$G$89,$B$5)</f>
        <v>69650</v>
      </c>
      <c r="D38" s="8">
        <f>SUMIFS(Clean_Data!$U$2:$U$89,Clean_Data!$C$2:$C$89,$B38,Clean_Data!$I$2:$I$89,$B$3,Clean_Data!$H$2:$H$89,$B$4,Clean_Data!$G$2:$G$89,$B$5)</f>
        <v>31422</v>
      </c>
      <c r="E38" s="7">
        <f>COUNTIFS(Clean_Data!$C$2:$C$89,$B38,Clean_Data!$I$2:$I$89,$B$3,Clean_Data!$H$2:$H$89,$B$4,Clean_Data!$G$2:$G$89,$B$5)</f>
        <v>10</v>
      </c>
    </row>
    <row r="39" spans="1:7" x14ac:dyDescent="0.25">
      <c r="A39" s="7" t="s">
        <v>64</v>
      </c>
      <c r="B39" s="7">
        <v>20</v>
      </c>
      <c r="C39" s="8">
        <f>SUMIFS(Clean_Data!$T$2:$T$89,Clean_Data!$C$2:$C$89,$B39,Clean_Data!$I$2:$I$89,$B$3,Clean_Data!$H$2:$H$89,$B$4,Clean_Data!$G$2:$G$89,$B$5)</f>
        <v>28940</v>
      </c>
      <c r="D39" s="8">
        <f>SUMIFS(Clean_Data!$U$2:$U$89,Clean_Data!$C$2:$C$89,$B39,Clean_Data!$I$2:$I$89,$B$3,Clean_Data!$H$2:$H$89,$B$4,Clean_Data!$G$2:$G$89,$B$5)</f>
        <v>12923</v>
      </c>
      <c r="E39" s="7">
        <f>COUNTIFS(Clean_Data!$C$2:$C$89,$B39,Clean_Data!$I$2:$I$89,$B$3,Clean_Data!$H$2:$H$89,$B$4,Clean_Data!$G$2:$G$89,$B$5)</f>
        <v>5</v>
      </c>
    </row>
    <row r="40" spans="1:7" x14ac:dyDescent="0.25">
      <c r="A40" s="7" t="s">
        <v>65</v>
      </c>
      <c r="B40" s="7">
        <v>21</v>
      </c>
      <c r="C40" s="8">
        <f>SUMIFS(Clean_Data!$T$2:$T$89,Clean_Data!$C$2:$C$89,$B40,Clean_Data!$I$2:$I$89,$B$3,Clean_Data!$H$2:$H$89,$B$4,Clean_Data!$G$2:$G$89,$B$5)</f>
        <v>8498</v>
      </c>
      <c r="D40" s="8">
        <f>SUMIFS(Clean_Data!$U$2:$U$89,Clean_Data!$C$2:$C$89,$B40,Clean_Data!$I$2:$I$89,$B$3,Clean_Data!$H$2:$H$89,$B$4,Clean_Data!$G$2:$G$89,$B$5)</f>
        <v>3860</v>
      </c>
      <c r="E40" s="7">
        <f>COUNTIFS(Clean_Data!$C$2:$C$89,$B40,Clean_Data!$I$2:$I$89,$B$3,Clean_Data!$H$2:$H$89,$B$4,Clean_Data!$G$2:$G$89,$B$5)</f>
        <v>2</v>
      </c>
    </row>
    <row r="41" spans="1:7" x14ac:dyDescent="0.25">
      <c r="A41" s="7" t="s">
        <v>66</v>
      </c>
      <c r="B41" s="7">
        <v>22</v>
      </c>
      <c r="C41" s="8">
        <f>SUMIFS(Clean_Data!$T$2:$T$89,Clean_Data!$C$2:$C$89,$B41,Clean_Data!$I$2:$I$89,$B$3,Clean_Data!$H$2:$H$89,$B$4,Clean_Data!$G$2:$G$89,$B$5)</f>
        <v>21320</v>
      </c>
      <c r="D41" s="8">
        <f>SUMIFS(Clean_Data!$U$2:$U$89,Clean_Data!$C$2:$C$89,$B41,Clean_Data!$I$2:$I$89,$B$3,Clean_Data!$H$2:$H$89,$B$4,Clean_Data!$G$2:$G$89,$B$5)</f>
        <v>9688</v>
      </c>
      <c r="E41" s="7">
        <f>COUNTIFS(Clean_Data!$C$2:$C$89,$B41,Clean_Data!$I$2:$I$89,$B$3,Clean_Data!$H$2:$H$89,$B$4,Clean_Data!$G$2:$G$89,$B$5)</f>
        <v>6</v>
      </c>
    </row>
    <row r="42" spans="1:7" x14ac:dyDescent="0.25">
      <c r="A42" s="7" t="s">
        <v>67</v>
      </c>
      <c r="B42" s="7">
        <v>23</v>
      </c>
      <c r="C42" s="8">
        <f>SUMIFS(Clean_Data!$T$2:$T$89,Clean_Data!$C$2:$C$89,$B42,Clean_Data!$I$2:$I$89,$B$3,Clean_Data!$H$2:$H$89,$B$4,Clean_Data!$G$2:$G$89,$B$5)</f>
        <v>5155</v>
      </c>
      <c r="D42" s="8">
        <f>SUMIFS(Clean_Data!$U$2:$U$89,Clean_Data!$C$2:$C$89,$B42,Clean_Data!$I$2:$I$89,$B$3,Clean_Data!$H$2:$H$89,$B$4,Clean_Data!$G$2:$G$89,$B$5)</f>
        <v>2342</v>
      </c>
      <c r="E42" s="7">
        <f>COUNTIFS(Clean_Data!$C$2:$C$89,$B42,Clean_Data!$I$2:$I$89,$B$3,Clean_Data!$H$2:$H$89,$B$4,Clean_Data!$G$2:$G$89,$B$5)</f>
        <v>3</v>
      </c>
    </row>
    <row r="43" spans="1:7" x14ac:dyDescent="0.25">
      <c r="A43" s="7" t="s">
        <v>68</v>
      </c>
      <c r="B43" s="7">
        <v>24</v>
      </c>
      <c r="C43" s="8">
        <f>SUMIFS(Clean_Data!$T$2:$T$89,Clean_Data!$C$2:$C$89,$B43,Clean_Data!$I$2:$I$89,$B$3,Clean_Data!$H$2:$H$89,$B$4,Clean_Data!$G$2:$G$89,$B$5)</f>
        <v>9180</v>
      </c>
      <c r="D43" s="8">
        <f>SUMIFS(Clean_Data!$U$2:$U$89,Clean_Data!$C$2:$C$89,$B43,Clean_Data!$I$2:$I$89,$B$3,Clean_Data!$H$2:$H$89,$B$4,Clean_Data!$G$2:$G$89,$B$5)</f>
        <v>4172</v>
      </c>
      <c r="E43" s="7">
        <f>COUNTIFS(Clean_Data!$C$2:$C$89,$B43,Clean_Data!$I$2:$I$89,$B$3,Clean_Data!$H$2:$H$89,$B$4,Clean_Data!$G$2:$G$89,$B$5)</f>
        <v>1</v>
      </c>
    </row>
    <row r="46" spans="1:7" x14ac:dyDescent="0.25">
      <c r="A46" s="5" t="s">
        <v>69</v>
      </c>
    </row>
    <row r="47" spans="1:7" ht="26.25" x14ac:dyDescent="0.25">
      <c r="A47" s="6" t="s">
        <v>70</v>
      </c>
      <c r="B47" s="6" t="s">
        <v>31</v>
      </c>
      <c r="C47" s="6" t="s">
        <v>35</v>
      </c>
      <c r="D47" s="6" t="s">
        <v>71</v>
      </c>
      <c r="E47" s="6" t="s">
        <v>72</v>
      </c>
      <c r="F47" s="6" t="s">
        <v>44</v>
      </c>
      <c r="G47" s="6" t="s">
        <v>73</v>
      </c>
    </row>
    <row r="48" spans="1:7" x14ac:dyDescent="0.25">
      <c r="A48" s="7" t="s">
        <v>19</v>
      </c>
      <c r="B48" s="8">
        <f>SUMIFS(Clean_Data!$T$2:$T$89,Clean_Data!$I$2:$I$89,$A48,Clean_Data!$H$2:$H$89,$B$4,Clean_Data!$G$2:$G$89,$B$5)</f>
        <v>133489</v>
      </c>
      <c r="C48" s="8">
        <f>SUMIFS(Clean_Data!$U$2:$U$89,Clean_Data!$I$2:$I$89,$A48,Clean_Data!$H$2:$H$89,$B$4,Clean_Data!$G$2:$G$89,$B$5)</f>
        <v>60370</v>
      </c>
      <c r="D48" s="9">
        <f t="shared" ref="D48:D54" si="0">IFERROR(C48/B48,0)</f>
        <v>0.45224700162560211</v>
      </c>
      <c r="E48" s="10">
        <f>SUMIFS(Clean_Data!$P$2:$P$89,Clean_Data!$I$2:$I$89,$A48,Clean_Data!$H$2:$H$89,$B$4,Clean_Data!$G$2:$G$89,$B$5)</f>
        <v>66</v>
      </c>
      <c r="F48" s="10">
        <f>COUNTIFS(Clean_Data!$I$2:$I$89,$A48,Clean_Data!$H$2:$H$89,$B$4,Clean_Data!$G$2:$G$89,$B$5)</f>
        <v>32</v>
      </c>
      <c r="G48" s="9">
        <f t="shared" ref="G48:G53" si="1">IFERROR(B48/B$54,0)</f>
        <v>0.36953813615626524</v>
      </c>
    </row>
    <row r="49" spans="1:7" x14ac:dyDescent="0.25">
      <c r="A49" s="7" t="s">
        <v>22</v>
      </c>
      <c r="B49" s="8">
        <f>SUMIFS(Clean_Data!$T$2:$T$89,Clean_Data!$I$2:$I$89,$A49,Clean_Data!$H$2:$H$89,$B$4,Clean_Data!$G$2:$G$89,$B$5)</f>
        <v>111506</v>
      </c>
      <c r="C49" s="8">
        <f>SUMIFS(Clean_Data!$U$2:$U$89,Clean_Data!$I$2:$I$89,$A49,Clean_Data!$H$2:$H$89,$B$4,Clean_Data!$G$2:$G$89,$B$5)</f>
        <v>50326</v>
      </c>
      <c r="D49" s="9">
        <f t="shared" si="0"/>
        <v>0.4513299732749807</v>
      </c>
      <c r="E49" s="10">
        <f>SUMIFS(Clean_Data!$P$2:$P$89,Clean_Data!$I$2:$I$89,$A49,Clean_Data!$H$2:$H$89,$B$4,Clean_Data!$G$2:$G$89,$B$5)</f>
        <v>63</v>
      </c>
      <c r="F49" s="10">
        <f>COUNTIFS(Clean_Data!$I$2:$I$89,$A49,Clean_Data!$H$2:$H$89,$B$4,Clean_Data!$G$2:$G$89,$B$5)</f>
        <v>27</v>
      </c>
      <c r="G49" s="9">
        <f t="shared" si="1"/>
        <v>0.3086825087478407</v>
      </c>
    </row>
    <row r="50" spans="1:7" x14ac:dyDescent="0.25">
      <c r="A50" s="7" t="s">
        <v>26</v>
      </c>
      <c r="B50" s="8">
        <f>SUMIFS(Clean_Data!$T$2:$T$89,Clean_Data!$I$2:$I$89,$A50,Clean_Data!$H$2:$H$89,$B$4,Clean_Data!$G$2:$G$89,$B$5)</f>
        <v>46175</v>
      </c>
      <c r="C50" s="8">
        <f>SUMIFS(Clean_Data!$U$2:$U$89,Clean_Data!$I$2:$I$89,$A50,Clean_Data!$H$2:$H$89,$B$4,Clean_Data!$G$2:$G$89,$B$5)</f>
        <v>20981</v>
      </c>
      <c r="D50" s="9">
        <f t="shared" si="0"/>
        <v>0.4543800757985923</v>
      </c>
      <c r="E50" s="10">
        <f>SUMIFS(Clean_Data!$P$2:$P$89,Clean_Data!$I$2:$I$89,$A50,Clean_Data!$H$2:$H$89,$B$4,Clean_Data!$G$2:$G$89,$B$5)</f>
        <v>20</v>
      </c>
      <c r="F50" s="10">
        <f>COUNTIFS(Clean_Data!$I$2:$I$89,$A50,Clean_Data!$H$2:$H$89,$B$4,Clean_Data!$G$2:$G$89,$B$5)</f>
        <v>8</v>
      </c>
      <c r="G50" s="9">
        <f t="shared" si="1"/>
        <v>0.12782643841077201</v>
      </c>
    </row>
    <row r="51" spans="1:7" x14ac:dyDescent="0.25">
      <c r="A51" s="7" t="s">
        <v>30</v>
      </c>
      <c r="B51" s="8">
        <f>SUMIFS(Clean_Data!$T$2:$T$89,Clean_Data!$I$2:$I$89,$A51,Clean_Data!$H$2:$H$89,$B$4,Clean_Data!$G$2:$G$89,$B$5)</f>
        <v>30010</v>
      </c>
      <c r="C51" s="8">
        <f>SUMIFS(Clean_Data!$U$2:$U$89,Clean_Data!$I$2:$I$89,$A51,Clean_Data!$H$2:$H$89,$B$4,Clean_Data!$G$2:$G$89,$B$5)</f>
        <v>13636</v>
      </c>
      <c r="D51" s="9">
        <f t="shared" si="0"/>
        <v>0.45438187270909697</v>
      </c>
      <c r="E51" s="10">
        <f>SUMIFS(Clean_Data!$P$2:$P$89,Clean_Data!$I$2:$I$89,$A51,Clean_Data!$H$2:$H$89,$B$4,Clean_Data!$G$2:$G$89,$B$5)</f>
        <v>13</v>
      </c>
      <c r="F51" s="10">
        <f>COUNTIFS(Clean_Data!$I$2:$I$89,$A51,Clean_Data!$H$2:$H$89,$B$4,Clean_Data!$G$2:$G$89,$B$5)</f>
        <v>6</v>
      </c>
      <c r="G51" s="9">
        <f t="shared" si="1"/>
        <v>8.3076803826903481E-2</v>
      </c>
    </row>
    <row r="52" spans="1:7" x14ac:dyDescent="0.25">
      <c r="A52" s="7" t="s">
        <v>32</v>
      </c>
      <c r="B52" s="8">
        <f>SUMIFS(Clean_Data!$T$2:$T$89,Clean_Data!$I$2:$I$89,$A52,Clean_Data!$H$2:$H$89,$B$4,Clean_Data!$G$2:$G$89,$B$5)</f>
        <v>20080</v>
      </c>
      <c r="C52" s="8">
        <f>SUMIFS(Clean_Data!$U$2:$U$89,Clean_Data!$I$2:$I$89,$A52,Clean_Data!$H$2:$H$89,$B$4,Clean_Data!$G$2:$G$89,$B$5)</f>
        <v>9123</v>
      </c>
      <c r="D52" s="9">
        <f t="shared" si="0"/>
        <v>0.45433266932270916</v>
      </c>
      <c r="E52" s="10">
        <f>SUMIFS(Clean_Data!$P$2:$P$89,Clean_Data!$I$2:$I$89,$A52,Clean_Data!$H$2:$H$89,$B$4,Clean_Data!$G$2:$G$89,$B$5)</f>
        <v>11</v>
      </c>
      <c r="F52" s="10">
        <f>COUNTIFS(Clean_Data!$I$2:$I$89,$A52,Clean_Data!$H$2:$H$89,$B$4,Clean_Data!$G$2:$G$89,$B$5)</f>
        <v>6</v>
      </c>
      <c r="G52" s="9">
        <f t="shared" si="1"/>
        <v>5.5587544846525228E-2</v>
      </c>
    </row>
    <row r="53" spans="1:7" x14ac:dyDescent="0.25">
      <c r="A53" s="7" t="s">
        <v>34</v>
      </c>
      <c r="B53" s="8">
        <f>SUMIFS(Clean_Data!$T$2:$T$89,Clean_Data!$I$2:$I$89,$A53,Clean_Data!$H$2:$H$89,$B$4,Clean_Data!$G$2:$G$89,$B$5)</f>
        <v>19972</v>
      </c>
      <c r="C53" s="8">
        <f>SUMIFS(Clean_Data!$U$2:$U$89,Clean_Data!$I$2:$I$89,$A53,Clean_Data!$H$2:$H$89,$B$4,Clean_Data!$G$2:$G$89,$B$5)</f>
        <v>9072</v>
      </c>
      <c r="D53" s="9">
        <f t="shared" si="0"/>
        <v>0.45423593030242337</v>
      </c>
      <c r="E53" s="10">
        <f>SUMIFS(Clean_Data!$P$2:$P$89,Clean_Data!$I$2:$I$89,$A53,Clean_Data!$H$2:$H$89,$B$4,Clean_Data!$G$2:$G$89,$B$5)</f>
        <v>14</v>
      </c>
      <c r="F53" s="10">
        <f>COUNTIFS(Clean_Data!$I$2:$I$89,$A53,Clean_Data!$H$2:$H$89,$B$4,Clean_Data!$G$2:$G$89,$B$5)</f>
        <v>9</v>
      </c>
      <c r="G53" s="9">
        <f t="shared" si="1"/>
        <v>5.5288568011693316E-2</v>
      </c>
    </row>
    <row r="54" spans="1:7" x14ac:dyDescent="0.25">
      <c r="A54" s="12" t="s">
        <v>74</v>
      </c>
      <c r="B54" s="13">
        <f>SUM(B48:B53)</f>
        <v>361232</v>
      </c>
      <c r="C54" s="13">
        <f>SUM(C48:C53)</f>
        <v>163508</v>
      </c>
      <c r="D54" s="14">
        <f t="shared" si="0"/>
        <v>0.45263985471940471</v>
      </c>
      <c r="E54" s="15">
        <f>SUM(E48:E53)</f>
        <v>187</v>
      </c>
      <c r="F54" s="15">
        <f>SUM(F48:F53)</f>
        <v>88</v>
      </c>
      <c r="G54" s="14">
        <f>SUM(G48:G53)</f>
        <v>1</v>
      </c>
    </row>
    <row r="57" spans="1:7" x14ac:dyDescent="0.25">
      <c r="A57" s="5" t="s">
        <v>75</v>
      </c>
    </row>
    <row r="58" spans="1:7" ht="26.25" x14ac:dyDescent="0.25">
      <c r="A58" s="6" t="s">
        <v>76</v>
      </c>
      <c r="B58" s="6" t="s">
        <v>31</v>
      </c>
      <c r="C58" s="6" t="s">
        <v>35</v>
      </c>
      <c r="D58" s="6" t="s">
        <v>71</v>
      </c>
      <c r="E58" s="6" t="s">
        <v>72</v>
      </c>
      <c r="F58" s="6" t="s">
        <v>44</v>
      </c>
      <c r="G58" s="6" t="s">
        <v>73</v>
      </c>
    </row>
    <row r="59" spans="1:7" x14ac:dyDescent="0.25">
      <c r="A59" s="7" t="s">
        <v>77</v>
      </c>
      <c r="B59" s="8">
        <f>SUMIFS(Clean_Data!$T$2:$T$89,Clean_Data!$N$2:$N$89,$A59,Clean_Data!$I$2:$I$89,$B$3,Clean_Data!$H$2:$H$89,$B$4,Clean_Data!$G$2:$G$89,$B$5)</f>
        <v>174420</v>
      </c>
      <c r="C59" s="8">
        <f>SUMIFS(Clean_Data!$U$2:$U$89,Clean_Data!$N$2:$N$89,$A59,Clean_Data!$I$2:$I$89,$B$3,Clean_Data!$H$2:$H$89,$B$4,Clean_Data!$G$2:$G$89,$B$5)</f>
        <v>79268</v>
      </c>
      <c r="D59" s="9">
        <f t="shared" ref="D59:D66" si="2">IFERROR(C59/B59,0)</f>
        <v>0.45446623093681915</v>
      </c>
      <c r="E59" s="10">
        <f>SUMIFS(Clean_Data!$P$2:$P$89,Clean_Data!$N$2:$N$89,$A59,Clean_Data!$I$2:$I$89,$B$3,Clean_Data!$H$2:$H$89,$B$4,Clean_Data!$G$2:$G$89,$B$5)</f>
        <v>76</v>
      </c>
      <c r="F59" s="10">
        <f>COUNTIFS(Clean_Data!$N$2:$N$89,$A59,Clean_Data!$I$2:$I$89,$B$3,Clean_Data!$H$2:$H$89,$B$4,Clean_Data!$G$2:$G$89,$B$5)</f>
        <v>35</v>
      </c>
      <c r="G59" s="9">
        <f t="shared" ref="G59:G65" si="3">IFERROR(B59/B$66,0)</f>
        <v>0.48284758825353236</v>
      </c>
    </row>
    <row r="60" spans="1:7" x14ac:dyDescent="0.25">
      <c r="A60" s="7" t="s">
        <v>78</v>
      </c>
      <c r="B60" s="8">
        <f>SUMIFS(Clean_Data!$T$2:$T$89,Clean_Data!$N$2:$N$89,$A60,Clean_Data!$I$2:$I$89,$B$3,Clean_Data!$H$2:$H$89,$B$4,Clean_Data!$G$2:$G$89,$B$5)</f>
        <v>116000</v>
      </c>
      <c r="C60" s="8">
        <f>SUMIFS(Clean_Data!$U$2:$U$89,Clean_Data!$N$2:$N$89,$A60,Clean_Data!$I$2:$I$89,$B$3,Clean_Data!$H$2:$H$89,$B$4,Clean_Data!$G$2:$G$89,$B$5)</f>
        <v>52700</v>
      </c>
      <c r="D60" s="9">
        <f t="shared" si="2"/>
        <v>0.4543103448275862</v>
      </c>
      <c r="E60" s="10">
        <f>SUMIFS(Clean_Data!$P$2:$P$89,Clean_Data!$N$2:$N$89,$A60,Clean_Data!$I$2:$I$89,$B$3,Clean_Data!$H$2:$H$89,$B$4,Clean_Data!$G$2:$G$89,$B$5)</f>
        <v>50</v>
      </c>
      <c r="F60" s="10">
        <f>COUNTIFS(Clean_Data!$N$2:$N$89,$A60,Clean_Data!$I$2:$I$89,$B$3,Clean_Data!$H$2:$H$89,$B$4,Clean_Data!$G$2:$G$89,$B$5)</f>
        <v>27</v>
      </c>
      <c r="G60" s="9">
        <f t="shared" si="3"/>
        <v>0.32112326704167959</v>
      </c>
    </row>
    <row r="61" spans="1:7" x14ac:dyDescent="0.25">
      <c r="A61" s="7" t="s">
        <v>79</v>
      </c>
      <c r="B61" s="8">
        <f>SUMIFS(Clean_Data!$T$2:$T$89,Clean_Data!$N$2:$N$89,$A61,Clean_Data!$I$2:$I$89,$B$3,Clean_Data!$H$2:$H$89,$B$4,Clean_Data!$G$2:$G$89,$B$5)</f>
        <v>33750</v>
      </c>
      <c r="C61" s="8">
        <f>SUMIFS(Clean_Data!$U$2:$U$89,Clean_Data!$N$2:$N$89,$A61,Clean_Data!$I$2:$I$89,$B$3,Clean_Data!$H$2:$H$89,$B$4,Clean_Data!$G$2:$G$89,$B$5)</f>
        <v>14770</v>
      </c>
      <c r="D61" s="9">
        <f t="shared" si="2"/>
        <v>0.43762962962962965</v>
      </c>
      <c r="E61" s="10">
        <f>SUMIFS(Clean_Data!$P$2:$P$89,Clean_Data!$N$2:$N$89,$A61,Clean_Data!$I$2:$I$89,$B$3,Clean_Data!$H$2:$H$89,$B$4,Clean_Data!$G$2:$G$89,$B$5)</f>
        <v>10</v>
      </c>
      <c r="F61" s="10">
        <f>COUNTIFS(Clean_Data!$N$2:$N$89,$A61,Clean_Data!$I$2:$I$89,$B$3,Clean_Data!$H$2:$H$89,$B$4,Clean_Data!$G$2:$G$89,$B$5)</f>
        <v>3</v>
      </c>
      <c r="G61" s="9">
        <f t="shared" si="3"/>
        <v>9.3430260884971431E-2</v>
      </c>
    </row>
    <row r="62" spans="1:7" x14ac:dyDescent="0.25">
      <c r="A62" s="7" t="s">
        <v>80</v>
      </c>
      <c r="B62" s="8">
        <f>SUMIFS(Clean_Data!$T$2:$T$89,Clean_Data!$N$2:$N$89,$A62,Clean_Data!$I$2:$I$89,$B$3,Clean_Data!$H$2:$H$89,$B$4,Clean_Data!$G$2:$G$89,$B$5)</f>
        <v>21532</v>
      </c>
      <c r="C62" s="8">
        <f>SUMIFS(Clean_Data!$U$2:$U$89,Clean_Data!$N$2:$N$89,$A62,Clean_Data!$I$2:$I$89,$B$3,Clean_Data!$H$2:$H$89,$B$4,Clean_Data!$G$2:$G$89,$B$5)</f>
        <v>9772</v>
      </c>
      <c r="D62" s="9">
        <f t="shared" si="2"/>
        <v>0.45383615084525358</v>
      </c>
      <c r="E62" s="10">
        <f>SUMIFS(Clean_Data!$P$2:$P$89,Clean_Data!$N$2:$N$89,$A62,Clean_Data!$I$2:$I$89,$B$3,Clean_Data!$H$2:$H$89,$B$4,Clean_Data!$G$2:$G$89,$B$5)</f>
        <v>28</v>
      </c>
      <c r="F62" s="10">
        <f>COUNTIFS(Clean_Data!$N$2:$N$89,$A62,Clean_Data!$I$2:$I$89,$B$3,Clean_Data!$H$2:$H$89,$B$4,Clean_Data!$G$2:$G$89,$B$5)</f>
        <v>12</v>
      </c>
      <c r="G62" s="9">
        <f t="shared" si="3"/>
        <v>5.9607122292598659E-2</v>
      </c>
    </row>
    <row r="63" spans="1:7" x14ac:dyDescent="0.25">
      <c r="A63" s="7" t="s">
        <v>81</v>
      </c>
      <c r="B63" s="8">
        <f>SUMIFS(Clean_Data!$T$2:$T$89,Clean_Data!$N$2:$N$89,$A63,Clean_Data!$I$2:$I$89,$B$3,Clean_Data!$H$2:$H$89,$B$4,Clean_Data!$G$2:$G$89,$B$5)</f>
        <v>6480</v>
      </c>
      <c r="C63" s="8">
        <f>SUMIFS(Clean_Data!$U$2:$U$89,Clean_Data!$N$2:$N$89,$A63,Clean_Data!$I$2:$I$89,$B$3,Clean_Data!$H$2:$H$89,$B$4,Clean_Data!$G$2:$G$89,$B$5)</f>
        <v>2940</v>
      </c>
      <c r="D63" s="9">
        <f t="shared" si="2"/>
        <v>0.45370370370370372</v>
      </c>
      <c r="E63" s="10">
        <f>SUMIFS(Clean_Data!$P$2:$P$89,Clean_Data!$N$2:$N$89,$A63,Clean_Data!$I$2:$I$89,$B$3,Clean_Data!$H$2:$H$89,$B$4,Clean_Data!$G$2:$G$89,$B$5)</f>
        <v>12</v>
      </c>
      <c r="F63" s="10">
        <f>COUNTIFS(Clean_Data!$N$2:$N$89,$A63,Clean_Data!$I$2:$I$89,$B$3,Clean_Data!$H$2:$H$89,$B$4,Clean_Data!$G$2:$G$89,$B$5)</f>
        <v>6</v>
      </c>
      <c r="G63" s="9">
        <f t="shared" si="3"/>
        <v>1.7938610089914514E-2</v>
      </c>
    </row>
    <row r="64" spans="1:7" x14ac:dyDescent="0.25">
      <c r="A64" s="7" t="s">
        <v>82</v>
      </c>
      <c r="B64" s="8">
        <f>SUMIFS(Clean_Data!$T$2:$T$89,Clean_Data!$N$2:$N$89,$A64,Clean_Data!$I$2:$I$89,$B$3,Clean_Data!$H$2:$H$89,$B$4,Clean_Data!$G$2:$G$89,$B$5)</f>
        <v>5650</v>
      </c>
      <c r="C64" s="8">
        <f>SUMIFS(Clean_Data!$U$2:$U$89,Clean_Data!$N$2:$N$89,$A64,Clean_Data!$I$2:$I$89,$B$3,Clean_Data!$H$2:$H$89,$B$4,Clean_Data!$G$2:$G$89,$B$5)</f>
        <v>2570</v>
      </c>
      <c r="D64" s="9">
        <f t="shared" si="2"/>
        <v>0.45486725663716815</v>
      </c>
      <c r="E64" s="10">
        <f>SUMIFS(Clean_Data!$P$2:$P$89,Clean_Data!$N$2:$N$89,$A64,Clean_Data!$I$2:$I$89,$B$3,Clean_Data!$H$2:$H$89,$B$4,Clean_Data!$G$2:$G$89,$B$5)</f>
        <v>10</v>
      </c>
      <c r="F64" s="10">
        <f>COUNTIFS(Clean_Data!$N$2:$N$89,$A64,Clean_Data!$I$2:$I$89,$B$3,Clean_Data!$H$2:$H$89,$B$4,Clean_Data!$G$2:$G$89,$B$5)</f>
        <v>4</v>
      </c>
      <c r="G64" s="9">
        <f t="shared" si="3"/>
        <v>1.5640917748150771E-2</v>
      </c>
    </row>
    <row r="65" spans="1:7" x14ac:dyDescent="0.25">
      <c r="A65" s="7" t="s">
        <v>83</v>
      </c>
      <c r="B65" s="8">
        <f>SUMIFS(Clean_Data!$T$2:$T$89,Clean_Data!$N$2:$N$89,$A65,Clean_Data!$I$2:$I$89,$B$3,Clean_Data!$H$2:$H$89,$B$4,Clean_Data!$G$2:$G$89,$B$5)</f>
        <v>3400</v>
      </c>
      <c r="C65" s="8">
        <f>SUMIFS(Clean_Data!$U$2:$U$89,Clean_Data!$N$2:$N$89,$A65,Clean_Data!$I$2:$I$89,$B$3,Clean_Data!$H$2:$H$89,$B$4,Clean_Data!$G$2:$G$89,$B$5)</f>
        <v>1488</v>
      </c>
      <c r="D65" s="9">
        <f t="shared" si="2"/>
        <v>0.43764705882352939</v>
      </c>
      <c r="E65" s="10">
        <f>SUMIFS(Clean_Data!$P$2:$P$89,Clean_Data!$N$2:$N$89,$A65,Clean_Data!$I$2:$I$89,$B$3,Clean_Data!$H$2:$H$89,$B$4,Clean_Data!$G$2:$G$89,$B$5)</f>
        <v>1</v>
      </c>
      <c r="F65" s="10">
        <f>COUNTIFS(Clean_Data!$N$2:$N$89,$A65,Clean_Data!$I$2:$I$89,$B$3,Clean_Data!$H$2:$H$89,$B$4,Clean_Data!$G$2:$G$89,$B$5)</f>
        <v>1</v>
      </c>
      <c r="G65" s="9">
        <f t="shared" si="3"/>
        <v>9.4122336891526766E-3</v>
      </c>
    </row>
    <row r="66" spans="1:7" x14ac:dyDescent="0.25">
      <c r="A66" s="12" t="s">
        <v>74</v>
      </c>
      <c r="B66" s="13">
        <f>SUM(B59:B65)</f>
        <v>361232</v>
      </c>
      <c r="C66" s="13">
        <f>SUM(C59:C65)</f>
        <v>163508</v>
      </c>
      <c r="D66" s="14">
        <f t="shared" si="2"/>
        <v>0.45263985471940471</v>
      </c>
      <c r="E66" s="15">
        <f>SUM(E59:E65)</f>
        <v>187</v>
      </c>
      <c r="F66" s="15">
        <f>SUM(F59:F65)</f>
        <v>88</v>
      </c>
      <c r="G66" s="14">
        <f>SUM(G59:G65)</f>
        <v>1</v>
      </c>
    </row>
    <row r="68" spans="1:7" x14ac:dyDescent="0.25">
      <c r="A68" s="5" t="s">
        <v>84</v>
      </c>
    </row>
    <row r="69" spans="1:7" ht="26.25" x14ac:dyDescent="0.25">
      <c r="A69" s="6" t="s">
        <v>85</v>
      </c>
      <c r="B69" s="6" t="s">
        <v>31</v>
      </c>
      <c r="C69" s="6" t="s">
        <v>35</v>
      </c>
      <c r="D69" s="6" t="s">
        <v>71</v>
      </c>
      <c r="E69" s="6" t="s">
        <v>72</v>
      </c>
      <c r="F69" s="6" t="s">
        <v>44</v>
      </c>
      <c r="G69" s="6" t="s">
        <v>73</v>
      </c>
    </row>
    <row r="70" spans="1:7" x14ac:dyDescent="0.25">
      <c r="A70" s="7" t="s">
        <v>20</v>
      </c>
      <c r="B70" s="8">
        <f>SUMIFS(Clean_Data!$T$2:$T$89,Clean_Data!$H$2:$H$89,$A70,Clean_Data!$I$2:$I$89,$B$3,Clean_Data!$G$2:$G$89,$B$5)</f>
        <v>216049</v>
      </c>
      <c r="C70" s="8">
        <f>SUMIFS(Clean_Data!$U$2:$U$89,Clean_Data!$H$2:$H$89,$A70,Clean_Data!$I$2:$I$89,$B$3,Clean_Data!$G$2:$G$89,$B$5)</f>
        <v>97543</v>
      </c>
      <c r="D70" s="9">
        <f>IFERROR(C70/B70,0)</f>
        <v>0.45148554263153268</v>
      </c>
      <c r="E70" s="10">
        <f>SUMIFS(Clean_Data!$P$2:$P$89,Clean_Data!$H$2:$H$89,$A70,Clean_Data!$I$2:$I$89,$B$3,Clean_Data!$G$2:$G$89,$B$5)</f>
        <v>108</v>
      </c>
      <c r="F70" s="10">
        <f>COUNTIFS(Clean_Data!$H$2:$H$89,$A70,Clean_Data!$I$2:$I$89,$B$3,Clean_Data!$G$2:$G$89,$B$5)</f>
        <v>50</v>
      </c>
      <c r="G70" s="9">
        <f>IFERROR(B70/B$72,0)</f>
        <v>0.59808931656110198</v>
      </c>
    </row>
    <row r="71" spans="1:7" x14ac:dyDescent="0.25">
      <c r="A71" s="7" t="s">
        <v>23</v>
      </c>
      <c r="B71" s="8">
        <f>SUMIFS(Clean_Data!$T$2:$T$89,Clean_Data!$H$2:$H$89,$A71,Clean_Data!$I$2:$I$89,$B$3,Clean_Data!$G$2:$G$89,$B$5)</f>
        <v>145183</v>
      </c>
      <c r="C71" s="8">
        <f>SUMIFS(Clean_Data!$U$2:$U$89,Clean_Data!$H$2:$H$89,$A71,Clean_Data!$I$2:$I$89,$B$3,Clean_Data!$G$2:$G$89,$B$5)</f>
        <v>65965</v>
      </c>
      <c r="D71" s="9">
        <f>IFERROR(C71/B71,0)</f>
        <v>0.45435760385169061</v>
      </c>
      <c r="E71" s="10">
        <f>SUMIFS(Clean_Data!$P$2:$P$89,Clean_Data!$H$2:$H$89,$A71,Clean_Data!$I$2:$I$89,$B$3,Clean_Data!$G$2:$G$89,$B$5)</f>
        <v>79</v>
      </c>
      <c r="F71" s="10">
        <f>COUNTIFS(Clean_Data!$H$2:$H$89,$A71,Clean_Data!$I$2:$I$89,$B$3,Clean_Data!$G$2:$G$89,$B$5)</f>
        <v>38</v>
      </c>
      <c r="G71" s="9">
        <f>IFERROR(B71/B$72,0)</f>
        <v>0.40191068343889802</v>
      </c>
    </row>
    <row r="72" spans="1:7" x14ac:dyDescent="0.25">
      <c r="A72" s="12" t="s">
        <v>74</v>
      </c>
      <c r="B72" s="13">
        <f>SUM(B70:B71)</f>
        <v>361232</v>
      </c>
      <c r="C72" s="13">
        <f>SUM(C70:C71)</f>
        <v>163508</v>
      </c>
      <c r="D72" s="14">
        <f>IFERROR(C72/B72,0)</f>
        <v>0.45263985471940471</v>
      </c>
      <c r="E72" s="15">
        <f>SUM(E70:E71)</f>
        <v>187</v>
      </c>
      <c r="F72" s="15">
        <f>SUM(F70:F71)</f>
        <v>88</v>
      </c>
      <c r="G72" s="14">
        <f>SUM(G70:G71)</f>
        <v>1</v>
      </c>
    </row>
    <row r="74" spans="1:7" x14ac:dyDescent="0.25">
      <c r="A74" s="5" t="s">
        <v>86</v>
      </c>
    </row>
    <row r="75" spans="1:7" ht="26.25" x14ac:dyDescent="0.25">
      <c r="A75" s="6" t="s">
        <v>87</v>
      </c>
      <c r="B75" s="6" t="s">
        <v>31</v>
      </c>
      <c r="C75" s="6" t="s">
        <v>35</v>
      </c>
      <c r="D75" s="6" t="s">
        <v>71</v>
      </c>
      <c r="E75" s="6" t="s">
        <v>72</v>
      </c>
      <c r="F75" s="6" t="s">
        <v>44</v>
      </c>
      <c r="G75" s="6" t="s">
        <v>73</v>
      </c>
    </row>
    <row r="76" spans="1:7" x14ac:dyDescent="0.25">
      <c r="A76" s="7" t="s">
        <v>21</v>
      </c>
      <c r="B76" s="8">
        <f>SUMIFS(Clean_Data!$T$2:$T$89,Clean_Data!$G$2:$G$89,$A76,Clean_Data!$I$2:$I$89,$B$3,Clean_Data!$H$2:$H$89,$B$4)</f>
        <v>35330</v>
      </c>
      <c r="C76" s="8">
        <f>SUMIFS(Clean_Data!$U$2:$U$89,Clean_Data!$G$2:$G$89,$A76,Clean_Data!$I$2:$I$89,$B$3,Clean_Data!$H$2:$H$89,$B$4)</f>
        <v>16050</v>
      </c>
      <c r="D76" s="9">
        <f>IFERROR(C76/B76,0)</f>
        <v>0.45428814039060289</v>
      </c>
      <c r="E76" s="10">
        <f>SUMIFS(Clean_Data!$P$2:$P$89,Clean_Data!$G$2:$G$89,$A76,Clean_Data!$I$2:$I$89,$B$3,Clean_Data!$H$2:$H$89,$B$4)</f>
        <v>27</v>
      </c>
      <c r="F76" s="10">
        <f>COUNTIFS(Clean_Data!$G$2:$G$89,$A76,Clean_Data!$I$2:$I$89,$B$3,Clean_Data!$H$2:$H$89,$B$4)</f>
        <v>10</v>
      </c>
      <c r="G76" s="9">
        <f>IFERROR(B76/B$79,0)</f>
        <v>9.7804181246401209E-2</v>
      </c>
    </row>
    <row r="77" spans="1:7" x14ac:dyDescent="0.25">
      <c r="A77" s="7" t="s">
        <v>24</v>
      </c>
      <c r="B77" s="8">
        <f>SUMIFS(Clean_Data!$T$2:$T$89,Clean_Data!$G$2:$G$89,$A77,Clean_Data!$I$2:$I$89,$B$3,Clean_Data!$H$2:$H$89,$B$4)</f>
        <v>119646</v>
      </c>
      <c r="C77" s="8">
        <f>SUMIFS(Clean_Data!$U$2:$U$89,Clean_Data!$G$2:$G$89,$A77,Clean_Data!$I$2:$I$89,$B$3,Clean_Data!$H$2:$H$89,$B$4)</f>
        <v>53962</v>
      </c>
      <c r="D77" s="9">
        <f>IFERROR(C77/B77,0)</f>
        <v>0.451013824114471</v>
      </c>
      <c r="E77" s="10">
        <f>SUMIFS(Clean_Data!$P$2:$P$89,Clean_Data!$G$2:$G$89,$A77,Clean_Data!$I$2:$I$89,$B$3,Clean_Data!$H$2:$H$89,$B$4)</f>
        <v>61</v>
      </c>
      <c r="F77" s="10">
        <f>COUNTIFS(Clean_Data!$G$2:$G$89,$A77,Clean_Data!$I$2:$I$89,$B$3,Clean_Data!$H$2:$H$89,$B$4)</f>
        <v>31</v>
      </c>
      <c r="G77" s="9">
        <f>IFERROR(B77/B$79,0)</f>
        <v>0.33121650352128273</v>
      </c>
    </row>
    <row r="78" spans="1:7" x14ac:dyDescent="0.25">
      <c r="A78" s="7" t="s">
        <v>27</v>
      </c>
      <c r="B78" s="8">
        <f>SUMIFS(Clean_Data!$T$2:$T$89,Clean_Data!$G$2:$G$89,$A78,Clean_Data!$I$2:$I$89,$B$3,Clean_Data!$H$2:$H$89,$B$4)</f>
        <v>206256</v>
      </c>
      <c r="C78" s="8">
        <f>SUMIFS(Clean_Data!$U$2:$U$89,Clean_Data!$G$2:$G$89,$A78,Clean_Data!$I$2:$I$89,$B$3,Clean_Data!$H$2:$H$89,$B$4)</f>
        <v>93496</v>
      </c>
      <c r="D78" s="9">
        <f>IFERROR(C78/B78,0)</f>
        <v>0.45330075246295864</v>
      </c>
      <c r="E78" s="10">
        <f>SUMIFS(Clean_Data!$P$2:$P$89,Clean_Data!$G$2:$G$89,$A78,Clean_Data!$I$2:$I$89,$B$3,Clean_Data!$H$2:$H$89,$B$4)</f>
        <v>99</v>
      </c>
      <c r="F78" s="10">
        <f>COUNTIFS(Clean_Data!$G$2:$G$89,$A78,Clean_Data!$I$2:$I$89,$B$3,Clean_Data!$H$2:$H$89,$B$4)</f>
        <v>47</v>
      </c>
      <c r="G78" s="9">
        <f>IFERROR(B78/B$79,0)</f>
        <v>0.57097931523231604</v>
      </c>
    </row>
    <row r="79" spans="1:7" x14ac:dyDescent="0.25">
      <c r="A79" s="12" t="s">
        <v>74</v>
      </c>
      <c r="B79" s="13">
        <f>SUM(B76:B78)</f>
        <v>361232</v>
      </c>
      <c r="C79" s="13">
        <f>SUM(C76:C78)</f>
        <v>163508</v>
      </c>
      <c r="D79" s="14">
        <f>IFERROR(C79/B79,0)</f>
        <v>0.45263985471940471</v>
      </c>
      <c r="E79" s="15">
        <f>SUM(E76:E78)</f>
        <v>187</v>
      </c>
      <c r="F79" s="15">
        <f>SUM(F76:F78)</f>
        <v>88</v>
      </c>
      <c r="G79" s="14">
        <f>SUM(G76:G78)</f>
        <v>1</v>
      </c>
    </row>
  </sheetData>
  <conditionalFormatting sqref="B48:B53">
    <cfRule type="dataBar" priority="2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{2F93F86A-D120-4540-8613-EEC0E4B09F13}</x14:id>
        </ext>
      </extLst>
    </cfRule>
  </conditionalFormatting>
  <conditionalFormatting sqref="B59:B65">
    <cfRule type="dataBar" priority="3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{5F12D5C7-8D9E-4E44-8099-C0965ABEE3A0}</x14:id>
        </ext>
      </extLst>
    </cfRule>
  </conditionalFormatting>
  <conditionalFormatting sqref="B70:B71">
    <cfRule type="dataBar" priority="4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{C7A21326-CC48-4A17-851E-33F93595EC82}</x14:id>
        </ext>
      </extLst>
    </cfRule>
  </conditionalFormatting>
  <conditionalFormatting sqref="B76:B78">
    <cfRule type="dataBar" priority="5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{C9F0ECFB-CABB-4AE3-98E3-E17A301A50DA}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93F86A-D120-4540-8613-EEC0E4B09F13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B48:B53</xm:sqref>
        </x14:conditionalFormatting>
        <x14:conditionalFormatting xmlns:xm="http://schemas.microsoft.com/office/excel/2006/main">
          <x14:cfRule type="dataBar" id="{5F12D5C7-8D9E-4E44-8099-C0965ABEE3A0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B59:B65</xm:sqref>
        </x14:conditionalFormatting>
        <x14:conditionalFormatting xmlns:xm="http://schemas.microsoft.com/office/excel/2006/main">
          <x14:cfRule type="dataBar" id="{C7A21326-CC48-4A17-851E-33F93595EC82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B70:B71</xm:sqref>
        </x14:conditionalFormatting>
        <x14:conditionalFormatting xmlns:xm="http://schemas.microsoft.com/office/excel/2006/main">
          <x14:cfRule type="dataBar" id="{C9F0ECFB-CABB-4AE3-98E3-E17A301A50DA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B76:B78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74"/>
  <sheetViews>
    <sheetView showGridLines="0" topLeftCell="C1" zoomScale="90" zoomScaleNormal="90" workbookViewId="0">
      <selection activeCell="E4" sqref="E4:F4"/>
    </sheetView>
  </sheetViews>
  <sheetFormatPr defaultColWidth="8.7109375" defaultRowHeight="15" x14ac:dyDescent="0.25"/>
  <cols>
    <col min="1" max="1" width="0.85546875" customWidth="1"/>
    <col min="3" max="16" width="11" customWidth="1"/>
  </cols>
  <sheetData>
    <row r="1" spans="1:24" ht="21.75" customHeight="1" x14ac:dyDescent="0.25">
      <c r="A1" s="95" t="s">
        <v>354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47"/>
      <c r="V1" s="47"/>
      <c r="W1" s="47"/>
      <c r="X1" s="47"/>
    </row>
    <row r="2" spans="1:24" ht="21.75" customHeight="1" thickBot="1" x14ac:dyDescent="0.3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47"/>
      <c r="V2" s="47"/>
      <c r="W2" s="47"/>
      <c r="X2" s="47"/>
    </row>
    <row r="3" spans="1:24" ht="15.75" thickBot="1" x14ac:dyDescent="0.3">
      <c r="A3" s="38"/>
      <c r="B3" s="38"/>
      <c r="C3" s="41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3"/>
      <c r="Q3" s="38"/>
      <c r="R3" s="38"/>
      <c r="S3" s="38"/>
      <c r="T3" s="38"/>
      <c r="U3" s="38"/>
      <c r="V3" s="38"/>
      <c r="W3" s="38"/>
      <c r="X3" s="38"/>
    </row>
    <row r="4" spans="1:24" ht="21.75" customHeight="1" thickBot="1" x14ac:dyDescent="0.3">
      <c r="A4" s="38"/>
      <c r="B4" s="38"/>
      <c r="C4" s="44"/>
      <c r="D4" s="45" t="s">
        <v>0</v>
      </c>
      <c r="E4" s="96" t="s">
        <v>1</v>
      </c>
      <c r="F4" s="97"/>
      <c r="G4" s="39"/>
      <c r="H4" s="45" t="s">
        <v>2</v>
      </c>
      <c r="I4" s="96" t="s">
        <v>1</v>
      </c>
      <c r="J4" s="97"/>
      <c r="K4" s="39"/>
      <c r="L4" s="45" t="s">
        <v>3</v>
      </c>
      <c r="M4" s="96" t="s">
        <v>1</v>
      </c>
      <c r="N4" s="97"/>
      <c r="O4" s="40"/>
      <c r="P4" s="46"/>
      <c r="Q4" s="38"/>
      <c r="R4" s="38"/>
      <c r="S4" s="38"/>
      <c r="T4" s="38"/>
      <c r="U4" s="38"/>
      <c r="V4" s="38"/>
      <c r="W4" s="38"/>
      <c r="X4" s="38"/>
    </row>
    <row r="5" spans="1:24" ht="15.75" thickBot="1" x14ac:dyDescent="0.3">
      <c r="A5" s="38"/>
      <c r="B5" s="38"/>
      <c r="C5" s="44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46"/>
      <c r="Q5" s="38"/>
      <c r="R5" s="38"/>
      <c r="S5" s="38"/>
      <c r="T5" s="38"/>
      <c r="U5" s="38"/>
      <c r="V5" s="38"/>
      <c r="W5" s="38"/>
      <c r="X5" s="38"/>
    </row>
    <row r="6" spans="1:24" ht="19.5" customHeight="1" thickTop="1" x14ac:dyDescent="0.25">
      <c r="A6" s="38"/>
      <c r="B6" s="38"/>
      <c r="C6" s="98" t="s">
        <v>4</v>
      </c>
      <c r="D6" s="99"/>
      <c r="E6" s="100" t="s">
        <v>5</v>
      </c>
      <c r="F6" s="101"/>
      <c r="G6" s="102" t="s">
        <v>6</v>
      </c>
      <c r="H6" s="103"/>
      <c r="I6" s="104" t="s">
        <v>7</v>
      </c>
      <c r="J6" s="99"/>
      <c r="K6" s="100" t="s">
        <v>8</v>
      </c>
      <c r="L6" s="101"/>
      <c r="M6" s="105" t="s">
        <v>9</v>
      </c>
      <c r="N6" s="103"/>
      <c r="O6" s="93" t="s">
        <v>10</v>
      </c>
      <c r="P6" s="94"/>
      <c r="Q6" s="38"/>
      <c r="R6" s="38"/>
      <c r="S6" s="38"/>
      <c r="T6" s="38"/>
      <c r="U6" s="38"/>
      <c r="V6" s="38"/>
      <c r="W6" s="38"/>
      <c r="X6" s="38"/>
    </row>
    <row r="7" spans="1:24" x14ac:dyDescent="0.25">
      <c r="A7" s="38"/>
      <c r="B7" s="38"/>
      <c r="C7" s="73">
        <f>Analysis!B9</f>
        <v>361232</v>
      </c>
      <c r="D7" s="74"/>
      <c r="E7" s="77">
        <f>Analysis!B11</f>
        <v>163508</v>
      </c>
      <c r="F7" s="78"/>
      <c r="G7" s="81">
        <f>Analysis!B12</f>
        <v>0.45263985471940471</v>
      </c>
      <c r="H7" s="82"/>
      <c r="I7" s="85">
        <f>Analysis!B13</f>
        <v>88</v>
      </c>
      <c r="J7" s="86"/>
      <c r="K7" s="89">
        <f>Analysis!B14</f>
        <v>187</v>
      </c>
      <c r="L7" s="90"/>
      <c r="M7" s="62">
        <f>Analysis!B15</f>
        <v>4104.909090909091</v>
      </c>
      <c r="N7" s="63"/>
      <c r="O7" s="66">
        <f>Analysis!B16</f>
        <v>34.170454545454547</v>
      </c>
      <c r="P7" s="67"/>
      <c r="Q7" s="38"/>
      <c r="R7" s="38"/>
      <c r="S7" s="38"/>
      <c r="T7" s="38"/>
      <c r="U7" s="38"/>
      <c r="V7" s="38"/>
      <c r="W7" s="38"/>
      <c r="X7" s="38"/>
    </row>
    <row r="8" spans="1:24" ht="15.75" thickBot="1" x14ac:dyDescent="0.3">
      <c r="A8" s="38"/>
      <c r="B8" s="38"/>
      <c r="C8" s="75"/>
      <c r="D8" s="76"/>
      <c r="E8" s="79"/>
      <c r="F8" s="80"/>
      <c r="G8" s="83"/>
      <c r="H8" s="84"/>
      <c r="I8" s="87"/>
      <c r="J8" s="88"/>
      <c r="K8" s="91"/>
      <c r="L8" s="92"/>
      <c r="M8" s="64"/>
      <c r="N8" s="65"/>
      <c r="O8" s="68"/>
      <c r="P8" s="69"/>
      <c r="Q8" s="38"/>
      <c r="R8" s="38"/>
      <c r="S8" s="38"/>
      <c r="T8" s="38"/>
      <c r="U8" s="38"/>
      <c r="V8" s="38"/>
      <c r="W8" s="38"/>
      <c r="X8" s="38"/>
    </row>
    <row r="9" spans="1:24" ht="15.75" thickBot="1" x14ac:dyDescent="0.3">
      <c r="A9" s="38"/>
      <c r="B9" s="38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8"/>
      <c r="R9" s="38"/>
      <c r="S9" s="38"/>
      <c r="T9" s="38"/>
      <c r="U9" s="38"/>
      <c r="V9" s="38"/>
      <c r="W9" s="38"/>
      <c r="X9" s="38"/>
    </row>
    <row r="10" spans="1:24" ht="21" customHeight="1" thickBot="1" x14ac:dyDescent="0.3">
      <c r="A10" s="38"/>
      <c r="B10" s="70" t="s">
        <v>11</v>
      </c>
      <c r="C10" s="71"/>
      <c r="D10" s="71"/>
      <c r="E10" s="72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8"/>
      <c r="R10" s="38"/>
      <c r="S10" s="38"/>
      <c r="T10" s="38"/>
      <c r="U10" s="38"/>
      <c r="V10" s="38"/>
      <c r="W10" s="38"/>
      <c r="X10" s="38"/>
    </row>
    <row r="11" spans="1:24" ht="15" customHeight="1" x14ac:dyDescent="0.25">
      <c r="A11" s="38"/>
      <c r="B11" s="56" t="str">
        <f>"Top country: "&amp;INDEX(Analysis!$A$48:$A$53,MATCH(MAX(Analysis!$B$48:$B$53),Analysis!$B$48:$B$53,0))&amp;" ("&amp;TEXT(MAX(Analysis!$G$48:$G$53),"0%")&amp;" of revenue)"</f>
        <v>Top country: United States (37% of revenue)</v>
      </c>
      <c r="C11" s="57"/>
      <c r="D11" s="57"/>
      <c r="E11" s="58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/>
      <c r="R11" s="38"/>
      <c r="S11" s="38"/>
      <c r="T11" s="38"/>
      <c r="U11" s="38"/>
      <c r="V11" s="38"/>
      <c r="W11" s="38"/>
      <c r="X11" s="38"/>
    </row>
    <row r="12" spans="1:24" ht="15.75" thickBot="1" x14ac:dyDescent="0.3">
      <c r="A12" s="38"/>
      <c r="B12" s="59"/>
      <c r="C12" s="60"/>
      <c r="D12" s="60"/>
      <c r="E12" s="61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8"/>
      <c r="R12" s="38"/>
      <c r="S12" s="38"/>
      <c r="T12" s="38"/>
      <c r="U12" s="38"/>
      <c r="V12" s="38"/>
      <c r="W12" s="38"/>
      <c r="X12" s="38"/>
    </row>
    <row r="13" spans="1:24" ht="15" customHeight="1" x14ac:dyDescent="0.25">
      <c r="A13" s="38"/>
      <c r="B13" s="56" t="str">
        <f>"Top model: "&amp;INDEX(Analysis!$A$59:$A$65,MATCH(MAX(Analysis!$B$59:$B$65),Analysis!$B$59:$B$65,0))&amp;" ("&amp;TEXT(MAX(Analysis!$G$59:$G$65),"0%")&amp;" of revenue)"</f>
        <v>Top model: Mountain-200 Black (48% of revenue)</v>
      </c>
      <c r="C13" s="57"/>
      <c r="D13" s="57"/>
      <c r="E13" s="58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8"/>
      <c r="R13" s="38"/>
      <c r="S13" s="38"/>
      <c r="T13" s="38"/>
      <c r="U13" s="38"/>
      <c r="V13" s="38"/>
      <c r="W13" s="38"/>
      <c r="X13" s="38"/>
    </row>
    <row r="14" spans="1:24" ht="15.75" thickBot="1" x14ac:dyDescent="0.3">
      <c r="A14" s="38"/>
      <c r="B14" s="59"/>
      <c r="C14" s="60"/>
      <c r="D14" s="60"/>
      <c r="E14" s="61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8"/>
      <c r="R14" s="38"/>
      <c r="S14" s="38"/>
      <c r="T14" s="38"/>
      <c r="U14" s="38"/>
      <c r="V14" s="38"/>
      <c r="W14" s="38"/>
      <c r="X14" s="38"/>
    </row>
    <row r="15" spans="1:24" ht="15" customHeight="1" x14ac:dyDescent="0.25">
      <c r="A15" s="38"/>
      <c r="B15" s="56" t="str">
        <f>"Highest-margin model: "&amp;INDEX(Analysis!$A$59:$A$65,MATCH(MAX(Analysis!$D$59:$D$65),Analysis!$D$59:$D$65,0))&amp;" ("&amp;TEXT(MAX(Analysis!$D$59:$D$65),"0.0%")&amp;")"</f>
        <v>Highest-margin model: Mountain-500 Silver (45.5%)</v>
      </c>
      <c r="C15" s="57"/>
      <c r="D15" s="57"/>
      <c r="E15" s="58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8"/>
      <c r="R15" s="38"/>
      <c r="S15" s="38"/>
      <c r="T15" s="38"/>
      <c r="U15" s="38"/>
      <c r="V15" s="38"/>
      <c r="W15" s="38"/>
      <c r="X15" s="38"/>
    </row>
    <row r="16" spans="1:24" ht="15.75" thickBot="1" x14ac:dyDescent="0.3">
      <c r="A16" s="38"/>
      <c r="B16" s="59"/>
      <c r="C16" s="60"/>
      <c r="D16" s="60"/>
      <c r="E16" s="61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8"/>
      <c r="R16" s="38"/>
      <c r="S16" s="38"/>
      <c r="T16" s="38"/>
      <c r="U16" s="38"/>
      <c r="V16" s="38"/>
      <c r="W16" s="38"/>
      <c r="X16" s="38"/>
    </row>
    <row r="17" spans="1:24" ht="15" customHeight="1" x14ac:dyDescent="0.25">
      <c r="A17" s="38"/>
      <c r="B17" s="56" t="str">
        <f>"Top age group: "&amp;INDEX(Analysis!$A$76:$A$78,MATCH(MAX(Analysis!$B$76:$B$78),Analysis!$B$76:$B$78,0))&amp;" ("&amp;TEXT(MAX(Analysis!$G$76:$G$78),"0%")&amp;")"</f>
        <v>Top age group: Adults (35-64) (57%)</v>
      </c>
      <c r="C17" s="57"/>
      <c r="D17" s="57"/>
      <c r="E17" s="58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8"/>
      <c r="R17" s="38"/>
      <c r="S17" s="38"/>
      <c r="T17" s="38"/>
      <c r="U17" s="38"/>
      <c r="V17" s="38"/>
      <c r="W17" s="38"/>
      <c r="X17" s="38"/>
    </row>
    <row r="18" spans="1:24" ht="15.75" thickBot="1" x14ac:dyDescent="0.3">
      <c r="A18" s="38"/>
      <c r="B18" s="59"/>
      <c r="C18" s="60"/>
      <c r="D18" s="60"/>
      <c r="E18" s="61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8"/>
      <c r="R18" s="38"/>
      <c r="S18" s="38"/>
      <c r="T18" s="38"/>
      <c r="U18" s="38"/>
      <c r="V18" s="38"/>
      <c r="W18" s="38"/>
      <c r="X18" s="38"/>
    </row>
    <row r="19" spans="1:24" ht="15" customHeight="1" x14ac:dyDescent="0.25">
      <c r="A19" s="38"/>
      <c r="B19" s="56" t="str">
        <f>"Best day: "&amp;INDEX(Analysis!$A$20:$A$43,MATCH(MAX(Analysis!$C$20:$C$43),Analysis!$C$20:$C$43,0))&amp;" ("&amp;TEXT(MAX(Analysis!$C$20:$C$43),"$#,##0")&amp;")"</f>
        <v>Best day: 19 Dec ($69,650)</v>
      </c>
      <c r="C19" s="57"/>
      <c r="D19" s="57"/>
      <c r="E19" s="58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8"/>
      <c r="R19" s="38"/>
      <c r="S19" s="38"/>
      <c r="T19" s="38"/>
      <c r="U19" s="38"/>
      <c r="V19" s="38"/>
      <c r="W19" s="38"/>
      <c r="X19" s="38"/>
    </row>
    <row r="20" spans="1:24" ht="15.75" thickBot="1" x14ac:dyDescent="0.3">
      <c r="A20" s="38"/>
      <c r="B20" s="59"/>
      <c r="C20" s="60"/>
      <c r="D20" s="60"/>
      <c r="E20" s="61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8"/>
      <c r="R20" s="38"/>
      <c r="S20" s="38"/>
      <c r="T20" s="38"/>
      <c r="U20" s="38"/>
      <c r="V20" s="38"/>
      <c r="W20" s="38"/>
      <c r="X20" s="38"/>
    </row>
    <row r="21" spans="1:24" ht="15" customHeight="1" x14ac:dyDescent="0.25">
      <c r="A21" s="38"/>
      <c r="B21" s="56" t="str">
        <f>"Average daily revenue: "&amp;TEXT(Analysis!$B$9/24,"$#,##0")</f>
        <v>Average daily revenue: $15,051</v>
      </c>
      <c r="C21" s="57"/>
      <c r="D21" s="57"/>
      <c r="E21" s="58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8"/>
      <c r="R21" s="38"/>
      <c r="S21" s="38"/>
      <c r="T21" s="38"/>
      <c r="U21" s="38"/>
      <c r="V21" s="38"/>
      <c r="W21" s="38"/>
      <c r="X21" s="38"/>
    </row>
    <row r="22" spans="1:24" ht="15.75" thickBot="1" x14ac:dyDescent="0.3">
      <c r="A22" s="38"/>
      <c r="B22" s="59"/>
      <c r="C22" s="60"/>
      <c r="D22" s="60"/>
      <c r="E22" s="61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8"/>
      <c r="R22" s="38"/>
      <c r="S22" s="38"/>
      <c r="T22" s="38"/>
      <c r="U22" s="38"/>
      <c r="V22" s="38"/>
      <c r="W22" s="38"/>
      <c r="X22" s="38"/>
    </row>
    <row r="23" spans="1:24" x14ac:dyDescent="0.25">
      <c r="A23" s="38"/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8"/>
      <c r="R23" s="38"/>
      <c r="S23" s="38"/>
      <c r="T23" s="38"/>
      <c r="U23" s="38"/>
      <c r="V23" s="38"/>
      <c r="W23" s="38"/>
      <c r="X23" s="38"/>
    </row>
    <row r="24" spans="1:24" x14ac:dyDescent="0.25">
      <c r="A24" s="38"/>
      <c r="B24" s="38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8"/>
      <c r="R24" s="38"/>
      <c r="S24" s="38"/>
      <c r="T24" s="38"/>
      <c r="U24" s="38"/>
      <c r="V24" s="38"/>
      <c r="W24" s="38"/>
      <c r="X24" s="38"/>
    </row>
    <row r="25" spans="1:24" x14ac:dyDescent="0.25">
      <c r="A25" s="38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8"/>
      <c r="R25" s="38"/>
      <c r="S25" s="38"/>
      <c r="T25" s="38"/>
      <c r="U25" s="38"/>
      <c r="V25" s="38"/>
      <c r="W25" s="38"/>
      <c r="X25" s="38"/>
    </row>
    <row r="26" spans="1:24" x14ac:dyDescent="0.25">
      <c r="A26" s="38"/>
      <c r="B26" s="38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8"/>
      <c r="R26" s="38"/>
      <c r="S26" s="38"/>
      <c r="T26" s="38"/>
      <c r="U26" s="38"/>
      <c r="V26" s="38"/>
      <c r="W26" s="38"/>
      <c r="X26" s="38"/>
    </row>
    <row r="27" spans="1:24" x14ac:dyDescent="0.25">
      <c r="A27" s="38"/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8"/>
      <c r="R27" s="38"/>
      <c r="S27" s="38"/>
      <c r="T27" s="38"/>
      <c r="U27" s="38"/>
      <c r="V27" s="38"/>
      <c r="W27" s="38"/>
      <c r="X27" s="38"/>
    </row>
    <row r="28" spans="1:24" x14ac:dyDescent="0.25">
      <c r="A28" s="38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8"/>
      <c r="R28" s="38"/>
      <c r="S28" s="38"/>
      <c r="T28" s="38"/>
      <c r="U28" s="38"/>
      <c r="V28" s="38"/>
      <c r="W28" s="38"/>
      <c r="X28" s="38"/>
    </row>
    <row r="29" spans="1:24" x14ac:dyDescent="0.25">
      <c r="A29" s="38"/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8"/>
      <c r="R29" s="38"/>
      <c r="S29" s="38"/>
      <c r="T29" s="38"/>
      <c r="U29" s="38"/>
      <c r="V29" s="38"/>
      <c r="W29" s="38"/>
      <c r="X29" s="38"/>
    </row>
    <row r="30" spans="1:24" x14ac:dyDescent="0.25">
      <c r="A30" s="38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8"/>
      <c r="R30" s="38"/>
      <c r="S30" s="38"/>
      <c r="T30" s="38"/>
      <c r="U30" s="38"/>
      <c r="V30" s="38"/>
      <c r="W30" s="38"/>
      <c r="X30" s="38"/>
    </row>
    <row r="31" spans="1:24" x14ac:dyDescent="0.25">
      <c r="A31" s="38"/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8"/>
      <c r="R31" s="38"/>
      <c r="S31" s="38"/>
      <c r="T31" s="38"/>
      <c r="U31" s="38"/>
      <c r="V31" s="38"/>
      <c r="W31" s="38"/>
      <c r="X31" s="38"/>
    </row>
    <row r="32" spans="1:24" x14ac:dyDescent="0.25">
      <c r="A32" s="38"/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8"/>
      <c r="R32" s="38"/>
      <c r="S32" s="38"/>
      <c r="T32" s="38"/>
      <c r="U32" s="38"/>
      <c r="V32" s="38"/>
      <c r="W32" s="38"/>
      <c r="X32" s="38"/>
    </row>
    <row r="33" spans="1:24" x14ac:dyDescent="0.25">
      <c r="A33" s="38"/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8"/>
      <c r="R33" s="38"/>
      <c r="S33" s="38"/>
      <c r="T33" s="38"/>
      <c r="U33" s="38"/>
      <c r="V33" s="38"/>
      <c r="W33" s="38"/>
      <c r="X33" s="38"/>
    </row>
    <row r="34" spans="1:24" x14ac:dyDescent="0.25">
      <c r="A34" s="38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8"/>
      <c r="R34" s="38"/>
      <c r="S34" s="38"/>
      <c r="T34" s="38"/>
      <c r="U34" s="38"/>
      <c r="V34" s="38"/>
      <c r="W34" s="38"/>
      <c r="X34" s="38"/>
    </row>
    <row r="35" spans="1:24" x14ac:dyDescent="0.25">
      <c r="A35" s="38"/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8"/>
      <c r="R35" s="38"/>
      <c r="S35" s="38"/>
      <c r="T35" s="38"/>
      <c r="U35" s="38"/>
      <c r="V35" s="38"/>
      <c r="W35" s="38"/>
      <c r="X35" s="38"/>
    </row>
    <row r="36" spans="1:24" x14ac:dyDescent="0.25">
      <c r="A36" s="38"/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8"/>
      <c r="R36" s="38"/>
      <c r="S36" s="38"/>
      <c r="T36" s="38"/>
      <c r="U36" s="38"/>
      <c r="V36" s="38"/>
      <c r="W36" s="38"/>
      <c r="X36" s="38"/>
    </row>
    <row r="37" spans="1:24" x14ac:dyDescent="0.25">
      <c r="A37" s="38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8"/>
      <c r="R37" s="38"/>
      <c r="S37" s="38"/>
      <c r="T37" s="38"/>
      <c r="U37" s="38"/>
      <c r="V37" s="38"/>
      <c r="W37" s="38"/>
      <c r="X37" s="38"/>
    </row>
    <row r="38" spans="1:24" x14ac:dyDescent="0.25">
      <c r="A38" s="38"/>
      <c r="B38" s="38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8"/>
      <c r="R38" s="38"/>
      <c r="S38" s="38"/>
      <c r="T38" s="38"/>
      <c r="U38" s="38"/>
      <c r="V38" s="38"/>
      <c r="W38" s="38"/>
      <c r="X38" s="38"/>
    </row>
    <row r="39" spans="1:24" x14ac:dyDescent="0.25">
      <c r="A39" s="38"/>
      <c r="B39" s="38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8"/>
      <c r="R39" s="38"/>
      <c r="S39" s="38"/>
      <c r="T39" s="38"/>
      <c r="U39" s="38"/>
      <c r="V39" s="38"/>
      <c r="W39" s="38"/>
      <c r="X39" s="38"/>
    </row>
    <row r="40" spans="1:24" x14ac:dyDescent="0.25">
      <c r="A40" s="38"/>
      <c r="B40" s="38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8"/>
      <c r="R40" s="38"/>
      <c r="S40" s="38"/>
      <c r="T40" s="38"/>
      <c r="U40" s="38"/>
      <c r="V40" s="38"/>
      <c r="W40" s="38"/>
      <c r="X40" s="38"/>
    </row>
    <row r="41" spans="1:24" x14ac:dyDescent="0.25">
      <c r="A41" s="38"/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8"/>
      <c r="R41" s="38"/>
      <c r="S41" s="38"/>
      <c r="T41" s="38"/>
      <c r="U41" s="38"/>
      <c r="V41" s="38"/>
      <c r="W41" s="38"/>
      <c r="X41" s="38"/>
    </row>
    <row r="42" spans="1:24" x14ac:dyDescent="0.25">
      <c r="A42" s="38"/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8"/>
      <c r="R42" s="38"/>
      <c r="S42" s="38"/>
      <c r="T42" s="38"/>
      <c r="U42" s="38"/>
      <c r="V42" s="38"/>
      <c r="W42" s="38"/>
      <c r="X42" s="38"/>
    </row>
    <row r="43" spans="1:24" x14ac:dyDescent="0.25">
      <c r="A43" s="38"/>
      <c r="B43" s="38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x14ac:dyDescent="0.25">
      <c r="A44" s="38"/>
      <c r="B44" s="38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x14ac:dyDescent="0.25">
      <c r="A45" s="38"/>
      <c r="B45" s="38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x14ac:dyDescent="0.25">
      <c r="A46" s="38"/>
      <c r="B46" s="38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x14ac:dyDescent="0.25">
      <c r="A47" s="38"/>
      <c r="B47" s="38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x14ac:dyDescent="0.25">
      <c r="A48" s="38"/>
      <c r="B48" s="38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x14ac:dyDescent="0.25">
      <c r="A49" s="38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x14ac:dyDescent="0.25">
      <c r="A50" s="38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 x14ac:dyDescent="0.25">
      <c r="A51" s="38"/>
      <c r="B51" s="38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 x14ac:dyDescent="0.25">
      <c r="A52" s="38"/>
      <c r="B52" s="38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 x14ac:dyDescent="0.25">
      <c r="A53" s="38"/>
      <c r="B53" s="38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 x14ac:dyDescent="0.25">
      <c r="A54" s="38"/>
      <c r="B54" s="38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 x14ac:dyDescent="0.25">
      <c r="A55" s="38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x14ac:dyDescent="0.25">
      <c r="A56" s="38"/>
      <c r="B56" s="38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8"/>
      <c r="R56" s="38"/>
      <c r="S56" s="38"/>
      <c r="T56" s="38"/>
      <c r="U56" s="38"/>
      <c r="V56" s="38"/>
      <c r="W56" s="38"/>
      <c r="X56" s="38"/>
    </row>
    <row r="57" spans="1:24" x14ac:dyDescent="0.25">
      <c r="A57" s="38"/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8"/>
      <c r="R57" s="38"/>
      <c r="S57" s="38"/>
      <c r="T57" s="38"/>
      <c r="U57" s="38"/>
      <c r="V57" s="38"/>
      <c r="W57" s="38"/>
      <c r="X57" s="38"/>
    </row>
    <row r="58" spans="1:24" x14ac:dyDescent="0.25">
      <c r="A58" s="38"/>
      <c r="B58" s="38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8"/>
      <c r="R58" s="38"/>
      <c r="S58" s="38"/>
      <c r="T58" s="38"/>
      <c r="U58" s="38"/>
      <c r="V58" s="38"/>
      <c r="W58" s="38"/>
      <c r="X58" s="38"/>
    </row>
    <row r="59" spans="1:24" x14ac:dyDescent="0.25">
      <c r="A59" s="38"/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8"/>
      <c r="R59" s="38"/>
      <c r="S59" s="38"/>
      <c r="T59" s="38"/>
      <c r="U59" s="38"/>
      <c r="V59" s="38"/>
      <c r="W59" s="38"/>
      <c r="X59" s="38"/>
    </row>
    <row r="60" spans="1:24" x14ac:dyDescent="0.25">
      <c r="A60" s="38"/>
      <c r="B60" s="38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8"/>
      <c r="R60" s="38"/>
      <c r="S60" s="38"/>
      <c r="T60" s="38"/>
      <c r="U60" s="38"/>
      <c r="V60" s="38"/>
      <c r="W60" s="38"/>
      <c r="X60" s="38"/>
    </row>
    <row r="61" spans="1:24" x14ac:dyDescent="0.25">
      <c r="A61" s="38"/>
      <c r="B61" s="38"/>
      <c r="C61" s="40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8"/>
      <c r="R61" s="38"/>
      <c r="S61" s="38"/>
      <c r="T61" s="38"/>
      <c r="U61" s="38"/>
      <c r="V61" s="38"/>
      <c r="W61" s="38"/>
      <c r="X61" s="38"/>
    </row>
    <row r="62" spans="1:24" x14ac:dyDescent="0.25">
      <c r="A62" s="38"/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8"/>
      <c r="R62" s="38"/>
      <c r="S62" s="38"/>
      <c r="T62" s="38"/>
      <c r="U62" s="38"/>
      <c r="V62" s="38"/>
      <c r="W62" s="38"/>
      <c r="X62" s="38"/>
    </row>
    <row r="63" spans="1:24" x14ac:dyDescent="0.25">
      <c r="A63" s="38"/>
      <c r="B63" s="38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8"/>
      <c r="R63" s="38"/>
      <c r="S63" s="38"/>
      <c r="T63" s="38"/>
      <c r="U63" s="38"/>
      <c r="V63" s="38"/>
      <c r="W63" s="38"/>
      <c r="X63" s="38"/>
    </row>
    <row r="64" spans="1:24" x14ac:dyDescent="0.25">
      <c r="A64" s="38"/>
      <c r="B64" s="38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8"/>
      <c r="R64" s="38"/>
      <c r="S64" s="38"/>
      <c r="T64" s="38"/>
      <c r="U64" s="38"/>
      <c r="V64" s="38"/>
      <c r="W64" s="38"/>
      <c r="X64" s="38"/>
    </row>
    <row r="65" spans="1:24" x14ac:dyDescent="0.25">
      <c r="A65" s="38"/>
      <c r="B65" s="38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8"/>
      <c r="R65" s="38"/>
      <c r="S65" s="38"/>
      <c r="T65" s="38"/>
      <c r="U65" s="38"/>
      <c r="V65" s="38"/>
      <c r="W65" s="38"/>
      <c r="X65" s="38"/>
    </row>
    <row r="66" spans="1:24" x14ac:dyDescent="0.25">
      <c r="A66" s="38"/>
      <c r="B66" s="38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8"/>
      <c r="R66" s="38"/>
      <c r="S66" s="38"/>
      <c r="T66" s="38"/>
      <c r="U66" s="38"/>
      <c r="V66" s="38"/>
      <c r="W66" s="38"/>
      <c r="X66" s="38"/>
    </row>
    <row r="67" spans="1:24" x14ac:dyDescent="0.25">
      <c r="A67" s="38"/>
      <c r="B67" s="38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8"/>
      <c r="R67" s="38"/>
      <c r="S67" s="38"/>
      <c r="T67" s="38"/>
      <c r="U67" s="38"/>
      <c r="V67" s="38"/>
      <c r="W67" s="38"/>
      <c r="X67" s="38"/>
    </row>
    <row r="68" spans="1:24" x14ac:dyDescent="0.25">
      <c r="A68" s="38"/>
      <c r="B68" s="38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8"/>
      <c r="R68" s="38"/>
      <c r="S68" s="38"/>
      <c r="T68" s="38"/>
      <c r="U68" s="38"/>
      <c r="V68" s="38"/>
      <c r="W68" s="38"/>
      <c r="X68" s="38"/>
    </row>
    <row r="69" spans="1:24" x14ac:dyDescent="0.25">
      <c r="A69" s="38"/>
      <c r="B69" s="38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8"/>
      <c r="R69" s="38"/>
      <c r="S69" s="38"/>
      <c r="T69" s="38"/>
      <c r="U69" s="38"/>
      <c r="V69" s="38"/>
      <c r="W69" s="38"/>
      <c r="X69" s="38"/>
    </row>
    <row r="70" spans="1:24" x14ac:dyDescent="0.25">
      <c r="A70" s="38"/>
      <c r="B70" s="38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8"/>
      <c r="R70" s="38"/>
      <c r="S70" s="38"/>
      <c r="T70" s="38"/>
      <c r="U70" s="38"/>
      <c r="V70" s="38"/>
      <c r="W70" s="38"/>
      <c r="X70" s="38"/>
    </row>
    <row r="71" spans="1:24" x14ac:dyDescent="0.25">
      <c r="A71" s="38"/>
      <c r="B71" s="38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8"/>
      <c r="R71" s="38"/>
      <c r="S71" s="38"/>
      <c r="T71" s="38"/>
      <c r="U71" s="38"/>
      <c r="V71" s="38"/>
      <c r="W71" s="38"/>
      <c r="X71" s="38"/>
    </row>
    <row r="72" spans="1:24" x14ac:dyDescent="0.25">
      <c r="A72" s="38"/>
      <c r="B72" s="3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8"/>
      <c r="R72" s="38"/>
      <c r="S72" s="38"/>
      <c r="T72" s="38"/>
      <c r="U72" s="38"/>
      <c r="V72" s="38"/>
      <c r="W72" s="38"/>
      <c r="X72" s="38"/>
    </row>
    <row r="73" spans="1:24" x14ac:dyDescent="0.25">
      <c r="A73" s="38"/>
      <c r="B73" s="38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8"/>
      <c r="R73" s="38"/>
      <c r="S73" s="38"/>
      <c r="T73" s="38"/>
      <c r="U73" s="38"/>
      <c r="V73" s="38"/>
      <c r="W73" s="38"/>
      <c r="X73" s="38"/>
    </row>
    <row r="74" spans="1:24" x14ac:dyDescent="0.25">
      <c r="A74" s="38"/>
      <c r="B74" s="38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8"/>
      <c r="R74" s="38"/>
      <c r="S74" s="38"/>
      <c r="T74" s="38"/>
      <c r="U74" s="38"/>
      <c r="V74" s="38"/>
      <c r="W74" s="38"/>
      <c r="X74" s="38"/>
    </row>
  </sheetData>
  <mergeCells count="25">
    <mergeCell ref="O6:P6"/>
    <mergeCell ref="A1:T2"/>
    <mergeCell ref="E4:F4"/>
    <mergeCell ref="I4:J4"/>
    <mergeCell ref="M4:N4"/>
    <mergeCell ref="C6:D6"/>
    <mergeCell ref="E6:F6"/>
    <mergeCell ref="G6:H6"/>
    <mergeCell ref="I6:J6"/>
    <mergeCell ref="K6:L6"/>
    <mergeCell ref="M6:N6"/>
    <mergeCell ref="O7:P8"/>
    <mergeCell ref="B10:E10"/>
    <mergeCell ref="B11:E12"/>
    <mergeCell ref="B13:E14"/>
    <mergeCell ref="C7:D8"/>
    <mergeCell ref="E7:F8"/>
    <mergeCell ref="G7:H8"/>
    <mergeCell ref="I7:J8"/>
    <mergeCell ref="K7:L8"/>
    <mergeCell ref="B15:E16"/>
    <mergeCell ref="B17:E18"/>
    <mergeCell ref="B19:E20"/>
    <mergeCell ref="B21:E22"/>
    <mergeCell ref="M7:N8"/>
  </mergeCells>
  <pageMargins left="0.75" right="0.75" top="1" bottom="1" header="0.511811023622047" footer="0.511811023622047"/>
  <pageSetup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="Pick a value from the list" xr:uid="{00000000-0002-0000-0000-000000000000}">
          <x14:formula1>
            <xm:f>Analysis!$J$4:$J$10</xm:f>
          </x14:formula1>
          <x14:formula2>
            <xm:f>0</xm:f>
          </x14:formula2>
          <xm:sqref>E4</xm:sqref>
        </x14:dataValidation>
        <x14:dataValidation type="list" error="Pick a value from the list" xr:uid="{00000000-0002-0000-0000-000001000000}">
          <x14:formula1>
            <xm:f>Analysis!$K$4:$K$6</xm:f>
          </x14:formula1>
          <x14:formula2>
            <xm:f>0</xm:f>
          </x14:formula2>
          <xm:sqref>I4</xm:sqref>
        </x14:dataValidation>
        <x14:dataValidation type="list" error="Pick a value from the list" xr:uid="{00000000-0002-0000-0000-000002000000}">
          <x14:formula1>
            <xm:f>Analysis!$L$4:$L$7</xm:f>
          </x14:formula1>
          <x14:formula2>
            <xm:f>0</xm:f>
          </x14:formula2>
          <xm:sqref>M4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showGridLines="0" zoomScaleNormal="100" workbookViewId="0">
      <selection activeCell="E9" sqref="E9"/>
    </sheetView>
  </sheetViews>
  <sheetFormatPr defaultColWidth="8.7109375" defaultRowHeight="15" x14ac:dyDescent="0.25"/>
  <cols>
    <col min="1" max="1" width="18" customWidth="1"/>
    <col min="2" max="2" width="38" customWidth="1"/>
    <col min="3" max="3" width="44" customWidth="1"/>
    <col min="4" max="4" width="26" customWidth="1"/>
    <col min="5" max="5" width="25.140625" customWidth="1"/>
  </cols>
  <sheetData>
    <row r="1" spans="1:5" ht="18" x14ac:dyDescent="0.25">
      <c r="A1" s="1" t="s">
        <v>88</v>
      </c>
    </row>
    <row r="3" spans="1:5" ht="26.25" customHeight="1" x14ac:dyDescent="0.25">
      <c r="A3" s="16" t="s">
        <v>89</v>
      </c>
      <c r="B3" s="16" t="s">
        <v>28</v>
      </c>
      <c r="C3" s="16" t="s">
        <v>90</v>
      </c>
      <c r="D3" s="16" t="s">
        <v>91</v>
      </c>
      <c r="E3" s="16" t="s">
        <v>92</v>
      </c>
    </row>
    <row r="4" spans="1:5" x14ac:dyDescent="0.25">
      <c r="A4" s="17" t="s">
        <v>93</v>
      </c>
      <c r="B4" s="17" t="s">
        <v>94</v>
      </c>
      <c r="C4" s="17" t="s">
        <v>95</v>
      </c>
      <c r="D4" s="17" t="s">
        <v>96</v>
      </c>
      <c r="E4" s="18" t="s">
        <v>97</v>
      </c>
    </row>
    <row r="5" spans="1:5" x14ac:dyDescent="0.25">
      <c r="A5" s="17" t="s">
        <v>93</v>
      </c>
      <c r="B5" s="17" t="s">
        <v>98</v>
      </c>
      <c r="C5" s="17" t="s">
        <v>99</v>
      </c>
      <c r="D5" s="17" t="s">
        <v>100</v>
      </c>
      <c r="E5" s="19" t="s">
        <v>101</v>
      </c>
    </row>
    <row r="6" spans="1:5" x14ac:dyDescent="0.25">
      <c r="A6" s="17" t="s">
        <v>93</v>
      </c>
      <c r="B6" s="17" t="s">
        <v>102</v>
      </c>
      <c r="C6" s="17" t="s">
        <v>103</v>
      </c>
      <c r="D6" s="17" t="s">
        <v>96</v>
      </c>
      <c r="E6" s="18" t="s">
        <v>97</v>
      </c>
    </row>
    <row r="7" spans="1:5" x14ac:dyDescent="0.25">
      <c r="A7" s="17" t="s">
        <v>93</v>
      </c>
      <c r="B7" s="17" t="s">
        <v>36</v>
      </c>
      <c r="C7" s="17" t="s">
        <v>104</v>
      </c>
      <c r="D7" s="17" t="s">
        <v>105</v>
      </c>
      <c r="E7" s="18" t="s">
        <v>97</v>
      </c>
    </row>
    <row r="8" spans="1:5" x14ac:dyDescent="0.25">
      <c r="A8" s="17" t="s">
        <v>93</v>
      </c>
      <c r="B8" s="17" t="s">
        <v>37</v>
      </c>
      <c r="C8" s="17" t="s">
        <v>106</v>
      </c>
      <c r="D8" s="17" t="s">
        <v>96</v>
      </c>
      <c r="E8" s="18" t="s">
        <v>97</v>
      </c>
    </row>
    <row r="9" spans="1:5" x14ac:dyDescent="0.25">
      <c r="A9" s="17" t="s">
        <v>93</v>
      </c>
      <c r="B9" s="17" t="s">
        <v>38</v>
      </c>
      <c r="C9" s="17" t="s">
        <v>107</v>
      </c>
      <c r="D9" s="17" t="s">
        <v>96</v>
      </c>
      <c r="E9" s="18" t="s">
        <v>97</v>
      </c>
    </row>
    <row r="10" spans="1:5" x14ac:dyDescent="0.25">
      <c r="A10" s="17" t="s">
        <v>93</v>
      </c>
      <c r="B10" s="17" t="s">
        <v>39</v>
      </c>
      <c r="C10" s="17" t="s">
        <v>108</v>
      </c>
      <c r="D10" s="17" t="s">
        <v>96</v>
      </c>
      <c r="E10" s="18" t="s">
        <v>97</v>
      </c>
    </row>
    <row r="11" spans="1:5" x14ac:dyDescent="0.25">
      <c r="A11" s="17" t="s">
        <v>93</v>
      </c>
      <c r="B11" s="17" t="s">
        <v>109</v>
      </c>
      <c r="C11" s="17" t="s">
        <v>110</v>
      </c>
      <c r="D11" s="17" t="s">
        <v>96</v>
      </c>
      <c r="E11" s="20" t="s">
        <v>111</v>
      </c>
    </row>
    <row r="12" spans="1:5" x14ac:dyDescent="0.25">
      <c r="A12" s="17" t="s">
        <v>93</v>
      </c>
      <c r="B12" s="17" t="s">
        <v>112</v>
      </c>
      <c r="C12" s="17" t="s">
        <v>113</v>
      </c>
      <c r="D12" s="17" t="s">
        <v>114</v>
      </c>
      <c r="E12" s="20" t="s">
        <v>111</v>
      </c>
    </row>
    <row r="13" spans="1:5" x14ac:dyDescent="0.25">
      <c r="A13" s="17" t="s">
        <v>115</v>
      </c>
      <c r="B13" s="17" t="s">
        <v>116</v>
      </c>
      <c r="C13" s="17" t="s">
        <v>117</v>
      </c>
      <c r="D13" s="17" t="s">
        <v>118</v>
      </c>
      <c r="E13" s="18" t="s">
        <v>97</v>
      </c>
    </row>
    <row r="14" spans="1:5" x14ac:dyDescent="0.25">
      <c r="A14" s="17" t="s">
        <v>115</v>
      </c>
      <c r="B14" s="17" t="s">
        <v>119</v>
      </c>
      <c r="C14" s="17" t="s">
        <v>120</v>
      </c>
      <c r="D14" s="17" t="s">
        <v>121</v>
      </c>
      <c r="E14" s="20" t="s">
        <v>111</v>
      </c>
    </row>
    <row r="15" spans="1:5" x14ac:dyDescent="0.25">
      <c r="A15" s="17" t="s">
        <v>115</v>
      </c>
      <c r="B15" s="17" t="s">
        <v>122</v>
      </c>
      <c r="C15" s="17" t="s">
        <v>123</v>
      </c>
      <c r="D15" s="17" t="s">
        <v>114</v>
      </c>
      <c r="E15" s="20" t="s">
        <v>111</v>
      </c>
    </row>
    <row r="16" spans="1:5" x14ac:dyDescent="0.25">
      <c r="A16" s="17" t="s">
        <v>115</v>
      </c>
      <c r="B16" s="17" t="s">
        <v>124</v>
      </c>
      <c r="C16" s="17" t="s">
        <v>125</v>
      </c>
      <c r="D16" s="17" t="s">
        <v>126</v>
      </c>
      <c r="E16" s="18" t="s">
        <v>97</v>
      </c>
    </row>
    <row r="17" spans="1:5" x14ac:dyDescent="0.25">
      <c r="A17" s="17" t="s">
        <v>115</v>
      </c>
      <c r="B17" s="17" t="s">
        <v>127</v>
      </c>
      <c r="C17" s="17" t="s">
        <v>128</v>
      </c>
      <c r="D17" s="17" t="s">
        <v>114</v>
      </c>
      <c r="E17" s="20" t="s">
        <v>111</v>
      </c>
    </row>
    <row r="18" spans="1:5" x14ac:dyDescent="0.25">
      <c r="A18" s="17" t="s">
        <v>129</v>
      </c>
      <c r="B18" s="17" t="s">
        <v>130</v>
      </c>
      <c r="C18" s="17" t="s">
        <v>131</v>
      </c>
      <c r="D18" s="17" t="s">
        <v>132</v>
      </c>
      <c r="E18" s="18" t="s">
        <v>97</v>
      </c>
    </row>
    <row r="19" spans="1:5" x14ac:dyDescent="0.25">
      <c r="A19" s="17" t="s">
        <v>129</v>
      </c>
      <c r="B19" s="17" t="s">
        <v>133</v>
      </c>
      <c r="C19" s="17" t="s">
        <v>134</v>
      </c>
      <c r="D19" s="17" t="s">
        <v>135</v>
      </c>
      <c r="E19" s="19" t="s">
        <v>101</v>
      </c>
    </row>
    <row r="20" spans="1:5" x14ac:dyDescent="0.25">
      <c r="A20" s="17" t="s">
        <v>129</v>
      </c>
      <c r="B20" s="17" t="s">
        <v>136</v>
      </c>
      <c r="C20" s="17" t="s">
        <v>137</v>
      </c>
      <c r="D20" s="17" t="s">
        <v>138</v>
      </c>
      <c r="E20" s="19" t="s">
        <v>101</v>
      </c>
    </row>
    <row r="21" spans="1:5" x14ac:dyDescent="0.25">
      <c r="A21" s="17" t="s">
        <v>129</v>
      </c>
      <c r="B21" s="17" t="s">
        <v>139</v>
      </c>
      <c r="C21" s="17" t="s">
        <v>140</v>
      </c>
      <c r="D21" s="17" t="s">
        <v>141</v>
      </c>
      <c r="E21" s="20" t="s">
        <v>111</v>
      </c>
    </row>
    <row r="22" spans="1:5" x14ac:dyDescent="0.25">
      <c r="A22" s="17" t="s">
        <v>142</v>
      </c>
      <c r="B22" s="17" t="s">
        <v>143</v>
      </c>
      <c r="C22" s="17" t="s">
        <v>144</v>
      </c>
      <c r="D22" s="17" t="s">
        <v>132</v>
      </c>
      <c r="E22" s="18" t="s">
        <v>97</v>
      </c>
    </row>
    <row r="23" spans="1:5" x14ac:dyDescent="0.25">
      <c r="A23" s="17" t="s">
        <v>142</v>
      </c>
      <c r="B23" s="17" t="s">
        <v>145</v>
      </c>
      <c r="C23" s="17" t="s">
        <v>146</v>
      </c>
      <c r="D23" s="17" t="s">
        <v>126</v>
      </c>
      <c r="E23" s="18" t="s">
        <v>97</v>
      </c>
    </row>
    <row r="24" spans="1:5" x14ac:dyDescent="0.25">
      <c r="A24" s="17" t="s">
        <v>142</v>
      </c>
      <c r="B24" s="17" t="s">
        <v>147</v>
      </c>
      <c r="C24" s="17" t="s">
        <v>148</v>
      </c>
      <c r="D24" s="17" t="s">
        <v>149</v>
      </c>
      <c r="E24" s="20" t="s">
        <v>111</v>
      </c>
    </row>
    <row r="25" spans="1:5" x14ac:dyDescent="0.25">
      <c r="A25" s="17" t="s">
        <v>142</v>
      </c>
      <c r="B25" s="17" t="s">
        <v>150</v>
      </c>
      <c r="C25" s="17" t="s">
        <v>151</v>
      </c>
      <c r="D25" s="17" t="s">
        <v>152</v>
      </c>
      <c r="E25" s="20" t="s">
        <v>111</v>
      </c>
    </row>
    <row r="26" spans="1:5" x14ac:dyDescent="0.25">
      <c r="A26" s="17" t="s">
        <v>142</v>
      </c>
      <c r="B26" s="17" t="s">
        <v>153</v>
      </c>
      <c r="C26" s="17" t="s">
        <v>154</v>
      </c>
      <c r="D26" s="17" t="s">
        <v>114</v>
      </c>
      <c r="E26" s="20" t="s">
        <v>111</v>
      </c>
    </row>
    <row r="27" spans="1:5" x14ac:dyDescent="0.25">
      <c r="A27" s="17" t="s">
        <v>155</v>
      </c>
      <c r="B27" s="17" t="s">
        <v>156</v>
      </c>
      <c r="C27" s="17" t="s">
        <v>157</v>
      </c>
      <c r="D27" s="17" t="s">
        <v>149</v>
      </c>
      <c r="E27" s="18" t="s">
        <v>97</v>
      </c>
    </row>
    <row r="28" spans="1:5" x14ac:dyDescent="0.25">
      <c r="A28" s="17" t="s">
        <v>155</v>
      </c>
      <c r="B28" s="17" t="s">
        <v>158</v>
      </c>
      <c r="C28" s="17" t="s">
        <v>159</v>
      </c>
      <c r="D28" s="17" t="s">
        <v>114</v>
      </c>
      <c r="E28" s="18" t="s">
        <v>97</v>
      </c>
    </row>
    <row r="29" spans="1:5" x14ac:dyDescent="0.25">
      <c r="A29" s="17" t="s">
        <v>155</v>
      </c>
      <c r="B29" s="17" t="s">
        <v>40</v>
      </c>
      <c r="C29" s="17" t="s">
        <v>160</v>
      </c>
      <c r="D29" s="17" t="s">
        <v>96</v>
      </c>
      <c r="E29" s="18" t="s">
        <v>97</v>
      </c>
    </row>
    <row r="30" spans="1:5" x14ac:dyDescent="0.25">
      <c r="A30" s="17" t="s">
        <v>155</v>
      </c>
      <c r="B30" s="17" t="s">
        <v>161</v>
      </c>
      <c r="C30" s="17" t="s">
        <v>162</v>
      </c>
      <c r="D30" s="17" t="s">
        <v>163</v>
      </c>
      <c r="E30" s="20" t="s">
        <v>111</v>
      </c>
    </row>
    <row r="31" spans="1:5" x14ac:dyDescent="0.25">
      <c r="A31" s="17" t="s">
        <v>155</v>
      </c>
      <c r="B31" s="17" t="s">
        <v>164</v>
      </c>
      <c r="C31" s="17" t="s">
        <v>162</v>
      </c>
      <c r="D31" s="17" t="s">
        <v>165</v>
      </c>
      <c r="E31" s="20" t="s">
        <v>111</v>
      </c>
    </row>
    <row r="32" spans="1:5" x14ac:dyDescent="0.25">
      <c r="A32" s="17" t="s">
        <v>166</v>
      </c>
      <c r="B32" s="17" t="s">
        <v>167</v>
      </c>
      <c r="C32" s="17" t="s">
        <v>168</v>
      </c>
      <c r="D32" s="17" t="s">
        <v>169</v>
      </c>
      <c r="E32" s="19" t="s">
        <v>170</v>
      </c>
    </row>
    <row r="34" spans="1:1" x14ac:dyDescent="0.25">
      <c r="A34" s="21" t="s">
        <v>171</v>
      </c>
    </row>
    <row r="35" spans="1:1" x14ac:dyDescent="0.25">
      <c r="A35" s="3" t="s">
        <v>172</v>
      </c>
    </row>
    <row r="36" spans="1:1" x14ac:dyDescent="0.25">
      <c r="A36" s="3" t="s">
        <v>173</v>
      </c>
    </row>
    <row r="37" spans="1:1" x14ac:dyDescent="0.25">
      <c r="A37" s="3" t="s">
        <v>174</v>
      </c>
    </row>
    <row r="38" spans="1:1" x14ac:dyDescent="0.25">
      <c r="A38" s="3" t="s">
        <v>175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showGridLines="0" zoomScaleNormal="100" workbookViewId="0">
      <selection activeCell="H12" sqref="H12"/>
    </sheetView>
  </sheetViews>
  <sheetFormatPr defaultColWidth="8.7109375" defaultRowHeight="15" x14ac:dyDescent="0.25"/>
  <cols>
    <col min="1" max="1" width="14.42578125" customWidth="1"/>
    <col min="2" max="2" width="20" customWidth="1"/>
    <col min="3" max="3" width="48" customWidth="1"/>
    <col min="4" max="4" width="62" customWidth="1"/>
  </cols>
  <sheetData>
    <row r="1" spans="1:4" ht="18" x14ac:dyDescent="0.25">
      <c r="A1" s="1" t="s">
        <v>232</v>
      </c>
    </row>
    <row r="3" spans="1:4" x14ac:dyDescent="0.25">
      <c r="A3" s="16" t="s">
        <v>233</v>
      </c>
      <c r="B3" s="16" t="s">
        <v>234</v>
      </c>
      <c r="C3" s="16" t="s">
        <v>235</v>
      </c>
      <c r="D3" s="16" t="s">
        <v>236</v>
      </c>
    </row>
    <row r="4" spans="1:4" x14ac:dyDescent="0.25">
      <c r="A4" s="17">
        <v>4</v>
      </c>
      <c r="B4" s="17" t="s">
        <v>70</v>
      </c>
      <c r="C4" s="17" t="s">
        <v>237</v>
      </c>
      <c r="D4" s="17" t="s">
        <v>238</v>
      </c>
    </row>
    <row r="5" spans="1:4" x14ac:dyDescent="0.25">
      <c r="A5" s="17">
        <v>6</v>
      </c>
      <c r="B5" s="17" t="s">
        <v>70</v>
      </c>
      <c r="C5" s="17" t="s">
        <v>239</v>
      </c>
      <c r="D5" s="17" t="s">
        <v>238</v>
      </c>
    </row>
    <row r="6" spans="1:4" x14ac:dyDescent="0.25">
      <c r="A6" s="17">
        <v>6</v>
      </c>
      <c r="B6" s="17" t="s">
        <v>189</v>
      </c>
      <c r="C6" s="17" t="s">
        <v>240</v>
      </c>
      <c r="D6" s="17" t="s">
        <v>241</v>
      </c>
    </row>
    <row r="7" spans="1:4" x14ac:dyDescent="0.25">
      <c r="A7" s="17">
        <v>8</v>
      </c>
      <c r="B7" s="17" t="s">
        <v>70</v>
      </c>
      <c r="C7" s="17" t="s">
        <v>242</v>
      </c>
      <c r="D7" s="17" t="s">
        <v>238</v>
      </c>
    </row>
    <row r="8" spans="1:4" x14ac:dyDescent="0.25">
      <c r="A8" s="17">
        <v>9</v>
      </c>
      <c r="B8" s="17" t="s">
        <v>190</v>
      </c>
      <c r="C8" s="17" t="s">
        <v>243</v>
      </c>
      <c r="D8" s="17" t="s">
        <v>244</v>
      </c>
    </row>
    <row r="9" spans="1:4" x14ac:dyDescent="0.25">
      <c r="A9" s="17">
        <v>11</v>
      </c>
      <c r="B9" s="17" t="s">
        <v>42</v>
      </c>
      <c r="C9" s="17" t="s">
        <v>245</v>
      </c>
      <c r="D9" s="17" t="s">
        <v>246</v>
      </c>
    </row>
    <row r="10" spans="1:4" x14ac:dyDescent="0.25">
      <c r="A10" s="17">
        <v>16</v>
      </c>
      <c r="B10" s="17" t="s">
        <v>181</v>
      </c>
      <c r="C10" s="17" t="s">
        <v>245</v>
      </c>
      <c r="D10" s="17" t="s">
        <v>247</v>
      </c>
    </row>
    <row r="11" spans="1:4" x14ac:dyDescent="0.25">
      <c r="A11" s="17">
        <v>18</v>
      </c>
      <c r="B11" s="17" t="s">
        <v>178</v>
      </c>
      <c r="C11" s="17" t="s">
        <v>248</v>
      </c>
      <c r="D11" s="17" t="s">
        <v>249</v>
      </c>
    </row>
    <row r="12" spans="1:4" ht="25.5" x14ac:dyDescent="0.25">
      <c r="A12" s="17">
        <v>22</v>
      </c>
      <c r="B12" s="17" t="s">
        <v>186</v>
      </c>
      <c r="C12" s="17" t="s">
        <v>245</v>
      </c>
      <c r="D12" s="17" t="s">
        <v>250</v>
      </c>
    </row>
    <row r="13" spans="1:4" x14ac:dyDescent="0.25">
      <c r="A13" s="17">
        <v>23</v>
      </c>
      <c r="B13" s="17" t="s">
        <v>188</v>
      </c>
      <c r="C13" s="17" t="s">
        <v>251</v>
      </c>
      <c r="D13" s="17" t="s">
        <v>252</v>
      </c>
    </row>
    <row r="15" spans="1:4" x14ac:dyDescent="0.25">
      <c r="A15" s="21" t="s">
        <v>253</v>
      </c>
    </row>
    <row r="16" spans="1:4" x14ac:dyDescent="0.25">
      <c r="A16" s="3" t="s">
        <v>254</v>
      </c>
    </row>
    <row r="17" spans="1:1" x14ac:dyDescent="0.25">
      <c r="A17" s="3" t="s">
        <v>255</v>
      </c>
    </row>
    <row r="18" spans="1:1" x14ac:dyDescent="0.25">
      <c r="A18" s="3" t="s">
        <v>256</v>
      </c>
    </row>
    <row r="19" spans="1:1" x14ac:dyDescent="0.25">
      <c r="A19" s="3" t="s">
        <v>257</v>
      </c>
    </row>
    <row r="20" spans="1:1" x14ac:dyDescent="0.25">
      <c r="A20" s="3" t="s">
        <v>258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FD Raw Data</vt:lpstr>
      <vt:lpstr>Clean_Data</vt:lpstr>
      <vt:lpstr>Analysis</vt:lpstr>
      <vt:lpstr>Dashboard</vt:lpstr>
      <vt:lpstr>Indicators</vt:lpstr>
      <vt:lpstr>Data_Notes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Favour Daniel</dc:creator>
  <cp:keywords>Data Analysis Academy</cp:keywords>
  <dc:description/>
  <cp:lastModifiedBy>Afolabi favour</cp:lastModifiedBy>
  <cp:revision>1</cp:revision>
  <dcterms:created xsi:type="dcterms:W3CDTF">2026-10-02T10:50:41Z</dcterms:created>
  <dcterms:modified xsi:type="dcterms:W3CDTF">2026-10-15T12:28:49Z</dcterms:modified>
  <dc:language>en-US</dc:language>
</cp:coreProperties>
</file>