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waz Almutairi\Desktop\"/>
    </mc:Choice>
  </mc:AlternateContent>
  <xr:revisionPtr revIDLastSave="0" documentId="13_ncr:1_{3F63C625-3B2D-4A00-826F-5A55CCC6C999}" xr6:coauthVersionLast="47" xr6:coauthVersionMax="47" xr10:uidLastSave="{00000000-0000-0000-0000-000000000000}"/>
  <bookViews>
    <workbookView xWindow="-108" yWindow="-108" windowWidth="23256" windowHeight="12576" firstSheet="11" activeTab="18" xr2:uid="{00000000-000D-0000-FFFF-FFFF00000000}"/>
  </bookViews>
  <sheets>
    <sheet name="Summary" sheetId="1" r:id="rId1"/>
    <sheet name="Due" sheetId="14" r:id="rId2"/>
    <sheet name="RUH Installments" sheetId="11" r:id="rId3"/>
    <sheet name="JED Installments" sheetId="12" r:id="rId4"/>
    <sheet name="Statistics" sheetId="13" r:id="rId5"/>
    <sheet name="Head Office" sheetId="9" r:id="rId6"/>
    <sheet name="Malqa" sheetId="8" r:id="rId7"/>
    <sheet name="Sawaidi" sheetId="7" r:id="rId8"/>
    <sheet name="Manar" sheetId="6" r:id="rId9"/>
    <sheet name="Laban" sheetId="5" r:id="rId10"/>
    <sheet name="Qurtuba " sheetId="3" r:id="rId11"/>
    <sheet name="Azizya (soundlines)" sheetId="25" r:id="rId12"/>
    <sheet name="Olaya" sheetId="4" r:id="rId13"/>
    <sheet name="AlNakeel" sheetId="21" r:id="rId14"/>
    <sheet name="AlZahra" sheetId="22" r:id="rId15"/>
    <sheet name="AlSafa" sheetId="23" r:id="rId16"/>
    <sheet name="Falasten" sheetId="24" r:id="rId17"/>
    <sheet name="Al Wadi Acc" sheetId="19" r:id="rId18"/>
    <sheet name="Total balance " sheetId="27" r:id="rId19"/>
    <sheet name="support " sheetId="28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8" l="1"/>
  <c r="B3" i="28"/>
  <c r="C2" i="27" s="1"/>
  <c r="B4" i="28"/>
  <c r="B5" i="28"/>
  <c r="A2" i="28"/>
  <c r="A3" i="28"/>
  <c r="A4" i="28"/>
  <c r="A5" i="28"/>
  <c r="B2" i="27"/>
  <c r="D3" i="25"/>
  <c r="H3" i="25"/>
  <c r="P2" i="1" s="1"/>
  <c r="D4" i="25"/>
  <c r="D5" i="25" s="1"/>
  <c r="D6" i="25" s="1"/>
  <c r="B7" i="25"/>
  <c r="C7" i="25"/>
  <c r="H4" i="25" s="1"/>
  <c r="P3" i="1" s="1"/>
  <c r="D7" i="25"/>
  <c r="H5" i="25" s="1"/>
  <c r="P4" i="1" s="1"/>
  <c r="C4" i="14"/>
  <c r="C3" i="14"/>
  <c r="C2" i="14"/>
  <c r="J8" i="12"/>
  <c r="E2" i="12" s="1"/>
  <c r="F2" i="12" s="1"/>
  <c r="P6" i="1"/>
  <c r="P5" i="1"/>
  <c r="B7" i="9"/>
  <c r="O6" i="1"/>
  <c r="O5" i="1"/>
  <c r="B15" i="24"/>
  <c r="H3" i="24" s="1"/>
  <c r="O2" i="1" s="1"/>
  <c r="C3" i="24"/>
  <c r="C15" i="24" s="1"/>
  <c r="D3" i="24"/>
  <c r="C4" i="24"/>
  <c r="F5" i="24"/>
  <c r="F6" i="24"/>
  <c r="F7" i="24"/>
  <c r="F8" i="24"/>
  <c r="F9" i="24"/>
  <c r="F10" i="24"/>
  <c r="F11" i="24"/>
  <c r="F12" i="24"/>
  <c r="F13" i="24"/>
  <c r="F14" i="24"/>
  <c r="B6" i="28" l="1"/>
  <c r="A6" i="28"/>
  <c r="D2" i="27"/>
  <c r="H4" i="24"/>
  <c r="O3" i="1" s="1"/>
  <c r="D15" i="24"/>
  <c r="H5" i="24" s="1"/>
  <c r="O4" i="1" s="1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E37" i="12"/>
  <c r="F37" i="12" s="1"/>
  <c r="E41" i="12"/>
  <c r="F41" i="12" s="1"/>
  <c r="E33" i="12"/>
  <c r="F33" i="12" s="1"/>
  <c r="E25" i="12"/>
  <c r="F25" i="12" s="1"/>
  <c r="E17" i="12"/>
  <c r="F17" i="12" s="1"/>
  <c r="E9" i="12"/>
  <c r="F9" i="12" s="1"/>
  <c r="E3" i="12"/>
  <c r="E34" i="12"/>
  <c r="F34" i="12" s="1"/>
  <c r="E32" i="12"/>
  <c r="F32" i="12" s="1"/>
  <c r="E47" i="12"/>
  <c r="F47" i="12" s="1"/>
  <c r="E39" i="12"/>
  <c r="F39" i="12" s="1"/>
  <c r="E31" i="12"/>
  <c r="F31" i="12" s="1"/>
  <c r="E23" i="12"/>
  <c r="F23" i="12" s="1"/>
  <c r="E15" i="12"/>
  <c r="F15" i="12" s="1"/>
  <c r="E7" i="12"/>
  <c r="F7" i="12" s="1"/>
  <c r="E27" i="12"/>
  <c r="F27" i="12" s="1"/>
  <c r="E18" i="12"/>
  <c r="F18" i="12" s="1"/>
  <c r="E40" i="12"/>
  <c r="F40" i="12" s="1"/>
  <c r="E24" i="12"/>
  <c r="F24" i="12" s="1"/>
  <c r="E46" i="12"/>
  <c r="F46" i="12" s="1"/>
  <c r="E38" i="12"/>
  <c r="F38" i="12" s="1"/>
  <c r="E30" i="12"/>
  <c r="F30" i="12" s="1"/>
  <c r="E22" i="12"/>
  <c r="F22" i="12" s="1"/>
  <c r="E14" i="12"/>
  <c r="F14" i="12" s="1"/>
  <c r="E6" i="12"/>
  <c r="F6" i="12" s="1"/>
  <c r="E43" i="12"/>
  <c r="F43" i="12" s="1"/>
  <c r="E19" i="12"/>
  <c r="F19" i="12" s="1"/>
  <c r="E42" i="12"/>
  <c r="F42" i="12" s="1"/>
  <c r="E10" i="12"/>
  <c r="F10" i="12" s="1"/>
  <c r="E8" i="12"/>
  <c r="F8" i="12" s="1"/>
  <c r="E45" i="12"/>
  <c r="F45" i="12" s="1"/>
  <c r="E29" i="12"/>
  <c r="F29" i="12" s="1"/>
  <c r="E21" i="12"/>
  <c r="F21" i="12" s="1"/>
  <c r="E13" i="12"/>
  <c r="F13" i="12" s="1"/>
  <c r="E5" i="12"/>
  <c r="F5" i="12" s="1"/>
  <c r="E35" i="12"/>
  <c r="F35" i="12" s="1"/>
  <c r="E11" i="12"/>
  <c r="F11" i="12" s="1"/>
  <c r="E26" i="12"/>
  <c r="F26" i="12" s="1"/>
  <c r="E48" i="12"/>
  <c r="F48" i="12" s="1"/>
  <c r="E16" i="12"/>
  <c r="F16" i="12" s="1"/>
  <c r="E44" i="12"/>
  <c r="F44" i="12" s="1"/>
  <c r="E36" i="12"/>
  <c r="F36" i="12" s="1"/>
  <c r="E28" i="12"/>
  <c r="F28" i="12" s="1"/>
  <c r="E20" i="12"/>
  <c r="F20" i="12" s="1"/>
  <c r="E12" i="12"/>
  <c r="F12" i="12" s="1"/>
  <c r="E4" i="12"/>
  <c r="F4" i="12" s="1"/>
  <c r="N6" i="1"/>
  <c r="N5" i="1"/>
  <c r="N4" i="1"/>
  <c r="N3" i="1"/>
  <c r="N2" i="1"/>
  <c r="H5" i="23"/>
  <c r="H4" i="23"/>
  <c r="H3" i="23"/>
  <c r="D23" i="23"/>
  <c r="C23" i="23"/>
  <c r="B23" i="23"/>
  <c r="D3" i="23"/>
  <c r="D4" i="23"/>
  <c r="D5" i="23" s="1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M6" i="1"/>
  <c r="M5" i="1"/>
  <c r="M2" i="1"/>
  <c r="H4" i="22"/>
  <c r="C9" i="22"/>
  <c r="B9" i="22"/>
  <c r="D3" i="22"/>
  <c r="D4" i="22"/>
  <c r="D5" i="22" s="1"/>
  <c r="D6" i="22" s="1"/>
  <c r="D7" i="22" s="1"/>
  <c r="D8" i="22" s="1"/>
  <c r="L6" i="1"/>
  <c r="L5" i="1"/>
  <c r="L4" i="1"/>
  <c r="L3" i="1"/>
  <c r="L2" i="1"/>
  <c r="I5" i="21"/>
  <c r="I4" i="21"/>
  <c r="I3" i="21"/>
  <c r="D19" i="21"/>
  <c r="C19" i="21"/>
  <c r="B19" i="21"/>
  <c r="D3" i="2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J8" i="11"/>
  <c r="D9" i="22" l="1"/>
  <c r="H6" i="22" s="1"/>
  <c r="M4" i="1" s="1"/>
  <c r="H5" i="22"/>
  <c r="M3" i="1" s="1"/>
  <c r="E4" i="11"/>
  <c r="F4" i="11" s="1"/>
  <c r="E2" i="11"/>
  <c r="F2" i="11" s="1"/>
  <c r="F3" i="12"/>
  <c r="E5" i="11"/>
  <c r="F5" i="11" s="1"/>
  <c r="E6" i="11"/>
  <c r="F6" i="11" s="1"/>
  <c r="E3" i="11"/>
  <c r="E14" i="11"/>
  <c r="F14" i="11" s="1"/>
  <c r="E9" i="11"/>
  <c r="F9" i="11" s="1"/>
  <c r="E13" i="11"/>
  <c r="F13" i="11" s="1"/>
  <c r="E20" i="11"/>
  <c r="F20" i="11" s="1"/>
  <c r="E12" i="11"/>
  <c r="F12" i="11" s="1"/>
  <c r="E19" i="11"/>
  <c r="F19" i="11" s="1"/>
  <c r="E11" i="11"/>
  <c r="F11" i="11" s="1"/>
  <c r="E18" i="11"/>
  <c r="F18" i="11" s="1"/>
  <c r="E10" i="11"/>
  <c r="F10" i="11" s="1"/>
  <c r="E17" i="11"/>
  <c r="F17" i="11" s="1"/>
  <c r="E16" i="11"/>
  <c r="F16" i="11" s="1"/>
  <c r="E8" i="11"/>
  <c r="F8" i="11" s="1"/>
  <c r="E15" i="11"/>
  <c r="F15" i="11" s="1"/>
  <c r="E7" i="11"/>
  <c r="F7" i="11" s="1"/>
  <c r="F3" i="11" l="1"/>
  <c r="C48" i="12"/>
  <c r="C46" i="12"/>
  <c r="C44" i="12"/>
  <c r="C39" i="12"/>
  <c r="C34" i="12"/>
  <c r="C28" i="12"/>
  <c r="C23" i="12"/>
  <c r="C16" i="12"/>
  <c r="C10" i="12"/>
  <c r="C3" i="12"/>
  <c r="H2" i="1"/>
  <c r="H3" i="9"/>
  <c r="C7" i="9"/>
  <c r="D7" i="9" s="1"/>
  <c r="H5" i="9" s="1"/>
  <c r="H4" i="1" s="1"/>
  <c r="D3" i="9"/>
  <c r="D4" i="9" s="1"/>
  <c r="D5" i="9" s="1"/>
  <c r="D6" i="9" s="1"/>
  <c r="G2" i="1"/>
  <c r="H2" i="8"/>
  <c r="C5" i="8"/>
  <c r="H3" i="8" s="1"/>
  <c r="G3" i="1" s="1"/>
  <c r="B5" i="8"/>
  <c r="F4" i="1"/>
  <c r="F3" i="1"/>
  <c r="F2" i="1"/>
  <c r="H4" i="7"/>
  <c r="H3" i="7"/>
  <c r="H2" i="7"/>
  <c r="D4" i="7"/>
  <c r="C4" i="7"/>
  <c r="B4" i="7"/>
  <c r="E4" i="1"/>
  <c r="E3" i="1"/>
  <c r="E2" i="1"/>
  <c r="H5" i="6"/>
  <c r="H4" i="6"/>
  <c r="H3" i="6"/>
  <c r="D5" i="6"/>
  <c r="C5" i="6"/>
  <c r="B5" i="6"/>
  <c r="D4" i="1"/>
  <c r="D3" i="1"/>
  <c r="D2" i="1"/>
  <c r="H5" i="5"/>
  <c r="H4" i="5"/>
  <c r="H3" i="5"/>
  <c r="D8" i="5"/>
  <c r="C8" i="5"/>
  <c r="B8" i="5"/>
  <c r="C2" i="1"/>
  <c r="H4" i="4"/>
  <c r="C12" i="4"/>
  <c r="B12" i="4"/>
  <c r="B5" i="1"/>
  <c r="B2" i="1"/>
  <c r="H4" i="3"/>
  <c r="C11" i="3"/>
  <c r="D11" i="3" s="1"/>
  <c r="H6" i="3" s="1"/>
  <c r="B4" i="1" s="1"/>
  <c r="B11" i="3"/>
  <c r="B6" i="1"/>
  <c r="D3" i="8"/>
  <c r="D4" i="8" s="1"/>
  <c r="D3" i="7"/>
  <c r="D3" i="6"/>
  <c r="D4" i="6" s="1"/>
  <c r="D3" i="5"/>
  <c r="D4" i="5" s="1"/>
  <c r="D5" i="5" s="1"/>
  <c r="D6" i="5" s="1"/>
  <c r="D7" i="5" s="1"/>
  <c r="D3" i="4"/>
  <c r="D4" i="4" s="1"/>
  <c r="D5" i="4" s="1"/>
  <c r="D6" i="4" s="1"/>
  <c r="D7" i="4" s="1"/>
  <c r="D8" i="4" s="1"/>
  <c r="D9" i="4" s="1"/>
  <c r="D10" i="4" s="1"/>
  <c r="D11" i="4" s="1"/>
  <c r="D12" i="4" l="1"/>
  <c r="H6" i="4" s="1"/>
  <c r="C4" i="1" s="1"/>
  <c r="D5" i="8"/>
  <c r="H4" i="8" s="1"/>
  <c r="G4" i="1" s="1"/>
  <c r="H5" i="3"/>
  <c r="B3" i="1" s="1"/>
  <c r="H4" i="9"/>
  <c r="H3" i="1" s="1"/>
  <c r="H5" i="4"/>
  <c r="C3" i="1" s="1"/>
  <c r="D3" i="3"/>
  <c r="D4" i="3" s="1"/>
  <c r="D5" i="3" s="1"/>
  <c r="D6" i="3" s="1"/>
  <c r="D7" i="3" s="1"/>
  <c r="D8" i="3" s="1"/>
  <c r="D9" i="3" s="1"/>
  <c r="D10" i="3" s="1"/>
</calcChain>
</file>

<file path=xl/sharedStrings.xml><?xml version="1.0" encoding="utf-8"?>
<sst xmlns="http://schemas.openxmlformats.org/spreadsheetml/2006/main" count="541" uniqueCount="151">
  <si>
    <t>Kitchen</t>
  </si>
  <si>
    <t xml:space="preserve">Qurtuba </t>
  </si>
  <si>
    <t>Olaya</t>
  </si>
  <si>
    <t xml:space="preserve">Laban </t>
  </si>
  <si>
    <t>Manar</t>
  </si>
  <si>
    <t xml:space="preserve">Sawaidi </t>
  </si>
  <si>
    <t>Malqa</t>
  </si>
  <si>
    <t>Head Office</t>
  </si>
  <si>
    <t xml:space="preserve">Date </t>
  </si>
  <si>
    <t>debit</t>
  </si>
  <si>
    <t>creidt</t>
  </si>
  <si>
    <t>balance</t>
  </si>
  <si>
    <t>Due date</t>
  </si>
  <si>
    <t xml:space="preserve">Due Amount </t>
  </si>
  <si>
    <t>9/1/2020</t>
  </si>
  <si>
    <t>Paid</t>
  </si>
  <si>
    <t>8/31/2021</t>
  </si>
  <si>
    <t>9/1/2022</t>
  </si>
  <si>
    <t>3/1/2023</t>
  </si>
  <si>
    <t>8/31/2023</t>
  </si>
  <si>
    <t>3/1/2024</t>
  </si>
  <si>
    <t>8/31/2024</t>
  </si>
  <si>
    <t>3/1/2025</t>
  </si>
  <si>
    <t>Due Date</t>
  </si>
  <si>
    <t>7/31/2023</t>
  </si>
  <si>
    <t>1/31/2023</t>
  </si>
  <si>
    <t>7/31/2022</t>
  </si>
  <si>
    <t>1/31/2022</t>
  </si>
  <si>
    <t>7/31/2021</t>
  </si>
  <si>
    <t>1/31/2021</t>
  </si>
  <si>
    <t>7/31/2020</t>
  </si>
  <si>
    <t>1/31/2020</t>
  </si>
  <si>
    <t>8/1/2019</t>
  </si>
  <si>
    <t>Due Amount</t>
  </si>
  <si>
    <t>1/1/2024</t>
  </si>
  <si>
    <t>1/1/2023</t>
  </si>
  <si>
    <t>1/1/2022</t>
  </si>
  <si>
    <t>1/1/2021</t>
  </si>
  <si>
    <t>1/1/2020</t>
  </si>
  <si>
    <t>Date</t>
  </si>
  <si>
    <t>3/21/2021</t>
  </si>
  <si>
    <t>3/16/2021</t>
  </si>
  <si>
    <t>10/18/2020</t>
  </si>
  <si>
    <t>due amount</t>
  </si>
  <si>
    <t>6/1/2021</t>
  </si>
  <si>
    <t>12/1/2020</t>
  </si>
  <si>
    <t>7/1/2022</t>
  </si>
  <si>
    <t>7/1/2021</t>
  </si>
  <si>
    <t>Start Date</t>
  </si>
  <si>
    <t xml:space="preserve">End Date </t>
  </si>
  <si>
    <t> 8/31/2025</t>
  </si>
  <si>
    <t> 8/1/2021 </t>
  </si>
  <si>
    <t>7/31/2024</t>
  </si>
  <si>
    <t>12/31/2024</t>
  </si>
  <si>
    <t>9/16/2020</t>
  </si>
  <si>
    <t>9/15/2021</t>
  </si>
  <si>
    <t>10/6/2021</t>
  </si>
  <si>
    <t>11/30/2021</t>
  </si>
  <si>
    <t>12/31/2022</t>
  </si>
  <si>
    <t>Not paid</t>
  </si>
  <si>
    <t>Qurtuba</t>
  </si>
  <si>
    <t>Head</t>
  </si>
  <si>
    <t xml:space="preserve">Due Date </t>
  </si>
  <si>
    <t>Due form 1Month</t>
  </si>
  <si>
    <t>Due from 7days</t>
  </si>
  <si>
    <t xml:space="preserve">Tomorrow </t>
  </si>
  <si>
    <t xml:space="preserve">Next Month </t>
  </si>
  <si>
    <t>status</t>
  </si>
  <si>
    <t>Installment</t>
  </si>
  <si>
    <t>name</t>
  </si>
  <si>
    <t xml:space="preserve">Al Safa </t>
  </si>
  <si>
    <t xml:space="preserve">Not paid </t>
  </si>
  <si>
    <t>Falasteen</t>
  </si>
  <si>
    <t xml:space="preserve">Al Azizya </t>
  </si>
  <si>
    <t xml:space="preserve">Al Nakeel </t>
  </si>
  <si>
    <t xml:space="preserve">Al Zahra </t>
  </si>
  <si>
    <t>Space. M</t>
  </si>
  <si>
    <t>Rental amount(Year)</t>
  </si>
  <si>
    <t>1m. Price</t>
  </si>
  <si>
    <t>Period(Years)</t>
  </si>
  <si>
    <t>Sawaidi</t>
  </si>
  <si>
    <t>Laban</t>
  </si>
  <si>
    <t>Name</t>
  </si>
  <si>
    <t>Amount</t>
  </si>
  <si>
    <t>Today</t>
  </si>
  <si>
    <t>days due</t>
  </si>
  <si>
    <t>Warning</t>
  </si>
  <si>
    <t>IF</t>
  </si>
  <si>
    <t>Balance</t>
  </si>
  <si>
    <t>Blanace</t>
  </si>
  <si>
    <t xml:space="preserve">Balance </t>
  </si>
  <si>
    <t>0</t>
  </si>
  <si>
    <t>6/18/2021</t>
  </si>
  <si>
    <t>8/15/2024</t>
  </si>
  <si>
    <t>5/15/2024</t>
  </si>
  <si>
    <t>2/15/2024</t>
  </si>
  <si>
    <t>11/15/2023</t>
  </si>
  <si>
    <t>8/15/2023</t>
  </si>
  <si>
    <t>5/15/2023</t>
  </si>
  <si>
    <t>2/15/2023</t>
  </si>
  <si>
    <t>11/15/2022</t>
  </si>
  <si>
    <t>8/15/2022</t>
  </si>
  <si>
    <t>5/15/2022</t>
  </si>
  <si>
    <t>2/15/2022</t>
  </si>
  <si>
    <t>11/15/2021</t>
  </si>
  <si>
    <t>8/15/2021</t>
  </si>
  <si>
    <t>5/15/2021</t>
  </si>
  <si>
    <t>2/15/2021</t>
  </si>
  <si>
    <t>10/21/2020</t>
  </si>
  <si>
    <t>AlNakeel</t>
  </si>
  <si>
    <t>11/14/2024</t>
  </si>
  <si>
    <t>12/1/2025</t>
  </si>
  <si>
    <t>12/1/2024</t>
  </si>
  <si>
    <t>12/1/2023</t>
  </si>
  <si>
    <t>12/1/2022</t>
  </si>
  <si>
    <t>12/1/2021</t>
  </si>
  <si>
    <t>AlZahra</t>
  </si>
  <si>
    <t>11/30/2026</t>
  </si>
  <si>
    <t>AlSafa</t>
  </si>
  <si>
    <t>9/1/2024</t>
  </si>
  <si>
    <t>6/1/2024</t>
  </si>
  <si>
    <t>9/1/2023</t>
  </si>
  <si>
    <t>6/1/2023</t>
  </si>
  <si>
    <t>6/1/2022</t>
  </si>
  <si>
    <t>3/1/2022</t>
  </si>
  <si>
    <t>9/1/2021</t>
  </si>
  <si>
    <t>3/1/2021</t>
  </si>
  <si>
    <t>6/1/2020</t>
  </si>
  <si>
    <t>06/01/2020 </t>
  </si>
  <si>
    <t>6/30/2025</t>
  </si>
  <si>
    <t>.</t>
  </si>
  <si>
    <t>1/1/2026</t>
  </si>
  <si>
    <t>7/1/2025</t>
  </si>
  <si>
    <t>1/1/2025</t>
  </si>
  <si>
    <t>7/1/2024</t>
  </si>
  <si>
    <t>7/1/2023</t>
  </si>
  <si>
    <t>7/1/2020</t>
  </si>
  <si>
    <t>6/30/2026</t>
  </si>
  <si>
    <t>Alazizyah(soundlines)</t>
  </si>
  <si>
    <t>Al Wadi (soundlines)</t>
  </si>
  <si>
    <t>8/1/2022</t>
  </si>
  <si>
    <t>2/1/2022</t>
  </si>
  <si>
    <t>8/1/2021</t>
  </si>
  <si>
    <t>2/1/2021</t>
  </si>
  <si>
    <t>due days</t>
  </si>
  <si>
    <t>Falasten</t>
  </si>
  <si>
    <t>Totol Contracts Debit</t>
  </si>
  <si>
    <t>Total Contract Creidit</t>
  </si>
  <si>
    <t>Tot Debit</t>
  </si>
  <si>
    <t>Tot Creidit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</si>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</sst>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1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62730"/>
      <name val="Arial"/>
      <family val="2"/>
    </font>
    <font>
      <sz val="11"/>
      <color rgb="FFFF999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horizontal="left"/>
    </xf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43" fontId="0" fillId="0" borderId="0" xfId="1" applyFont="1"/>
    <xf numFmtId="171" fontId="0" fillId="0" borderId="0" xfId="0" applyNumberFormat="1"/>
    <xf numFmtId="164" fontId="0" fillId="0" borderId="0" xfId="1" applyNumberFormat="1" applyFont="1" applyAlignment="1"/>
    <xf numFmtId="3" fontId="0" fillId="0" borderId="0" xfId="0" applyNumberFormat="1"/>
    <xf numFmtId="0" fontId="0" fillId="2" borderId="0" xfId="0" applyFill="1"/>
    <xf numFmtId="49" fontId="3" fillId="0" borderId="0" xfId="0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1" xfId="0" applyFont="1" applyBorder="1"/>
    <xf numFmtId="0" fontId="5" fillId="6" borderId="0" xfId="0" applyFont="1" applyFill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7" borderId="4" xfId="0" applyFill="1" applyBorder="1"/>
    <xf numFmtId="0" fontId="0" fillId="8" borderId="4" xfId="0" applyFill="1" applyBorder="1"/>
    <xf numFmtId="14" fontId="0" fillId="7" borderId="3" xfId="0" applyNumberFormat="1" applyFill="1" applyBorder="1"/>
    <xf numFmtId="0" fontId="0" fillId="8" borderId="3" xfId="0" applyFill="1" applyBorder="1"/>
    <xf numFmtId="0" fontId="3" fillId="0" borderId="1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4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4" fontId="0" fillId="10" borderId="0" xfId="0" applyNumberForma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10" borderId="0" xfId="1" applyNumberFormat="1" applyFont="1" applyFill="1" applyBorder="1" applyAlignment="1">
      <alignment horizontal="left"/>
    </xf>
    <xf numFmtId="49" fontId="0" fillId="10" borderId="0" xfId="0" applyNumberFormat="1" applyFill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10" borderId="0" xfId="0" applyNumberFormat="1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NumberFormat="1"/>
    <xf numFmtId="0" fontId="3" fillId="0" borderId="0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49" fontId="4" fillId="0" borderId="0" xfId="0" applyNumberFormat="1" applyFont="1" applyAlignment="1">
      <alignment horizontal="left"/>
    </xf>
    <xf numFmtId="10" fontId="0" fillId="0" borderId="0" xfId="0" applyNumberFormat="1"/>
    <xf numFmtId="9" fontId="0" fillId="0" borderId="0" xfId="2" applyFont="1"/>
    <xf numFmtId="43" fontId="0" fillId="0" borderId="0" xfId="0" applyNumberFormat="1" applyAlignment="1">
      <alignment horizontal="left"/>
    </xf>
    <xf numFmtId="43" fontId="0" fillId="0" borderId="0" xfId="0" applyNumberFormat="1"/>
    <xf numFmtId="4" fontId="3" fillId="0" borderId="1" xfId="0" applyNumberFormat="1" applyFont="1" applyBorder="1" applyAlignment="1">
      <alignment vertical="center"/>
    </xf>
    <xf numFmtId="171" fontId="6" fillId="0" borderId="0" xfId="0" applyNumberFormat="1" applyFont="1" applyAlignment="1">
      <alignment horizontal="left"/>
    </xf>
    <xf numFmtId="3" fontId="0" fillId="0" borderId="0" xfId="0" applyNumberFormat="1" applyAlignment="1">
      <alignment vertical="center"/>
    </xf>
    <xf numFmtId="49" fontId="0" fillId="0" borderId="0" xfId="1" applyNumberFormat="1" applyFont="1"/>
    <xf numFmtId="3" fontId="0" fillId="0" borderId="0" xfId="0" applyNumberFormat="1" applyAlignment="1">
      <alignment horizontal="left"/>
    </xf>
    <xf numFmtId="0" fontId="3" fillId="0" borderId="5" xfId="0" applyFont="1" applyBorder="1" applyAlignment="1">
      <alignment horizontal="left"/>
    </xf>
    <xf numFmtId="44" fontId="3" fillId="0" borderId="5" xfId="0" applyNumberFormat="1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/>
    <xf numFmtId="49" fontId="3" fillId="0" borderId="5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P18"/>
  <sheetViews>
    <sheetView workbookViewId="0">
      <selection activeCell="I5" sqref="I5"/>
    </sheetView>
  </sheetViews>
  <sheetFormatPr defaultRowHeight="14.4" x14ac:dyDescent="0.3"/>
  <cols>
    <col min="1" max="1" width="11.5546875" bestFit="1" customWidth="1"/>
    <col min="2" max="2" width="12.109375" bestFit="1" customWidth="1"/>
    <col min="3" max="4" width="11.44140625" bestFit="1" customWidth="1"/>
    <col min="5" max="5" width="10" bestFit="1" customWidth="1"/>
    <col min="6" max="6" width="11.44140625" bestFit="1" customWidth="1"/>
    <col min="7" max="7" width="10" bestFit="1" customWidth="1"/>
    <col min="8" max="8" width="10.6640625" customWidth="1"/>
    <col min="9" max="9" width="18.44140625" bestFit="1" customWidth="1"/>
    <col min="12" max="12" width="14" customWidth="1"/>
    <col min="13" max="13" width="12.109375" bestFit="1" customWidth="1"/>
    <col min="14" max="14" width="11.44140625" bestFit="1" customWidth="1"/>
    <col min="15" max="15" width="10.6640625" bestFit="1" customWidth="1"/>
    <col min="16" max="16" width="19.33203125" bestFit="1" customWidth="1"/>
  </cols>
  <sheetData>
    <row r="1" spans="1:16" ht="15" thickBot="1" x14ac:dyDescent="0.35">
      <c r="A1" s="49" t="s">
        <v>0</v>
      </c>
      <c r="B1" s="50" t="s">
        <v>1</v>
      </c>
      <c r="C1" s="49" t="s">
        <v>2</v>
      </c>
      <c r="D1" s="50" t="s">
        <v>3</v>
      </c>
      <c r="E1" s="49" t="s">
        <v>4</v>
      </c>
      <c r="F1" s="50" t="s">
        <v>5</v>
      </c>
      <c r="G1" s="49" t="s">
        <v>6</v>
      </c>
      <c r="H1" s="50" t="s">
        <v>7</v>
      </c>
      <c r="I1" s="48" t="s">
        <v>139</v>
      </c>
      <c r="K1" s="49" t="s">
        <v>0</v>
      </c>
      <c r="L1" s="52" t="s">
        <v>109</v>
      </c>
      <c r="M1" s="48" t="s">
        <v>116</v>
      </c>
      <c r="N1" s="52" t="s">
        <v>118</v>
      </c>
      <c r="O1" s="48" t="s">
        <v>72</v>
      </c>
      <c r="P1" s="52" t="s">
        <v>138</v>
      </c>
    </row>
    <row r="2" spans="1:16" x14ac:dyDescent="0.3">
      <c r="A2" s="40" t="s">
        <v>9</v>
      </c>
      <c r="B2" s="38">
        <f>'Qurtuba '!H4</f>
        <v>2167750</v>
      </c>
      <c r="C2" s="42">
        <f>Olaya!H4</f>
        <v>1200000</v>
      </c>
      <c r="D2" s="38">
        <f>Laban!H3</f>
        <v>650000</v>
      </c>
      <c r="E2" s="42">
        <f>Manar!H3</f>
        <v>115000</v>
      </c>
      <c r="F2" s="38">
        <f>Sawaidi!H2</f>
        <v>34000</v>
      </c>
      <c r="G2" s="42">
        <f>Malqa!H2</f>
        <v>143150</v>
      </c>
      <c r="H2" s="41">
        <f>'Head Office'!H3</f>
        <v>514560</v>
      </c>
      <c r="I2" s="3"/>
      <c r="K2" s="40" t="s">
        <v>9</v>
      </c>
      <c r="L2" s="3">
        <f>AlNakeel!I3</f>
        <v>920000</v>
      </c>
      <c r="M2" s="3">
        <f>AlZahra!H4</f>
        <v>1842300</v>
      </c>
      <c r="N2" s="3">
        <f>AlSafa!H3</f>
        <v>1200000</v>
      </c>
      <c r="O2" s="3">
        <f>Falasten!H3</f>
        <v>450000</v>
      </c>
      <c r="P2" s="3">
        <f>'Azizya (soundlines)'!H3</f>
        <v>360000</v>
      </c>
    </row>
    <row r="3" spans="1:16" x14ac:dyDescent="0.3">
      <c r="A3" s="40" t="s">
        <v>10</v>
      </c>
      <c r="B3" s="38">
        <f>'Qurtuba '!H5</f>
        <v>602500</v>
      </c>
      <c r="C3" s="40">
        <f>Olaya!H5</f>
        <v>575000</v>
      </c>
      <c r="D3" s="41">
        <f>Laban!H4</f>
        <v>260000</v>
      </c>
      <c r="E3" s="40">
        <f>Manar!H4</f>
        <v>115000</v>
      </c>
      <c r="F3" s="38">
        <f>Sawaidi!H3</f>
        <v>34000</v>
      </c>
      <c r="G3" s="40">
        <f>Malqa!H3</f>
        <v>143150</v>
      </c>
      <c r="H3" s="43">
        <f>'Head Office'!H4</f>
        <v>128640</v>
      </c>
      <c r="I3" s="1"/>
      <c r="K3" s="40" t="s">
        <v>10</v>
      </c>
      <c r="L3" s="1">
        <f>AlNakeel!I4</f>
        <v>172500</v>
      </c>
      <c r="M3" s="1">
        <f>AlZahra!H5</f>
        <v>293250</v>
      </c>
      <c r="N3" s="1">
        <f>AlSafa!H4</f>
        <v>240000</v>
      </c>
      <c r="O3" s="1">
        <f>Falasten!H4</f>
        <v>66666.666666666672</v>
      </c>
      <c r="P3" s="57">
        <f>'Azizya (soundlines)'!H4</f>
        <v>90000</v>
      </c>
    </row>
    <row r="4" spans="1:16" x14ac:dyDescent="0.3">
      <c r="A4" s="40" t="s">
        <v>11</v>
      </c>
      <c r="B4" s="38">
        <f>'Qurtuba '!H6</f>
        <v>-1565250</v>
      </c>
      <c r="C4" s="42">
        <f>Olaya!H6</f>
        <v>-625000</v>
      </c>
      <c r="D4" s="38">
        <f>Laban!H5</f>
        <v>-390000</v>
      </c>
      <c r="E4" s="42">
        <f>Manar!H5</f>
        <v>0</v>
      </c>
      <c r="F4" s="38">
        <f>Sawaidi!H4</f>
        <v>0</v>
      </c>
      <c r="G4" s="42">
        <f>Malqa!H4</f>
        <v>0</v>
      </c>
      <c r="H4" s="38">
        <f>'Head Office'!H5</f>
        <v>-385920</v>
      </c>
      <c r="I4" s="3"/>
      <c r="K4" s="40" t="s">
        <v>11</v>
      </c>
      <c r="L4" s="3">
        <f>AlNakeel!I5</f>
        <v>-747500</v>
      </c>
      <c r="M4" s="3">
        <f>AlZahra!H6</f>
        <v>-1549050</v>
      </c>
      <c r="N4" s="3">
        <f>AlSafa!H5</f>
        <v>-960000</v>
      </c>
      <c r="O4" s="3">
        <f>Falasten!H5</f>
        <v>-383333.33333333331</v>
      </c>
      <c r="P4" s="3">
        <f>'Azizya (soundlines)'!H5</f>
        <v>-270000</v>
      </c>
    </row>
    <row r="5" spans="1:16" x14ac:dyDescent="0.3">
      <c r="A5" s="42" t="s">
        <v>13</v>
      </c>
      <c r="B5" s="38">
        <f>'Qurtuba '!F4</f>
        <v>402500</v>
      </c>
      <c r="C5" s="44">
        <v>125000</v>
      </c>
      <c r="D5" s="38">
        <v>130000</v>
      </c>
      <c r="E5" s="40">
        <v>0</v>
      </c>
      <c r="F5" s="41">
        <v>0</v>
      </c>
      <c r="G5" s="42">
        <v>0</v>
      </c>
      <c r="H5" s="38">
        <v>128640</v>
      </c>
      <c r="I5" s="1"/>
      <c r="K5" s="42" t="s">
        <v>13</v>
      </c>
      <c r="L5" s="53">
        <f>AlNakeel!F6</f>
        <v>57500</v>
      </c>
      <c r="M5" s="53">
        <f>AlZahra!F4</f>
        <v>293250</v>
      </c>
      <c r="N5" s="57">
        <f>AlSafa!F7</f>
        <v>60000</v>
      </c>
      <c r="O5" s="57">
        <f>Falasten!F6</f>
        <v>33333.333333333336</v>
      </c>
      <c r="P5" s="57">
        <f>'Azizya (soundlines)'!F4</f>
        <v>90000</v>
      </c>
    </row>
    <row r="6" spans="1:16" x14ac:dyDescent="0.3">
      <c r="A6" s="40" t="s">
        <v>23</v>
      </c>
      <c r="B6" s="39" t="str">
        <f>'Qurtuba '!E4</f>
        <v>8/31/2021</v>
      </c>
      <c r="C6" s="45" t="s">
        <v>28</v>
      </c>
      <c r="D6" s="39" t="s">
        <v>36</v>
      </c>
      <c r="E6" s="40">
        <v>0</v>
      </c>
      <c r="F6" s="41">
        <v>0</v>
      </c>
      <c r="G6" s="45" t="s">
        <v>91</v>
      </c>
      <c r="H6" s="39" t="s">
        <v>47</v>
      </c>
      <c r="I6" s="1"/>
      <c r="K6" s="40" t="s">
        <v>23</v>
      </c>
      <c r="L6" s="4" t="str">
        <f>AlNakeel!E6</f>
        <v>8/15/2021</v>
      </c>
      <c r="M6" s="4" t="str">
        <f>AlZahra!E4</f>
        <v>12/1/2021</v>
      </c>
      <c r="N6" s="4" t="str">
        <f>AlSafa!E6</f>
        <v>3/1/2021</v>
      </c>
      <c r="O6" s="4" t="str">
        <f>Falasten!E5</f>
        <v>7/1/2021</v>
      </c>
      <c r="P6" s="4" t="str">
        <f>'Azizya (soundlines)'!E4</f>
        <v>8/1/2021</v>
      </c>
    </row>
    <row r="7" spans="1:16" x14ac:dyDescent="0.3">
      <c r="A7" s="40" t="s">
        <v>48</v>
      </c>
      <c r="B7" s="46" t="s">
        <v>14</v>
      </c>
      <c r="C7" s="47" t="s">
        <v>51</v>
      </c>
      <c r="D7" s="46" t="s">
        <v>38</v>
      </c>
      <c r="E7" s="47" t="s">
        <v>54</v>
      </c>
      <c r="F7" s="46" t="s">
        <v>42</v>
      </c>
      <c r="G7" s="47" t="s">
        <v>45</v>
      </c>
      <c r="H7" s="46" t="s">
        <v>37</v>
      </c>
      <c r="I7" s="4"/>
      <c r="K7" s="40" t="s">
        <v>48</v>
      </c>
      <c r="L7" s="54" t="s">
        <v>92</v>
      </c>
      <c r="M7" s="54" t="s">
        <v>45</v>
      </c>
      <c r="N7" s="54" t="s">
        <v>128</v>
      </c>
      <c r="O7" s="54" t="s">
        <v>136</v>
      </c>
      <c r="P7" s="4" t="s">
        <v>143</v>
      </c>
    </row>
    <row r="8" spans="1:16" x14ac:dyDescent="0.3">
      <c r="A8" s="40" t="s">
        <v>49</v>
      </c>
      <c r="B8" s="46" t="s">
        <v>50</v>
      </c>
      <c r="C8" s="47" t="s">
        <v>52</v>
      </c>
      <c r="D8" s="46" t="s">
        <v>53</v>
      </c>
      <c r="E8" s="47" t="s">
        <v>55</v>
      </c>
      <c r="F8" s="46" t="s">
        <v>56</v>
      </c>
      <c r="G8" s="47" t="s">
        <v>57</v>
      </c>
      <c r="H8" s="46" t="s">
        <v>58</v>
      </c>
      <c r="I8" s="4"/>
      <c r="K8" s="40" t="s">
        <v>49</v>
      </c>
      <c r="L8" s="54" t="s">
        <v>110</v>
      </c>
      <c r="M8" s="54" t="s">
        <v>117</v>
      </c>
      <c r="N8" s="54" t="s">
        <v>129</v>
      </c>
      <c r="O8" s="54" t="s">
        <v>137</v>
      </c>
      <c r="P8" s="54" t="s">
        <v>140</v>
      </c>
    </row>
    <row r="9" spans="1:16" x14ac:dyDescent="0.3">
      <c r="C9" s="1"/>
      <c r="D9" s="1"/>
      <c r="E9" s="1"/>
      <c r="F9" s="1"/>
      <c r="G9" s="1"/>
      <c r="H9" s="2"/>
    </row>
    <row r="10" spans="1:16" x14ac:dyDescent="0.3">
      <c r="C10" s="1"/>
      <c r="D10" s="3"/>
      <c r="E10" s="1"/>
      <c r="F10" s="3"/>
      <c r="G10" s="1"/>
    </row>
    <row r="11" spans="1:16" x14ac:dyDescent="0.3">
      <c r="C11" s="4"/>
      <c r="D11" s="1"/>
      <c r="E11" s="3"/>
      <c r="F11" s="3"/>
      <c r="G11" s="4"/>
    </row>
    <row r="12" spans="1:16" x14ac:dyDescent="0.3">
      <c r="C12" s="4"/>
      <c r="D12" s="1"/>
      <c r="E12" s="1"/>
      <c r="F12" s="3"/>
      <c r="G12" s="4"/>
      <c r="H12" s="3"/>
    </row>
    <row r="13" spans="1:16" x14ac:dyDescent="0.3">
      <c r="C13" s="4"/>
      <c r="D13" s="1"/>
      <c r="E13" s="1"/>
      <c r="F13" s="3"/>
      <c r="G13" s="4"/>
      <c r="H13" s="3"/>
    </row>
    <row r="14" spans="1:16" x14ac:dyDescent="0.3">
      <c r="C14" s="4"/>
      <c r="D14" s="1"/>
      <c r="E14" s="1"/>
      <c r="F14" s="3"/>
      <c r="G14" s="4"/>
      <c r="H14" s="3"/>
    </row>
    <row r="15" spans="1:16" x14ac:dyDescent="0.3">
      <c r="C15" s="4"/>
      <c r="D15" s="1"/>
      <c r="E15" s="1"/>
      <c r="F15" s="3"/>
      <c r="G15" s="4"/>
      <c r="H15" s="3"/>
    </row>
    <row r="16" spans="1:16" x14ac:dyDescent="0.3">
      <c r="C16" s="4"/>
      <c r="D16" s="1"/>
      <c r="E16" s="1"/>
      <c r="F16" s="3"/>
      <c r="G16" s="4"/>
      <c r="H16" s="3"/>
    </row>
    <row r="17" spans="3:8" x14ac:dyDescent="0.3">
      <c r="C17" s="4"/>
      <c r="D17" s="1"/>
      <c r="E17" s="1"/>
      <c r="F17" s="3"/>
      <c r="G17" s="4"/>
      <c r="H17" s="3"/>
    </row>
    <row r="18" spans="3:8" x14ac:dyDescent="0.3">
      <c r="C18" s="5"/>
      <c r="D18" s="1"/>
      <c r="E18" s="1"/>
      <c r="F18" s="3"/>
      <c r="G18" s="5"/>
      <c r="H18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20D1-14F4-418D-8AD4-DAFE3CC43230}">
  <dimension ref="A1:H8"/>
  <sheetViews>
    <sheetView workbookViewId="0">
      <selection activeCell="B8" sqref="B8:C8"/>
    </sheetView>
  </sheetViews>
  <sheetFormatPr defaultRowHeight="14.4" x14ac:dyDescent="0.3"/>
  <cols>
    <col min="2" max="3" width="12.109375" bestFit="1" customWidth="1"/>
    <col min="4" max="4" width="10.6640625" bestFit="1" customWidth="1"/>
    <col min="6" max="6" width="11.5546875" bestFit="1" customWidth="1"/>
    <col min="8" max="8" width="10.6640625" bestFit="1" customWidth="1"/>
  </cols>
  <sheetData>
    <row r="1" spans="1:8" x14ac:dyDescent="0.3">
      <c r="A1" s="1" t="s">
        <v>39</v>
      </c>
      <c r="B1" s="1" t="s">
        <v>9</v>
      </c>
      <c r="C1" s="1" t="s">
        <v>10</v>
      </c>
      <c r="D1" s="1" t="s">
        <v>11</v>
      </c>
      <c r="E1" s="1" t="s">
        <v>12</v>
      </c>
      <c r="F1" s="2" t="s">
        <v>13</v>
      </c>
    </row>
    <row r="2" spans="1:8" x14ac:dyDescent="0.3">
      <c r="A2" s="1">
        <v>0</v>
      </c>
      <c r="B2" s="3">
        <v>650000</v>
      </c>
      <c r="C2" s="1">
        <v>0</v>
      </c>
      <c r="D2" s="3">
        <v>650000</v>
      </c>
      <c r="E2">
        <v>0</v>
      </c>
    </row>
    <row r="3" spans="1:8" x14ac:dyDescent="0.3">
      <c r="A3" s="4" t="s">
        <v>38</v>
      </c>
      <c r="B3" s="1">
        <v>0</v>
      </c>
      <c r="C3" s="3">
        <v>130000</v>
      </c>
      <c r="D3" s="3">
        <f>D2-C3+B3</f>
        <v>520000</v>
      </c>
      <c r="E3" s="4" t="s">
        <v>38</v>
      </c>
      <c r="F3" t="s">
        <v>15</v>
      </c>
      <c r="H3" s="2">
        <f>B8</f>
        <v>650000</v>
      </c>
    </row>
    <row r="4" spans="1:8" x14ac:dyDescent="0.3">
      <c r="A4" s="4" t="s">
        <v>37</v>
      </c>
      <c r="B4" s="1">
        <v>0</v>
      </c>
      <c r="C4" s="3">
        <v>130000</v>
      </c>
      <c r="D4" s="3">
        <f>D3-C4+B4</f>
        <v>390000</v>
      </c>
      <c r="E4" s="4" t="s">
        <v>37</v>
      </c>
      <c r="F4" t="s">
        <v>15</v>
      </c>
      <c r="H4">
        <f>C8</f>
        <v>260000</v>
      </c>
    </row>
    <row r="5" spans="1:8" x14ac:dyDescent="0.3">
      <c r="A5" s="4" t="s">
        <v>36</v>
      </c>
      <c r="B5" s="1">
        <v>0</v>
      </c>
      <c r="C5" s="1">
        <v>0</v>
      </c>
      <c r="D5" s="3">
        <f>D4-C5+B5</f>
        <v>390000</v>
      </c>
      <c r="E5" s="4" t="s">
        <v>36</v>
      </c>
      <c r="F5" s="3">
        <v>130000</v>
      </c>
      <c r="H5" s="2">
        <f>D8</f>
        <v>-390000</v>
      </c>
    </row>
    <row r="6" spans="1:8" x14ac:dyDescent="0.3">
      <c r="A6" s="4" t="s">
        <v>35</v>
      </c>
      <c r="B6" s="1">
        <v>0</v>
      </c>
      <c r="C6" s="1">
        <v>0</v>
      </c>
      <c r="D6" s="3">
        <f>D5-C6+B6</f>
        <v>390000</v>
      </c>
      <c r="E6" s="4" t="s">
        <v>35</v>
      </c>
      <c r="F6" s="3">
        <v>130000</v>
      </c>
    </row>
    <row r="7" spans="1:8" x14ac:dyDescent="0.3">
      <c r="A7" s="4" t="s">
        <v>34</v>
      </c>
      <c r="B7" s="1">
        <v>0</v>
      </c>
      <c r="C7" s="1">
        <v>0</v>
      </c>
      <c r="D7" s="3">
        <f>D6-C7+B7</f>
        <v>390000</v>
      </c>
      <c r="E7" s="4" t="s">
        <v>34</v>
      </c>
      <c r="F7" s="3">
        <v>130000</v>
      </c>
    </row>
    <row r="8" spans="1:8" x14ac:dyDescent="0.3">
      <c r="A8" s="4" t="s">
        <v>88</v>
      </c>
      <c r="B8" s="68">
        <f>SUM(B2:B7)</f>
        <v>650000</v>
      </c>
      <c r="C8" s="68">
        <f>SUM(C2:C7)</f>
        <v>260000</v>
      </c>
      <c r="D8" s="2">
        <f>C8-B8</f>
        <v>-390000</v>
      </c>
      <c r="E8">
        <v>0</v>
      </c>
      <c r="F8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159D-97C5-4853-8A62-5F9073288085}">
  <dimension ref="A1:AU11"/>
  <sheetViews>
    <sheetView workbookViewId="0">
      <selection activeCell="B11" sqref="B11:C11"/>
    </sheetView>
  </sheetViews>
  <sheetFormatPr defaultRowHeight="14.4" x14ac:dyDescent="0.3"/>
  <cols>
    <col min="1" max="1" width="14" bestFit="1" customWidth="1"/>
    <col min="2" max="2" width="13.6640625" bestFit="1" customWidth="1"/>
    <col min="3" max="4" width="12.109375" bestFit="1" customWidth="1"/>
    <col min="5" max="5" width="16.21875" customWidth="1"/>
    <col min="6" max="6" width="11.44140625" bestFit="1" customWidth="1"/>
    <col min="8" max="8" width="12.109375" bestFit="1" customWidth="1"/>
    <col min="9" max="9" width="10" bestFit="1" customWidth="1"/>
    <col min="10" max="10" width="11.44140625" bestFit="1" customWidth="1"/>
    <col min="11" max="11" width="10" bestFit="1" customWidth="1"/>
    <col min="15" max="15" width="9.5546875" bestFit="1" customWidth="1"/>
    <col min="17" max="17" width="10" bestFit="1" customWidth="1"/>
    <col min="20" max="20" width="8.5546875" bestFit="1" customWidth="1"/>
    <col min="22" max="22" width="10" bestFit="1" customWidth="1"/>
  </cols>
  <sheetData>
    <row r="1" spans="1:47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2" t="s">
        <v>13</v>
      </c>
      <c r="G1" s="6"/>
      <c r="H1" s="6"/>
      <c r="I1" s="6"/>
      <c r="K1" s="2"/>
      <c r="O1" s="6"/>
      <c r="Q1" s="2"/>
      <c r="T1" s="6"/>
      <c r="V1" s="2"/>
      <c r="Y1" s="6"/>
      <c r="AA1" s="2"/>
      <c r="AD1" s="6"/>
      <c r="AF1" s="2"/>
      <c r="AI1" s="6"/>
      <c r="AK1" s="2"/>
      <c r="AN1" s="6"/>
      <c r="AP1" s="2"/>
      <c r="AS1" s="6"/>
      <c r="AU1" s="2"/>
    </row>
    <row r="2" spans="1:47" x14ac:dyDescent="0.3">
      <c r="A2" s="1">
        <v>0</v>
      </c>
      <c r="B2" s="3">
        <v>2167750</v>
      </c>
      <c r="C2" s="1">
        <v>0</v>
      </c>
      <c r="D2" s="3">
        <v>2167750</v>
      </c>
      <c r="E2" s="1">
        <v>0</v>
      </c>
    </row>
    <row r="3" spans="1:47" x14ac:dyDescent="0.3">
      <c r="A3" s="4" t="s">
        <v>14</v>
      </c>
      <c r="B3" s="1">
        <v>0</v>
      </c>
      <c r="C3" s="3">
        <v>402500</v>
      </c>
      <c r="D3" s="3">
        <f>D2-C3+B3</f>
        <v>1765250</v>
      </c>
      <c r="E3" s="4" t="s">
        <v>14</v>
      </c>
      <c r="F3" t="s">
        <v>15</v>
      </c>
      <c r="H3" s="2"/>
      <c r="I3" s="2"/>
      <c r="J3" s="2"/>
    </row>
    <row r="4" spans="1:47" x14ac:dyDescent="0.3">
      <c r="A4" s="4" t="s">
        <v>16</v>
      </c>
      <c r="B4" s="1">
        <v>0</v>
      </c>
      <c r="C4" s="1">
        <v>200000</v>
      </c>
      <c r="D4" s="3">
        <f>D3-C4+B4</f>
        <v>1565250</v>
      </c>
      <c r="E4" s="4" t="s">
        <v>16</v>
      </c>
      <c r="F4" s="3">
        <v>402500</v>
      </c>
      <c r="H4" s="2">
        <f>B11</f>
        <v>2167750</v>
      </c>
    </row>
    <row r="5" spans="1:47" x14ac:dyDescent="0.3">
      <c r="A5" s="4" t="s">
        <v>17</v>
      </c>
      <c r="B5" s="1">
        <v>0</v>
      </c>
      <c r="C5" s="1">
        <v>0</v>
      </c>
      <c r="D5" s="3">
        <f>D4-C5+B5</f>
        <v>1565250</v>
      </c>
      <c r="E5" s="4" t="s">
        <v>17</v>
      </c>
      <c r="F5" s="3">
        <v>227125</v>
      </c>
      <c r="H5">
        <f>C11</f>
        <v>602500</v>
      </c>
    </row>
    <row r="6" spans="1:47" x14ac:dyDescent="0.3">
      <c r="A6" s="4" t="s">
        <v>18</v>
      </c>
      <c r="B6" s="1">
        <v>0</v>
      </c>
      <c r="C6" s="1">
        <v>0</v>
      </c>
      <c r="D6" s="3">
        <f>D5-C6+B6</f>
        <v>1565250</v>
      </c>
      <c r="E6" s="4" t="s">
        <v>18</v>
      </c>
      <c r="F6" s="3">
        <v>227125</v>
      </c>
      <c r="H6" s="2">
        <f>D11</f>
        <v>-1565250</v>
      </c>
    </row>
    <row r="7" spans="1:47" x14ac:dyDescent="0.3">
      <c r="A7" s="4" t="s">
        <v>19</v>
      </c>
      <c r="B7" s="1">
        <v>0</v>
      </c>
      <c r="C7" s="1">
        <v>0</v>
      </c>
      <c r="D7" s="3">
        <f>D6-C7+B7</f>
        <v>1565250</v>
      </c>
      <c r="E7" s="4" t="s">
        <v>19</v>
      </c>
      <c r="F7" s="3">
        <v>227125</v>
      </c>
    </row>
    <row r="8" spans="1:47" x14ac:dyDescent="0.3">
      <c r="A8" s="4" t="s">
        <v>20</v>
      </c>
      <c r="B8" s="1">
        <v>0</v>
      </c>
      <c r="C8" s="1">
        <v>0</v>
      </c>
      <c r="D8" s="3">
        <f>D7-C8+B8</f>
        <v>1565250</v>
      </c>
      <c r="E8" s="4" t="s">
        <v>20</v>
      </c>
      <c r="F8" s="3">
        <v>227125</v>
      </c>
    </row>
    <row r="9" spans="1:47" x14ac:dyDescent="0.3">
      <c r="A9" s="4" t="s">
        <v>21</v>
      </c>
      <c r="B9" s="1">
        <v>0</v>
      </c>
      <c r="C9" s="1">
        <v>0</v>
      </c>
      <c r="D9" s="3">
        <f>D8-C9+B9</f>
        <v>1565250</v>
      </c>
      <c r="E9" s="4" t="s">
        <v>21</v>
      </c>
      <c r="F9" s="3">
        <v>227125</v>
      </c>
    </row>
    <row r="10" spans="1:47" x14ac:dyDescent="0.3">
      <c r="A10" s="5" t="s">
        <v>22</v>
      </c>
      <c r="B10" s="1">
        <v>0</v>
      </c>
      <c r="C10" s="1">
        <v>0</v>
      </c>
      <c r="D10" s="3">
        <f>D9-C10+B10</f>
        <v>1565250</v>
      </c>
      <c r="E10" s="5" t="s">
        <v>22</v>
      </c>
      <c r="F10" s="3">
        <v>227125</v>
      </c>
    </row>
    <row r="11" spans="1:47" x14ac:dyDescent="0.3">
      <c r="A11" s="4" t="s">
        <v>89</v>
      </c>
      <c r="B11" s="68">
        <f>SUM(B2:B10)</f>
        <v>2167750</v>
      </c>
      <c r="C11" s="68">
        <f>SUM(C2:C10)</f>
        <v>602500</v>
      </c>
      <c r="D11" s="2">
        <f>C11-B11</f>
        <v>-1565250</v>
      </c>
      <c r="E11">
        <v>0</v>
      </c>
      <c r="F11" s="3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7C27-3903-4867-946A-7E4E0C07A246}">
  <dimension ref="A1:H9"/>
  <sheetViews>
    <sheetView workbookViewId="0">
      <selection activeCell="E21" sqref="E21"/>
    </sheetView>
  </sheetViews>
  <sheetFormatPr defaultRowHeight="14.4" x14ac:dyDescent="0.3"/>
  <cols>
    <col min="2" max="2" width="11.44140625" bestFit="1" customWidth="1"/>
    <col min="3" max="3" width="10.109375" bestFit="1" customWidth="1"/>
    <col min="4" max="4" width="11.44140625" bestFit="1" customWidth="1"/>
    <col min="6" max="6" width="11.109375" bestFit="1" customWidth="1"/>
    <col min="8" max="8" width="10.6640625" bestFit="1" customWidth="1"/>
  </cols>
  <sheetData>
    <row r="1" spans="1:8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33</v>
      </c>
    </row>
    <row r="2" spans="1:8" x14ac:dyDescent="0.3">
      <c r="A2" s="1">
        <v>0</v>
      </c>
      <c r="B2" s="2">
        <v>360000</v>
      </c>
      <c r="C2" s="1">
        <v>0</v>
      </c>
      <c r="D2" s="2">
        <v>360000</v>
      </c>
      <c r="E2" s="1">
        <v>0</v>
      </c>
      <c r="F2">
        <v>0</v>
      </c>
    </row>
    <row r="3" spans="1:8" x14ac:dyDescent="0.3">
      <c r="A3" s="4" t="s">
        <v>143</v>
      </c>
      <c r="B3" s="1">
        <v>0</v>
      </c>
      <c r="C3" s="12">
        <v>90000</v>
      </c>
      <c r="D3" s="3">
        <f>D2-C3+B3</f>
        <v>270000</v>
      </c>
      <c r="E3" s="4" t="s">
        <v>143</v>
      </c>
      <c r="F3" t="s">
        <v>15</v>
      </c>
      <c r="H3" s="2">
        <f>B7</f>
        <v>360000</v>
      </c>
    </row>
    <row r="4" spans="1:8" x14ac:dyDescent="0.3">
      <c r="A4" s="4" t="s">
        <v>142</v>
      </c>
      <c r="B4" s="1">
        <v>0</v>
      </c>
      <c r="C4">
        <v>0</v>
      </c>
      <c r="D4" s="3">
        <f>D3-C4+B4</f>
        <v>270000</v>
      </c>
      <c r="E4" s="4" t="s">
        <v>142</v>
      </c>
      <c r="F4" s="12">
        <v>90000</v>
      </c>
      <c r="H4" s="58">
        <f>C7</f>
        <v>90000</v>
      </c>
    </row>
    <row r="5" spans="1:8" x14ac:dyDescent="0.3">
      <c r="A5" s="4" t="s">
        <v>141</v>
      </c>
      <c r="B5" s="1">
        <v>0</v>
      </c>
      <c r="C5">
        <v>0</v>
      </c>
      <c r="D5" s="3">
        <f>D4-C5+B5</f>
        <v>270000</v>
      </c>
      <c r="E5" s="4" t="s">
        <v>141</v>
      </c>
      <c r="F5" s="12">
        <v>90000</v>
      </c>
      <c r="H5" s="2">
        <f>D7</f>
        <v>-270000</v>
      </c>
    </row>
    <row r="6" spans="1:8" x14ac:dyDescent="0.3">
      <c r="A6" s="4" t="s">
        <v>140</v>
      </c>
      <c r="B6" s="1">
        <v>0</v>
      </c>
      <c r="C6">
        <v>0</v>
      </c>
      <c r="D6" s="3">
        <f>D5-C6+B6</f>
        <v>270000</v>
      </c>
      <c r="E6" s="4" t="s">
        <v>140</v>
      </c>
      <c r="F6" s="12">
        <v>90000</v>
      </c>
    </row>
    <row r="7" spans="1:8" x14ac:dyDescent="0.3">
      <c r="A7" s="4" t="s">
        <v>88</v>
      </c>
      <c r="B7" s="3">
        <f>SUM(B2:B6)</f>
        <v>360000</v>
      </c>
      <c r="C7" s="57">
        <f>SUM(C3:C6)</f>
        <v>90000</v>
      </c>
      <c r="D7" s="3">
        <f>C7-B7</f>
        <v>-270000</v>
      </c>
      <c r="E7" s="4" t="s">
        <v>91</v>
      </c>
      <c r="F7" s="12">
        <v>0</v>
      </c>
    </row>
    <row r="8" spans="1:8" x14ac:dyDescent="0.3">
      <c r="A8" s="4"/>
      <c r="B8" s="1"/>
      <c r="C8" s="1"/>
      <c r="D8" s="3"/>
      <c r="E8" s="4"/>
      <c r="F8" s="12"/>
    </row>
    <row r="9" spans="1:8" x14ac:dyDescent="0.3">
      <c r="A9" s="5"/>
      <c r="B9" s="1"/>
      <c r="C9" s="1"/>
      <c r="D9" s="3"/>
      <c r="E9" s="5"/>
      <c r="F9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EE01-7112-4A83-AB58-8A9B62E7649F}">
  <dimension ref="A1:J15"/>
  <sheetViews>
    <sheetView workbookViewId="0">
      <selection activeCell="B12" sqref="B12:C13"/>
    </sheetView>
  </sheetViews>
  <sheetFormatPr defaultRowHeight="14.4" x14ac:dyDescent="0.3"/>
  <cols>
    <col min="1" max="1" width="9.5546875" bestFit="1" customWidth="1"/>
    <col min="2" max="3" width="13.6640625" bestFit="1" customWidth="1"/>
    <col min="4" max="4" width="11.44140625" bestFit="1" customWidth="1"/>
    <col min="5" max="5" width="9.5546875" bestFit="1" customWidth="1"/>
    <col min="6" max="6" width="11.109375" bestFit="1" customWidth="1"/>
    <col min="8" max="8" width="11.44140625" bestFit="1" customWidth="1"/>
    <col min="10" max="10" width="10" bestFit="1" customWidth="1"/>
  </cols>
  <sheetData>
    <row r="1" spans="1:10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33</v>
      </c>
    </row>
    <row r="2" spans="1:10" x14ac:dyDescent="0.3">
      <c r="A2" s="1">
        <v>0</v>
      </c>
      <c r="B2" s="3">
        <v>1200000</v>
      </c>
      <c r="C2" s="1">
        <v>0</v>
      </c>
      <c r="D2" s="3">
        <v>1200000</v>
      </c>
      <c r="E2" s="1">
        <v>0</v>
      </c>
      <c r="F2" s="1">
        <v>0</v>
      </c>
    </row>
    <row r="3" spans="1:10" x14ac:dyDescent="0.3">
      <c r="A3" s="4" t="s">
        <v>32</v>
      </c>
      <c r="B3" s="1">
        <v>0</v>
      </c>
      <c r="C3" s="8">
        <v>200000</v>
      </c>
      <c r="D3" s="3">
        <f>D2-C3+B3</f>
        <v>1000000</v>
      </c>
      <c r="E3" s="4" t="s">
        <v>32</v>
      </c>
      <c r="F3" t="s">
        <v>15</v>
      </c>
      <c r="H3" s="2"/>
      <c r="I3" s="9"/>
      <c r="J3" s="2"/>
    </row>
    <row r="4" spans="1:10" x14ac:dyDescent="0.3">
      <c r="A4" s="4" t="s">
        <v>31</v>
      </c>
      <c r="B4" s="1">
        <v>0</v>
      </c>
      <c r="C4" s="7">
        <v>125000</v>
      </c>
      <c r="D4" s="3">
        <f>D3-C4+B4</f>
        <v>875000</v>
      </c>
      <c r="E4" s="4" t="s">
        <v>31</v>
      </c>
      <c r="F4" t="s">
        <v>15</v>
      </c>
      <c r="H4" s="2">
        <f>B12</f>
        <v>1200000</v>
      </c>
    </row>
    <row r="5" spans="1:10" x14ac:dyDescent="0.3">
      <c r="A5" s="4" t="s">
        <v>30</v>
      </c>
      <c r="B5" s="1">
        <v>0</v>
      </c>
      <c r="C5" s="7">
        <v>125000</v>
      </c>
      <c r="D5" s="3">
        <f>D4-C5+B5</f>
        <v>750000</v>
      </c>
      <c r="E5" s="4" t="s">
        <v>30</v>
      </c>
      <c r="F5" t="s">
        <v>15</v>
      </c>
      <c r="H5">
        <f>C12</f>
        <v>575000</v>
      </c>
    </row>
    <row r="6" spans="1:10" x14ac:dyDescent="0.3">
      <c r="A6" s="4" t="s">
        <v>29</v>
      </c>
      <c r="B6" s="1">
        <v>0</v>
      </c>
      <c r="C6" s="7">
        <v>125000</v>
      </c>
      <c r="D6" s="3">
        <f>D5-C6+B6</f>
        <v>625000</v>
      </c>
      <c r="E6" s="4" t="s">
        <v>29</v>
      </c>
      <c r="F6" t="s">
        <v>15</v>
      </c>
      <c r="H6" s="2">
        <f>D12</f>
        <v>-625000</v>
      </c>
    </row>
    <row r="7" spans="1:10" x14ac:dyDescent="0.3">
      <c r="A7" s="4" t="s">
        <v>28</v>
      </c>
      <c r="B7" s="1">
        <v>0</v>
      </c>
      <c r="C7" s="1">
        <v>0</v>
      </c>
      <c r="D7" s="3">
        <f>D6-C7+B7</f>
        <v>625000</v>
      </c>
      <c r="E7" s="4" t="s">
        <v>28</v>
      </c>
      <c r="F7" s="7">
        <v>125000</v>
      </c>
    </row>
    <row r="8" spans="1:10" x14ac:dyDescent="0.3">
      <c r="A8" s="4" t="s">
        <v>27</v>
      </c>
      <c r="B8" s="1">
        <v>0</v>
      </c>
      <c r="C8" s="1">
        <v>0</v>
      </c>
      <c r="D8" s="3">
        <f>D7-C8+B8</f>
        <v>625000</v>
      </c>
      <c r="E8" s="4" t="s">
        <v>27</v>
      </c>
      <c r="F8" s="7">
        <v>125000</v>
      </c>
    </row>
    <row r="9" spans="1:10" x14ac:dyDescent="0.3">
      <c r="A9" s="4" t="s">
        <v>26</v>
      </c>
      <c r="B9" s="1">
        <v>0</v>
      </c>
      <c r="C9" s="1">
        <v>0</v>
      </c>
      <c r="D9" s="3">
        <f>D8-C9+B9</f>
        <v>625000</v>
      </c>
      <c r="E9" s="4" t="s">
        <v>26</v>
      </c>
      <c r="F9" s="7">
        <v>125000</v>
      </c>
    </row>
    <row r="10" spans="1:10" x14ac:dyDescent="0.3">
      <c r="A10" s="5" t="s">
        <v>25</v>
      </c>
      <c r="B10" s="1">
        <v>0</v>
      </c>
      <c r="C10" s="1">
        <v>0</v>
      </c>
      <c r="D10" s="3">
        <f>D9-C10+B10</f>
        <v>625000</v>
      </c>
      <c r="E10" s="5" t="s">
        <v>25</v>
      </c>
      <c r="F10" s="7">
        <v>125000</v>
      </c>
    </row>
    <row r="11" spans="1:10" x14ac:dyDescent="0.3">
      <c r="A11" s="5" t="s">
        <v>24</v>
      </c>
      <c r="B11" s="1">
        <v>0</v>
      </c>
      <c r="C11" s="1">
        <v>0</v>
      </c>
      <c r="D11" s="3">
        <f>D10-C11+B11</f>
        <v>625000</v>
      </c>
      <c r="E11" s="5" t="s">
        <v>24</v>
      </c>
      <c r="F11" s="7">
        <v>125000</v>
      </c>
    </row>
    <row r="12" spans="1:10" x14ac:dyDescent="0.3">
      <c r="A12" s="6" t="s">
        <v>88</v>
      </c>
      <c r="B12" s="68">
        <f>SUM(B2:B11)</f>
        <v>1200000</v>
      </c>
      <c r="C12" s="68">
        <f>SUM(C2:C11)</f>
        <v>575000</v>
      </c>
      <c r="D12" s="3">
        <f>C12-B12</f>
        <v>-625000</v>
      </c>
      <c r="E12">
        <v>0</v>
      </c>
      <c r="F12" s="7">
        <v>0</v>
      </c>
    </row>
    <row r="13" spans="1:10" x14ac:dyDescent="0.3">
      <c r="A13" s="6"/>
      <c r="B13" s="68"/>
      <c r="C13" s="68"/>
      <c r="D13" s="3"/>
    </row>
    <row r="15" spans="1:10" x14ac:dyDescent="0.3">
      <c r="C1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7A-8F4C-403C-9497-06BEE4CBBDD2}">
  <dimension ref="A1:J104"/>
  <sheetViews>
    <sheetView workbookViewId="0">
      <selection activeCell="B19" sqref="B19:C19"/>
    </sheetView>
  </sheetViews>
  <sheetFormatPr defaultRowHeight="14.4" x14ac:dyDescent="0.3"/>
  <cols>
    <col min="1" max="1" width="10.5546875" bestFit="1" customWidth="1"/>
    <col min="2" max="3" width="12.109375" bestFit="1" customWidth="1"/>
    <col min="4" max="4" width="11.44140625" bestFit="1" customWidth="1"/>
    <col min="5" max="5" width="10.5546875" bestFit="1" customWidth="1"/>
    <col min="6" max="6" width="11.109375" bestFit="1" customWidth="1"/>
    <col min="7" max="7" width="10.5546875" bestFit="1" customWidth="1"/>
    <col min="8" max="8" width="14.109375" customWidth="1"/>
    <col min="9" max="9" width="15.6640625" bestFit="1" customWidth="1"/>
  </cols>
  <sheetData>
    <row r="1" spans="1:10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33</v>
      </c>
    </row>
    <row r="2" spans="1:10" x14ac:dyDescent="0.3">
      <c r="A2">
        <v>0</v>
      </c>
      <c r="B2">
        <v>920000</v>
      </c>
      <c r="C2">
        <v>0</v>
      </c>
      <c r="D2">
        <v>920000</v>
      </c>
      <c r="E2">
        <v>0</v>
      </c>
      <c r="F2">
        <v>0</v>
      </c>
    </row>
    <row r="3" spans="1:10" x14ac:dyDescent="0.3">
      <c r="A3" s="5" t="s">
        <v>108</v>
      </c>
      <c r="B3">
        <v>0</v>
      </c>
      <c r="C3" s="14">
        <v>57500</v>
      </c>
      <c r="D3" s="2">
        <f>D2-C3+B3</f>
        <v>862500</v>
      </c>
      <c r="E3" s="5" t="s">
        <v>108</v>
      </c>
      <c r="F3" t="s">
        <v>15</v>
      </c>
      <c r="H3" s="55"/>
      <c r="I3">
        <f>B19</f>
        <v>920000</v>
      </c>
    </row>
    <row r="4" spans="1:10" x14ac:dyDescent="0.3">
      <c r="A4" s="5" t="s">
        <v>107</v>
      </c>
      <c r="B4">
        <v>0</v>
      </c>
      <c r="C4" s="14">
        <v>57500</v>
      </c>
      <c r="D4" s="2">
        <f>D3-C4+B4</f>
        <v>805000</v>
      </c>
      <c r="E4" s="5" t="s">
        <v>107</v>
      </c>
      <c r="F4" t="s">
        <v>15</v>
      </c>
      <c r="H4" s="55"/>
      <c r="I4">
        <f>C19</f>
        <v>172500</v>
      </c>
      <c r="J4" s="55"/>
    </row>
    <row r="5" spans="1:10" x14ac:dyDescent="0.3">
      <c r="A5" s="5" t="s">
        <v>106</v>
      </c>
      <c r="B5">
        <v>0</v>
      </c>
      <c r="C5" s="14">
        <v>57500</v>
      </c>
      <c r="D5" s="2">
        <f>D4-C5+B5</f>
        <v>747500</v>
      </c>
      <c r="E5" s="5" t="s">
        <v>106</v>
      </c>
      <c r="F5" t="s">
        <v>15</v>
      </c>
      <c r="G5" s="6"/>
      <c r="H5" s="55"/>
      <c r="I5" s="2">
        <f>D19</f>
        <v>-747500</v>
      </c>
      <c r="J5" s="55"/>
    </row>
    <row r="6" spans="1:10" x14ac:dyDescent="0.3">
      <c r="A6" s="5" t="s">
        <v>105</v>
      </c>
      <c r="B6">
        <v>0</v>
      </c>
      <c r="C6">
        <v>0</v>
      </c>
      <c r="D6" s="2">
        <f>D5-C6+B6</f>
        <v>747500</v>
      </c>
      <c r="E6" s="5" t="s">
        <v>105</v>
      </c>
      <c r="F6" s="14">
        <v>57500</v>
      </c>
      <c r="G6" s="6"/>
      <c r="H6" s="55"/>
      <c r="I6" s="11"/>
      <c r="J6" s="55"/>
    </row>
    <row r="7" spans="1:10" x14ac:dyDescent="0.3">
      <c r="A7" s="5" t="s">
        <v>104</v>
      </c>
      <c r="B7">
        <v>0</v>
      </c>
      <c r="C7">
        <v>0</v>
      </c>
      <c r="D7" s="2">
        <f>D6-C7+B7</f>
        <v>747500</v>
      </c>
      <c r="E7" s="5" t="s">
        <v>104</v>
      </c>
      <c r="F7" s="14">
        <v>57500</v>
      </c>
      <c r="G7" s="6"/>
      <c r="H7" s="55"/>
      <c r="J7" s="55"/>
    </row>
    <row r="8" spans="1:10" x14ac:dyDescent="0.3">
      <c r="A8" s="5" t="s">
        <v>103</v>
      </c>
      <c r="B8">
        <v>0</v>
      </c>
      <c r="C8">
        <v>0</v>
      </c>
      <c r="D8" s="2">
        <f>D7-C8+B8</f>
        <v>747500</v>
      </c>
      <c r="E8" s="5" t="s">
        <v>103</v>
      </c>
      <c r="F8" s="14">
        <v>57500</v>
      </c>
      <c r="G8" s="6"/>
      <c r="H8" s="55"/>
      <c r="J8" s="55"/>
    </row>
    <row r="9" spans="1:10" x14ac:dyDescent="0.3">
      <c r="A9" s="5" t="s">
        <v>102</v>
      </c>
      <c r="B9">
        <v>0</v>
      </c>
      <c r="C9">
        <v>0</v>
      </c>
      <c r="D9" s="2">
        <f>D8-C9+B9</f>
        <v>747500</v>
      </c>
      <c r="E9" s="5" t="s">
        <v>102</v>
      </c>
      <c r="F9" s="14">
        <v>57500</v>
      </c>
      <c r="G9" s="6"/>
      <c r="H9" s="55"/>
      <c r="J9" s="55"/>
    </row>
    <row r="10" spans="1:10" x14ac:dyDescent="0.3">
      <c r="A10" s="5" t="s">
        <v>101</v>
      </c>
      <c r="B10">
        <v>0</v>
      </c>
      <c r="C10">
        <v>0</v>
      </c>
      <c r="D10" s="2">
        <f>D9-C10+B10</f>
        <v>747500</v>
      </c>
      <c r="E10" s="5" t="s">
        <v>101</v>
      </c>
      <c r="F10" s="14">
        <v>57500</v>
      </c>
      <c r="G10" s="6"/>
      <c r="H10" s="55"/>
      <c r="I10" s="56"/>
      <c r="J10" s="55"/>
    </row>
    <row r="11" spans="1:10" x14ac:dyDescent="0.3">
      <c r="A11" s="5" t="s">
        <v>100</v>
      </c>
      <c r="B11">
        <v>0</v>
      </c>
      <c r="C11">
        <v>0</v>
      </c>
      <c r="D11" s="2">
        <f>D10-C11+B11</f>
        <v>747500</v>
      </c>
      <c r="E11" s="5" t="s">
        <v>100</v>
      </c>
      <c r="F11" s="14">
        <v>57500</v>
      </c>
      <c r="G11" s="6"/>
      <c r="H11" s="55"/>
      <c r="J11" s="55"/>
    </row>
    <row r="12" spans="1:10" x14ac:dyDescent="0.3">
      <c r="A12" s="5" t="s">
        <v>99</v>
      </c>
      <c r="B12">
        <v>0</v>
      </c>
      <c r="C12">
        <v>0</v>
      </c>
      <c r="D12" s="2">
        <f>D11-C12+B12</f>
        <v>747500</v>
      </c>
      <c r="E12" s="5" t="s">
        <v>99</v>
      </c>
      <c r="F12" s="14">
        <v>57500</v>
      </c>
      <c r="G12" s="6"/>
      <c r="H12" s="55"/>
      <c r="J12" s="55"/>
    </row>
    <row r="13" spans="1:10" x14ac:dyDescent="0.3">
      <c r="A13" s="5" t="s">
        <v>98</v>
      </c>
      <c r="B13">
        <v>0</v>
      </c>
      <c r="C13">
        <v>0</v>
      </c>
      <c r="D13" s="2">
        <f>D12-C13+B13</f>
        <v>747500</v>
      </c>
      <c r="E13" s="5" t="s">
        <v>98</v>
      </c>
      <c r="F13" s="14">
        <v>57500</v>
      </c>
      <c r="G13" s="6"/>
      <c r="H13" s="55"/>
      <c r="J13" s="55"/>
    </row>
    <row r="14" spans="1:10" x14ac:dyDescent="0.3">
      <c r="A14" s="5" t="s">
        <v>97</v>
      </c>
      <c r="B14">
        <v>0</v>
      </c>
      <c r="C14">
        <v>0</v>
      </c>
      <c r="D14" s="2">
        <f>D13-C14+B14</f>
        <v>747500</v>
      </c>
      <c r="E14" s="5" t="s">
        <v>97</v>
      </c>
      <c r="F14" s="14">
        <v>57500</v>
      </c>
      <c r="G14" s="6"/>
      <c r="H14" s="55"/>
      <c r="J14" s="55"/>
    </row>
    <row r="15" spans="1:10" x14ac:dyDescent="0.3">
      <c r="A15" s="5" t="s">
        <v>96</v>
      </c>
      <c r="B15">
        <v>0</v>
      </c>
      <c r="C15">
        <v>0</v>
      </c>
      <c r="D15" s="2">
        <f>D14-C15+B15</f>
        <v>747500</v>
      </c>
      <c r="E15" s="5" t="s">
        <v>96</v>
      </c>
      <c r="F15" s="14">
        <v>57500</v>
      </c>
      <c r="G15" s="6"/>
      <c r="H15" s="55"/>
      <c r="J15" s="55"/>
    </row>
    <row r="16" spans="1:10" x14ac:dyDescent="0.3">
      <c r="A16" s="5" t="s">
        <v>95</v>
      </c>
      <c r="B16">
        <v>0</v>
      </c>
      <c r="C16">
        <v>0</v>
      </c>
      <c r="D16" s="2">
        <f>D15-C16+B16</f>
        <v>747500</v>
      </c>
      <c r="E16" s="5" t="s">
        <v>95</v>
      </c>
      <c r="F16" s="14">
        <v>57500</v>
      </c>
      <c r="G16" s="6"/>
      <c r="H16" s="55"/>
      <c r="J16" s="55"/>
    </row>
    <row r="17" spans="1:10" x14ac:dyDescent="0.3">
      <c r="A17" s="5" t="s">
        <v>94</v>
      </c>
      <c r="B17">
        <v>0</v>
      </c>
      <c r="C17">
        <v>0</v>
      </c>
      <c r="D17" s="2">
        <f>D16-C17+B17</f>
        <v>747500</v>
      </c>
      <c r="E17" s="5" t="s">
        <v>94</v>
      </c>
      <c r="F17" s="14">
        <v>57500</v>
      </c>
      <c r="G17" s="6"/>
      <c r="H17" s="55"/>
      <c r="J17" s="55"/>
    </row>
    <row r="18" spans="1:10" x14ac:dyDescent="0.3">
      <c r="A18" s="5" t="s">
        <v>93</v>
      </c>
      <c r="B18">
        <v>0</v>
      </c>
      <c r="C18">
        <v>0</v>
      </c>
      <c r="D18" s="2">
        <f>D17-C18+B18</f>
        <v>747500</v>
      </c>
      <c r="E18" s="5" t="s">
        <v>93</v>
      </c>
      <c r="F18" s="14">
        <v>57500</v>
      </c>
      <c r="G18" s="6"/>
      <c r="H18" s="55"/>
      <c r="J18" s="55"/>
    </row>
    <row r="19" spans="1:10" x14ac:dyDescent="0.3">
      <c r="A19" s="4" t="s">
        <v>88</v>
      </c>
      <c r="B19" s="68">
        <f>SUM(B2:B18)</f>
        <v>920000</v>
      </c>
      <c r="C19" s="68">
        <f>SUM(C2:C18)</f>
        <v>172500</v>
      </c>
      <c r="D19" s="2">
        <f>C19-B19</f>
        <v>-747500</v>
      </c>
      <c r="E19">
        <v>0</v>
      </c>
      <c r="F19" s="12">
        <v>0</v>
      </c>
      <c r="G19" s="6"/>
      <c r="J19" s="55"/>
    </row>
    <row r="20" spans="1:10" x14ac:dyDescent="0.3">
      <c r="A20" s="4"/>
      <c r="F20" s="12"/>
      <c r="G20" s="6"/>
      <c r="J20" s="55"/>
    </row>
    <row r="21" spans="1:10" x14ac:dyDescent="0.3">
      <c r="A21" s="4"/>
      <c r="F21" s="12"/>
      <c r="J21" s="55"/>
    </row>
    <row r="22" spans="1:10" x14ac:dyDescent="0.3">
      <c r="A22" s="4"/>
      <c r="F22" s="12"/>
      <c r="J22" s="55"/>
    </row>
    <row r="23" spans="1:10" x14ac:dyDescent="0.3">
      <c r="A23" s="4"/>
      <c r="J23" s="55"/>
    </row>
    <row r="24" spans="1:10" x14ac:dyDescent="0.3">
      <c r="A24" s="4"/>
      <c r="J24" s="55"/>
    </row>
    <row r="25" spans="1:10" x14ac:dyDescent="0.3">
      <c r="A25" s="4"/>
      <c r="J25" s="55"/>
    </row>
    <row r="26" spans="1:10" x14ac:dyDescent="0.3">
      <c r="A26" s="4"/>
      <c r="J26" s="55"/>
    </row>
    <row r="27" spans="1:10" x14ac:dyDescent="0.3">
      <c r="A27" s="4"/>
      <c r="J27" s="55"/>
    </row>
    <row r="28" spans="1:10" x14ac:dyDescent="0.3">
      <c r="A28" s="4"/>
      <c r="J28" s="55"/>
    </row>
    <row r="29" spans="1:10" x14ac:dyDescent="0.3">
      <c r="J29" s="55"/>
    </row>
    <row r="30" spans="1:10" x14ac:dyDescent="0.3">
      <c r="J30" s="55"/>
    </row>
    <row r="31" spans="1:10" x14ac:dyDescent="0.3">
      <c r="J31" s="55"/>
    </row>
    <row r="32" spans="1:10" x14ac:dyDescent="0.3">
      <c r="J32" s="55"/>
    </row>
    <row r="33" spans="10:10" x14ac:dyDescent="0.3">
      <c r="J33" s="55"/>
    </row>
    <row r="34" spans="10:10" x14ac:dyDescent="0.3">
      <c r="J34" s="55"/>
    </row>
    <row r="35" spans="10:10" x14ac:dyDescent="0.3">
      <c r="J35" s="55"/>
    </row>
    <row r="36" spans="10:10" x14ac:dyDescent="0.3">
      <c r="J36" s="55"/>
    </row>
    <row r="37" spans="10:10" x14ac:dyDescent="0.3">
      <c r="J37" s="55"/>
    </row>
    <row r="38" spans="10:10" x14ac:dyDescent="0.3">
      <c r="J38" s="55"/>
    </row>
    <row r="39" spans="10:10" x14ac:dyDescent="0.3">
      <c r="J39" s="55"/>
    </row>
    <row r="40" spans="10:10" x14ac:dyDescent="0.3">
      <c r="J40" s="55"/>
    </row>
    <row r="41" spans="10:10" x14ac:dyDescent="0.3">
      <c r="J41" s="55"/>
    </row>
    <row r="42" spans="10:10" x14ac:dyDescent="0.3">
      <c r="J42" s="55"/>
    </row>
    <row r="43" spans="10:10" x14ac:dyDescent="0.3">
      <c r="J43" s="55"/>
    </row>
    <row r="44" spans="10:10" x14ac:dyDescent="0.3">
      <c r="J44" s="55"/>
    </row>
    <row r="45" spans="10:10" x14ac:dyDescent="0.3">
      <c r="J45" s="55"/>
    </row>
    <row r="46" spans="10:10" x14ac:dyDescent="0.3">
      <c r="J46" s="55"/>
    </row>
    <row r="47" spans="10:10" x14ac:dyDescent="0.3">
      <c r="J47" s="55"/>
    </row>
    <row r="48" spans="10:10" x14ac:dyDescent="0.3">
      <c r="J48" s="55"/>
    </row>
    <row r="49" spans="10:10" x14ac:dyDescent="0.3">
      <c r="J49" s="55"/>
    </row>
    <row r="50" spans="10:10" x14ac:dyDescent="0.3">
      <c r="J50" s="55"/>
    </row>
    <row r="51" spans="10:10" x14ac:dyDescent="0.3">
      <c r="J51" s="55"/>
    </row>
    <row r="52" spans="10:10" x14ac:dyDescent="0.3">
      <c r="J52" s="55"/>
    </row>
    <row r="53" spans="10:10" x14ac:dyDescent="0.3">
      <c r="J53" s="55"/>
    </row>
    <row r="54" spans="10:10" x14ac:dyDescent="0.3">
      <c r="J54" s="55"/>
    </row>
    <row r="55" spans="10:10" x14ac:dyDescent="0.3">
      <c r="J55" s="55"/>
    </row>
    <row r="56" spans="10:10" x14ac:dyDescent="0.3">
      <c r="J56" s="55"/>
    </row>
    <row r="57" spans="10:10" x14ac:dyDescent="0.3">
      <c r="J57" s="55"/>
    </row>
    <row r="58" spans="10:10" x14ac:dyDescent="0.3">
      <c r="J58" s="55"/>
    </row>
    <row r="59" spans="10:10" x14ac:dyDescent="0.3">
      <c r="J59" s="55"/>
    </row>
    <row r="60" spans="10:10" x14ac:dyDescent="0.3">
      <c r="J60" s="55"/>
    </row>
    <row r="61" spans="10:10" x14ac:dyDescent="0.3">
      <c r="J61" s="55"/>
    </row>
    <row r="62" spans="10:10" x14ac:dyDescent="0.3">
      <c r="J62" s="55"/>
    </row>
    <row r="63" spans="10:10" x14ac:dyDescent="0.3">
      <c r="J63" s="55"/>
    </row>
    <row r="64" spans="10:10" x14ac:dyDescent="0.3">
      <c r="J64" s="55"/>
    </row>
    <row r="65" spans="10:10" x14ac:dyDescent="0.3">
      <c r="J65" s="55"/>
    </row>
    <row r="66" spans="10:10" x14ac:dyDescent="0.3">
      <c r="J66" s="55"/>
    </row>
    <row r="67" spans="10:10" x14ac:dyDescent="0.3">
      <c r="J67" s="55"/>
    </row>
    <row r="68" spans="10:10" x14ac:dyDescent="0.3">
      <c r="J68" s="55"/>
    </row>
    <row r="69" spans="10:10" x14ac:dyDescent="0.3">
      <c r="J69" s="55"/>
    </row>
    <row r="70" spans="10:10" x14ac:dyDescent="0.3">
      <c r="J70" s="55"/>
    </row>
    <row r="71" spans="10:10" x14ac:dyDescent="0.3">
      <c r="J71" s="55"/>
    </row>
    <row r="72" spans="10:10" x14ac:dyDescent="0.3">
      <c r="J72" s="55"/>
    </row>
    <row r="73" spans="10:10" x14ac:dyDescent="0.3">
      <c r="J73" s="55"/>
    </row>
    <row r="74" spans="10:10" x14ac:dyDescent="0.3">
      <c r="J74" s="55"/>
    </row>
    <row r="75" spans="10:10" x14ac:dyDescent="0.3">
      <c r="J75" s="55"/>
    </row>
    <row r="76" spans="10:10" x14ac:dyDescent="0.3">
      <c r="J76" s="55"/>
    </row>
    <row r="77" spans="10:10" x14ac:dyDescent="0.3">
      <c r="J77" s="55"/>
    </row>
    <row r="78" spans="10:10" x14ac:dyDescent="0.3">
      <c r="J78" s="55"/>
    </row>
    <row r="79" spans="10:10" x14ac:dyDescent="0.3">
      <c r="J79" s="55"/>
    </row>
    <row r="80" spans="10:10" x14ac:dyDescent="0.3">
      <c r="J80" s="55"/>
    </row>
    <row r="81" spans="10:10" x14ac:dyDescent="0.3">
      <c r="J81" s="55"/>
    </row>
    <row r="82" spans="10:10" x14ac:dyDescent="0.3">
      <c r="J82" s="55"/>
    </row>
    <row r="83" spans="10:10" x14ac:dyDescent="0.3">
      <c r="J83" s="55"/>
    </row>
    <row r="84" spans="10:10" x14ac:dyDescent="0.3">
      <c r="J84" s="55"/>
    </row>
    <row r="85" spans="10:10" x14ac:dyDescent="0.3">
      <c r="J85" s="55"/>
    </row>
    <row r="86" spans="10:10" x14ac:dyDescent="0.3">
      <c r="J86" s="55"/>
    </row>
    <row r="87" spans="10:10" x14ac:dyDescent="0.3">
      <c r="J87" s="55"/>
    </row>
    <row r="88" spans="10:10" x14ac:dyDescent="0.3">
      <c r="J88" s="55"/>
    </row>
    <row r="89" spans="10:10" x14ac:dyDescent="0.3">
      <c r="J89" s="55"/>
    </row>
    <row r="90" spans="10:10" x14ac:dyDescent="0.3">
      <c r="J90" s="55"/>
    </row>
    <row r="91" spans="10:10" x14ac:dyDescent="0.3">
      <c r="J91" s="55"/>
    </row>
    <row r="92" spans="10:10" x14ac:dyDescent="0.3">
      <c r="J92" s="55"/>
    </row>
    <row r="93" spans="10:10" x14ac:dyDescent="0.3">
      <c r="J93" s="55"/>
    </row>
    <row r="94" spans="10:10" x14ac:dyDescent="0.3">
      <c r="J94" s="55"/>
    </row>
    <row r="95" spans="10:10" x14ac:dyDescent="0.3">
      <c r="J95" s="55"/>
    </row>
    <row r="96" spans="10:10" x14ac:dyDescent="0.3">
      <c r="J96" s="55"/>
    </row>
    <row r="97" spans="10:10" x14ac:dyDescent="0.3">
      <c r="J97" s="55"/>
    </row>
    <row r="98" spans="10:10" x14ac:dyDescent="0.3">
      <c r="J98" s="55"/>
    </row>
    <row r="99" spans="10:10" x14ac:dyDescent="0.3">
      <c r="J99" s="55"/>
    </row>
    <row r="100" spans="10:10" x14ac:dyDescent="0.3">
      <c r="J100" s="55"/>
    </row>
    <row r="101" spans="10:10" x14ac:dyDescent="0.3">
      <c r="J101" s="55"/>
    </row>
    <row r="102" spans="10:10" x14ac:dyDescent="0.3">
      <c r="J102" s="55"/>
    </row>
    <row r="103" spans="10:10" x14ac:dyDescent="0.3">
      <c r="J103" s="55"/>
    </row>
    <row r="104" spans="10:10" x14ac:dyDescent="0.3">
      <c r="J104" s="55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2151-1266-4CE1-96D0-26824431F37B}">
  <dimension ref="A1:H22"/>
  <sheetViews>
    <sheetView workbookViewId="0">
      <selection activeCell="H25" sqref="H25"/>
    </sheetView>
  </sheetViews>
  <sheetFormatPr defaultRowHeight="14.4" x14ac:dyDescent="0.3"/>
  <cols>
    <col min="1" max="1" width="9.5546875" bestFit="1" customWidth="1"/>
    <col min="2" max="2" width="13.6640625" bestFit="1" customWidth="1"/>
    <col min="3" max="4" width="12.109375" bestFit="1" customWidth="1"/>
    <col min="5" max="5" width="10.5546875" bestFit="1" customWidth="1"/>
    <col min="6" max="6" width="11.109375" bestFit="1" customWidth="1"/>
    <col min="8" max="8" width="12.109375" bestFit="1" customWidth="1"/>
  </cols>
  <sheetData>
    <row r="1" spans="1:8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33</v>
      </c>
    </row>
    <row r="2" spans="1:8" x14ac:dyDescent="0.3">
      <c r="A2" s="1">
        <v>0</v>
      </c>
      <c r="B2" s="2">
        <v>1842300</v>
      </c>
      <c r="C2" s="1">
        <v>0</v>
      </c>
      <c r="D2" s="2">
        <v>1842300</v>
      </c>
      <c r="E2" s="1">
        <v>0</v>
      </c>
      <c r="F2">
        <v>0</v>
      </c>
    </row>
    <row r="3" spans="1:8" x14ac:dyDescent="0.3">
      <c r="A3" s="4" t="s">
        <v>45</v>
      </c>
      <c r="B3" s="1">
        <v>0</v>
      </c>
      <c r="C3">
        <v>293250</v>
      </c>
      <c r="D3" s="3">
        <f>D2-C3+B3</f>
        <v>1549050</v>
      </c>
      <c r="E3" s="4" t="s">
        <v>45</v>
      </c>
      <c r="F3" t="s">
        <v>15</v>
      </c>
    </row>
    <row r="4" spans="1:8" x14ac:dyDescent="0.3">
      <c r="A4" s="4" t="s">
        <v>115</v>
      </c>
      <c r="B4" s="1">
        <v>0</v>
      </c>
      <c r="C4" s="1">
        <v>0</v>
      </c>
      <c r="D4" s="3">
        <f>D3-C4+B4</f>
        <v>1549050</v>
      </c>
      <c r="E4" s="4" t="s">
        <v>115</v>
      </c>
      <c r="F4">
        <v>293250</v>
      </c>
      <c r="H4" s="2">
        <f>B9</f>
        <v>1842300</v>
      </c>
    </row>
    <row r="5" spans="1:8" x14ac:dyDescent="0.3">
      <c r="A5" s="4" t="s">
        <v>114</v>
      </c>
      <c r="B5" s="1">
        <v>0</v>
      </c>
      <c r="C5" s="1">
        <v>0</v>
      </c>
      <c r="D5" s="3">
        <f>D4-C5+B5</f>
        <v>1549050</v>
      </c>
      <c r="E5" s="4" t="s">
        <v>114</v>
      </c>
      <c r="F5">
        <v>293250</v>
      </c>
      <c r="H5">
        <f>C9</f>
        <v>293250</v>
      </c>
    </row>
    <row r="6" spans="1:8" x14ac:dyDescent="0.3">
      <c r="A6" s="4" t="s">
        <v>113</v>
      </c>
      <c r="B6" s="1">
        <v>0</v>
      </c>
      <c r="C6" s="1">
        <v>0</v>
      </c>
      <c r="D6" s="3">
        <f>D5-C6+B6</f>
        <v>1549050</v>
      </c>
      <c r="E6" s="4" t="s">
        <v>113</v>
      </c>
      <c r="F6" s="15">
        <v>320850</v>
      </c>
      <c r="H6" s="2">
        <f>D9</f>
        <v>-1549050</v>
      </c>
    </row>
    <row r="7" spans="1:8" x14ac:dyDescent="0.3">
      <c r="A7" s="4" t="s">
        <v>112</v>
      </c>
      <c r="B7" s="1">
        <v>0</v>
      </c>
      <c r="C7" s="1">
        <v>0</v>
      </c>
      <c r="D7" s="3">
        <f>D6-C7+B7</f>
        <v>1549050</v>
      </c>
      <c r="E7" s="4" t="s">
        <v>112</v>
      </c>
      <c r="F7" s="15">
        <v>320850</v>
      </c>
    </row>
    <row r="8" spans="1:8" x14ac:dyDescent="0.3">
      <c r="A8" s="4" t="s">
        <v>111</v>
      </c>
      <c r="B8" s="1">
        <v>0</v>
      </c>
      <c r="C8" s="1">
        <v>0</v>
      </c>
      <c r="D8" s="3">
        <f>D7-C8+B8</f>
        <v>1549050</v>
      </c>
      <c r="E8" s="4" t="s">
        <v>111</v>
      </c>
      <c r="F8" s="15">
        <v>320850</v>
      </c>
    </row>
    <row r="9" spans="1:8" x14ac:dyDescent="0.3">
      <c r="A9" s="4" t="s">
        <v>88</v>
      </c>
      <c r="B9" s="67">
        <f>SUM(B2:B8)</f>
        <v>1842300</v>
      </c>
      <c r="C9" s="67">
        <f>SUM(C2:C8)</f>
        <v>293250</v>
      </c>
      <c r="D9" s="3">
        <f>C9-B9</f>
        <v>-1549050</v>
      </c>
      <c r="E9" s="4" t="s">
        <v>91</v>
      </c>
      <c r="F9" s="12">
        <v>0</v>
      </c>
    </row>
    <row r="10" spans="1:8" x14ac:dyDescent="0.3">
      <c r="A10" s="4"/>
      <c r="B10" s="1"/>
      <c r="C10" s="1"/>
      <c r="D10" s="3"/>
      <c r="E10" s="4"/>
      <c r="F10" s="12"/>
    </row>
    <row r="11" spans="1:8" x14ac:dyDescent="0.3">
      <c r="A11" s="4"/>
      <c r="B11" s="1"/>
      <c r="C11" s="1"/>
      <c r="D11" s="3"/>
      <c r="E11" s="4"/>
      <c r="F11" s="12"/>
    </row>
    <row r="12" spans="1:8" x14ac:dyDescent="0.3">
      <c r="A12" s="4"/>
      <c r="B12" s="1"/>
      <c r="C12" s="1"/>
      <c r="D12" s="3"/>
      <c r="E12" s="4"/>
      <c r="F12" s="12"/>
    </row>
    <row r="13" spans="1:8" x14ac:dyDescent="0.3">
      <c r="A13" s="4"/>
      <c r="B13" s="1"/>
      <c r="C13" s="1"/>
      <c r="D13" s="3"/>
      <c r="E13" s="4"/>
      <c r="F13" s="12"/>
    </row>
    <row r="14" spans="1:8" x14ac:dyDescent="0.3">
      <c r="A14" s="4"/>
      <c r="B14" s="1"/>
      <c r="C14" s="1"/>
      <c r="D14" s="3"/>
      <c r="E14" s="4"/>
      <c r="F14" s="12"/>
    </row>
    <row r="15" spans="1:8" x14ac:dyDescent="0.3">
      <c r="A15" s="4"/>
      <c r="B15" s="1"/>
      <c r="C15" s="1"/>
      <c r="D15" s="3"/>
      <c r="E15" s="4"/>
      <c r="F15" s="12"/>
    </row>
    <row r="16" spans="1:8" x14ac:dyDescent="0.3">
      <c r="A16" s="4"/>
      <c r="B16" s="1"/>
      <c r="C16" s="1"/>
      <c r="D16" s="3"/>
      <c r="E16" s="4"/>
      <c r="F16" s="12"/>
    </row>
    <row r="17" spans="1:6" x14ac:dyDescent="0.3">
      <c r="A17" s="4"/>
      <c r="B17" s="1"/>
      <c r="C17" s="1"/>
      <c r="D17" s="3"/>
      <c r="E17" s="4"/>
      <c r="F17" s="12"/>
    </row>
    <row r="18" spans="1:6" x14ac:dyDescent="0.3">
      <c r="A18" s="4"/>
      <c r="B18" s="1"/>
      <c r="C18" s="1"/>
      <c r="D18" s="3"/>
      <c r="E18" s="4"/>
      <c r="F18" s="12"/>
    </row>
    <row r="19" spans="1:6" x14ac:dyDescent="0.3">
      <c r="F19" s="12"/>
    </row>
    <row r="20" spans="1:6" x14ac:dyDescent="0.3">
      <c r="F20" s="12"/>
    </row>
    <row r="21" spans="1:6" x14ac:dyDescent="0.3">
      <c r="F21" s="12"/>
    </row>
    <row r="22" spans="1:6" x14ac:dyDescent="0.3">
      <c r="F22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35CE-5A2F-46AF-A9C2-98FE0972784F}">
  <dimension ref="A1:H23"/>
  <sheetViews>
    <sheetView workbookViewId="0">
      <selection activeCell="B23" sqref="B23:C23"/>
    </sheetView>
  </sheetViews>
  <sheetFormatPr defaultRowHeight="14.4" x14ac:dyDescent="0.3"/>
  <cols>
    <col min="1" max="1" width="10" customWidth="1"/>
    <col min="2" max="2" width="13.6640625" bestFit="1" customWidth="1"/>
    <col min="3" max="3" width="12.109375" bestFit="1" customWidth="1"/>
    <col min="4" max="4" width="11.44140625" bestFit="1" customWidth="1"/>
    <col min="5" max="5" width="9.5546875" bestFit="1" customWidth="1"/>
    <col min="6" max="6" width="11.109375" bestFit="1" customWidth="1"/>
    <col min="8" max="8" width="11.44140625" bestFit="1" customWidth="1"/>
  </cols>
  <sheetData>
    <row r="1" spans="1:8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33</v>
      </c>
    </row>
    <row r="2" spans="1:8" x14ac:dyDescent="0.3">
      <c r="A2" s="1">
        <v>0</v>
      </c>
      <c r="B2" s="2">
        <v>1200000</v>
      </c>
      <c r="C2" s="1">
        <v>0</v>
      </c>
      <c r="D2" s="2">
        <v>1200000</v>
      </c>
      <c r="E2" s="1">
        <v>0</v>
      </c>
      <c r="F2">
        <v>0</v>
      </c>
    </row>
    <row r="3" spans="1:8" x14ac:dyDescent="0.3">
      <c r="A3" s="4" t="s">
        <v>127</v>
      </c>
      <c r="B3" s="1">
        <v>0</v>
      </c>
      <c r="C3" s="12">
        <v>60000</v>
      </c>
      <c r="D3" s="3">
        <f>D2-C3+B3</f>
        <v>1140000</v>
      </c>
      <c r="E3" s="4" t="s">
        <v>127</v>
      </c>
      <c r="F3" t="s">
        <v>15</v>
      </c>
      <c r="H3" s="2">
        <f>B23</f>
        <v>1200000</v>
      </c>
    </row>
    <row r="4" spans="1:8" x14ac:dyDescent="0.3">
      <c r="A4" s="4" t="s">
        <v>14</v>
      </c>
      <c r="B4" s="1">
        <v>0</v>
      </c>
      <c r="C4" s="12">
        <v>60000</v>
      </c>
      <c r="D4" s="3">
        <f>D3-C4+B4</f>
        <v>1080000</v>
      </c>
      <c r="E4" s="4" t="s">
        <v>14</v>
      </c>
      <c r="F4" t="s">
        <v>15</v>
      </c>
      <c r="H4">
        <f>C23</f>
        <v>240000</v>
      </c>
    </row>
    <row r="5" spans="1:8" x14ac:dyDescent="0.3">
      <c r="A5" s="4" t="s">
        <v>45</v>
      </c>
      <c r="B5" s="1">
        <v>0</v>
      </c>
      <c r="C5" s="12">
        <v>60000</v>
      </c>
      <c r="D5" s="3">
        <f>D4-C5+B5</f>
        <v>1020000</v>
      </c>
      <c r="E5" s="4" t="s">
        <v>45</v>
      </c>
      <c r="F5" t="s">
        <v>15</v>
      </c>
      <c r="H5" s="2">
        <f>D23</f>
        <v>-960000</v>
      </c>
    </row>
    <row r="6" spans="1:8" x14ac:dyDescent="0.3">
      <c r="A6" s="4" t="s">
        <v>126</v>
      </c>
      <c r="B6" s="1">
        <v>0</v>
      </c>
      <c r="C6" s="12">
        <v>60000</v>
      </c>
      <c r="D6" s="3">
        <f>D5-C6+B6</f>
        <v>960000</v>
      </c>
      <c r="E6" s="4" t="s">
        <v>126</v>
      </c>
      <c r="F6" t="s">
        <v>15</v>
      </c>
    </row>
    <row r="7" spans="1:8" x14ac:dyDescent="0.3">
      <c r="A7" s="4" t="s">
        <v>44</v>
      </c>
      <c r="B7" s="1">
        <v>0</v>
      </c>
      <c r="C7" s="1">
        <v>0</v>
      </c>
      <c r="D7" s="3">
        <f>D6-C7+B7</f>
        <v>960000</v>
      </c>
      <c r="E7" s="4" t="s">
        <v>44</v>
      </c>
      <c r="F7" s="12">
        <v>60000</v>
      </c>
    </row>
    <row r="8" spans="1:8" x14ac:dyDescent="0.3">
      <c r="A8" s="4" t="s">
        <v>125</v>
      </c>
      <c r="B8" s="1">
        <v>0</v>
      </c>
      <c r="C8" s="1">
        <v>0</v>
      </c>
      <c r="D8" s="3">
        <f>D7-C8+B8</f>
        <v>960000</v>
      </c>
      <c r="E8" s="4" t="s">
        <v>125</v>
      </c>
      <c r="F8" s="12">
        <v>60000</v>
      </c>
    </row>
    <row r="9" spans="1:8" x14ac:dyDescent="0.3">
      <c r="A9" s="5" t="s">
        <v>115</v>
      </c>
      <c r="B9" s="1">
        <v>0</v>
      </c>
      <c r="C9" s="1">
        <v>0</v>
      </c>
      <c r="D9" s="3">
        <f>D8-C9+B9</f>
        <v>960000</v>
      </c>
      <c r="E9" s="5" t="s">
        <v>115</v>
      </c>
      <c r="F9" s="12">
        <v>60000</v>
      </c>
    </row>
    <row r="10" spans="1:8" x14ac:dyDescent="0.3">
      <c r="A10" s="5" t="s">
        <v>124</v>
      </c>
      <c r="B10" s="1">
        <v>0</v>
      </c>
      <c r="C10" s="1">
        <v>0</v>
      </c>
      <c r="D10" s="3">
        <f>D9-C10+B10</f>
        <v>960000</v>
      </c>
      <c r="E10" s="5" t="s">
        <v>124</v>
      </c>
      <c r="F10" s="12">
        <v>60000</v>
      </c>
    </row>
    <row r="11" spans="1:8" x14ac:dyDescent="0.3">
      <c r="A11" s="5" t="s">
        <v>123</v>
      </c>
      <c r="B11" s="1">
        <v>0</v>
      </c>
      <c r="C11" s="1">
        <v>0</v>
      </c>
      <c r="D11" s="3">
        <f>D10-C11+B11</f>
        <v>960000</v>
      </c>
      <c r="E11" s="5" t="s">
        <v>123</v>
      </c>
      <c r="F11" s="12">
        <v>60000</v>
      </c>
    </row>
    <row r="12" spans="1:8" x14ac:dyDescent="0.3">
      <c r="A12" s="5" t="s">
        <v>17</v>
      </c>
      <c r="B12" s="1">
        <v>0</v>
      </c>
      <c r="C12" s="1">
        <v>0</v>
      </c>
      <c r="D12" s="3">
        <f>D11-C12+B12</f>
        <v>960000</v>
      </c>
      <c r="E12" s="5" t="s">
        <v>17</v>
      </c>
      <c r="F12" s="12">
        <v>60000</v>
      </c>
    </row>
    <row r="13" spans="1:8" x14ac:dyDescent="0.3">
      <c r="A13" s="5" t="s">
        <v>114</v>
      </c>
      <c r="B13" s="1">
        <v>0</v>
      </c>
      <c r="C13" s="1">
        <v>0</v>
      </c>
      <c r="D13" s="3">
        <f>D12-C13+B13</f>
        <v>960000</v>
      </c>
      <c r="E13" s="5" t="s">
        <v>114</v>
      </c>
      <c r="F13" s="12">
        <v>60000</v>
      </c>
    </row>
    <row r="14" spans="1:8" x14ac:dyDescent="0.3">
      <c r="A14" s="5" t="s">
        <v>18</v>
      </c>
      <c r="B14" s="1">
        <v>0</v>
      </c>
      <c r="C14" s="1">
        <v>0</v>
      </c>
      <c r="D14" s="3">
        <f>D13-C14+B14</f>
        <v>960000</v>
      </c>
      <c r="E14" s="5" t="s">
        <v>18</v>
      </c>
      <c r="F14" s="12">
        <v>60000</v>
      </c>
    </row>
    <row r="15" spans="1:8" x14ac:dyDescent="0.3">
      <c r="A15" s="5" t="s">
        <v>122</v>
      </c>
      <c r="B15" s="1">
        <v>0</v>
      </c>
      <c r="C15" s="1">
        <v>0</v>
      </c>
      <c r="D15" s="3">
        <f>D14-C15+B15</f>
        <v>960000</v>
      </c>
      <c r="E15" s="5" t="s">
        <v>122</v>
      </c>
      <c r="F15" s="12">
        <v>60000</v>
      </c>
    </row>
    <row r="16" spans="1:8" x14ac:dyDescent="0.3">
      <c r="A16" s="5" t="s">
        <v>121</v>
      </c>
      <c r="B16" s="1">
        <v>0</v>
      </c>
      <c r="C16" s="1">
        <v>0</v>
      </c>
      <c r="D16" s="3">
        <f>D15-C16+B16</f>
        <v>960000</v>
      </c>
      <c r="E16" s="5" t="s">
        <v>121</v>
      </c>
      <c r="F16" s="12">
        <v>60000</v>
      </c>
    </row>
    <row r="17" spans="1:6" x14ac:dyDescent="0.3">
      <c r="A17" s="5" t="s">
        <v>113</v>
      </c>
      <c r="B17" s="1">
        <v>0</v>
      </c>
      <c r="C17" s="1">
        <v>0</v>
      </c>
      <c r="D17" s="3">
        <f>D16-C17+B17</f>
        <v>960000</v>
      </c>
      <c r="E17" s="5" t="s">
        <v>113</v>
      </c>
      <c r="F17" s="12">
        <v>60000</v>
      </c>
    </row>
    <row r="18" spans="1:6" x14ac:dyDescent="0.3">
      <c r="A18" s="5" t="s">
        <v>20</v>
      </c>
      <c r="B18" s="1">
        <v>0</v>
      </c>
      <c r="C18" s="1">
        <v>0</v>
      </c>
      <c r="D18" s="3">
        <f>D17-C18+B18</f>
        <v>960000</v>
      </c>
      <c r="E18" s="5" t="s">
        <v>20</v>
      </c>
      <c r="F18" s="12">
        <v>60000</v>
      </c>
    </row>
    <row r="19" spans="1:6" x14ac:dyDescent="0.3">
      <c r="A19" s="5" t="s">
        <v>120</v>
      </c>
      <c r="B19" s="1">
        <v>0</v>
      </c>
      <c r="C19" s="1">
        <v>0</v>
      </c>
      <c r="D19" s="3">
        <f>D18-C19+B19</f>
        <v>960000</v>
      </c>
      <c r="E19" s="5" t="s">
        <v>120</v>
      </c>
      <c r="F19" s="12">
        <v>60000</v>
      </c>
    </row>
    <row r="20" spans="1:6" x14ac:dyDescent="0.3">
      <c r="A20" s="5" t="s">
        <v>119</v>
      </c>
      <c r="B20" s="1">
        <v>0</v>
      </c>
      <c r="C20" s="1">
        <v>0</v>
      </c>
      <c r="D20" s="3">
        <f>D19-C20+B20</f>
        <v>960000</v>
      </c>
      <c r="E20" s="5" t="s">
        <v>119</v>
      </c>
      <c r="F20" s="12">
        <v>60000</v>
      </c>
    </row>
    <row r="21" spans="1:6" x14ac:dyDescent="0.3">
      <c r="A21" s="5" t="s">
        <v>112</v>
      </c>
      <c r="B21" s="1">
        <v>0</v>
      </c>
      <c r="C21" s="1">
        <v>0</v>
      </c>
      <c r="D21" s="3">
        <f>D20-C21+B21</f>
        <v>960000</v>
      </c>
      <c r="E21" s="5" t="s">
        <v>112</v>
      </c>
      <c r="F21" s="12">
        <v>60000</v>
      </c>
    </row>
    <row r="22" spans="1:6" x14ac:dyDescent="0.3">
      <c r="A22" s="5" t="s">
        <v>22</v>
      </c>
      <c r="B22" s="1">
        <v>0</v>
      </c>
      <c r="C22" s="1">
        <v>0</v>
      </c>
      <c r="D22" s="3">
        <f>D21-C22+B22</f>
        <v>960000</v>
      </c>
      <c r="E22" s="5" t="s">
        <v>22</v>
      </c>
      <c r="F22" s="12">
        <v>60000</v>
      </c>
    </row>
    <row r="23" spans="1:6" ht="12.6" customHeight="1" x14ac:dyDescent="0.3">
      <c r="A23" s="5" t="s">
        <v>90</v>
      </c>
      <c r="B23" s="68">
        <f>SUM(B2:B22)</f>
        <v>1200000</v>
      </c>
      <c r="C23" s="68">
        <f>SUM(C2:C22)</f>
        <v>240000</v>
      </c>
      <c r="D23" s="2">
        <f>C23-B23</f>
        <v>-960000</v>
      </c>
      <c r="E23">
        <v>0</v>
      </c>
      <c r="F23" s="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1086-9FF3-43C4-9379-C1B2FAC09A60}">
  <dimension ref="A1:I1048576"/>
  <sheetViews>
    <sheetView workbookViewId="0">
      <selection activeCell="C5" sqref="C5"/>
    </sheetView>
  </sheetViews>
  <sheetFormatPr defaultRowHeight="14.4" x14ac:dyDescent="0.3"/>
  <cols>
    <col min="2" max="2" width="11.44140625" bestFit="1" customWidth="1"/>
    <col min="3" max="3" width="10.109375" bestFit="1" customWidth="1"/>
    <col min="4" max="4" width="11.44140625" bestFit="1" customWidth="1"/>
    <col min="5" max="5" width="9.5546875" bestFit="1" customWidth="1"/>
    <col min="6" max="6" width="11.109375" bestFit="1" customWidth="1"/>
    <col min="8" max="8" width="10.6640625" bestFit="1" customWidth="1"/>
    <col min="9" max="9" width="10.109375" bestFit="1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33</v>
      </c>
    </row>
    <row r="2" spans="1:9" x14ac:dyDescent="0.3">
      <c r="A2" s="1">
        <v>0</v>
      </c>
      <c r="B2" s="2">
        <v>450000</v>
      </c>
      <c r="C2" s="1">
        <v>0</v>
      </c>
      <c r="D2" s="2">
        <v>450000</v>
      </c>
      <c r="E2" s="1">
        <v>0</v>
      </c>
      <c r="F2" s="2">
        <v>0</v>
      </c>
    </row>
    <row r="3" spans="1:9" x14ac:dyDescent="0.3">
      <c r="A3" s="4" t="s">
        <v>136</v>
      </c>
      <c r="B3" s="1">
        <v>0</v>
      </c>
      <c r="C3" s="12">
        <f>200000/6</f>
        <v>33333.333333333336</v>
      </c>
      <c r="D3" s="3">
        <f>D2-C3+B3</f>
        <v>416666.66666666669</v>
      </c>
      <c r="E3" s="4" t="s">
        <v>136</v>
      </c>
      <c r="F3" t="s">
        <v>15</v>
      </c>
      <c r="H3" s="2">
        <f>B15</f>
        <v>450000</v>
      </c>
    </row>
    <row r="4" spans="1:9" x14ac:dyDescent="0.3">
      <c r="A4" s="4" t="s">
        <v>37</v>
      </c>
      <c r="B4" s="1">
        <v>0</v>
      </c>
      <c r="C4" s="12">
        <f>200000/6</f>
        <v>33333.333333333336</v>
      </c>
      <c r="D4" s="63">
        <f>D3-C4+B4</f>
        <v>383333.33333333337</v>
      </c>
      <c r="E4" s="4" t="s">
        <v>37</v>
      </c>
      <c r="F4" t="s">
        <v>15</v>
      </c>
      <c r="H4">
        <f>C15</f>
        <v>66666.666666666672</v>
      </c>
    </row>
    <row r="5" spans="1:9" x14ac:dyDescent="0.3">
      <c r="A5" s="4" t="s">
        <v>47</v>
      </c>
      <c r="B5" s="1">
        <v>0</v>
      </c>
      <c r="C5" s="1">
        <v>0</v>
      </c>
      <c r="D5" s="63">
        <f>D4-C5+B5</f>
        <v>383333.33333333337</v>
      </c>
      <c r="E5" s="4" t="s">
        <v>47</v>
      </c>
      <c r="F5" s="12">
        <f>200000/6</f>
        <v>33333.333333333336</v>
      </c>
      <c r="H5" s="2">
        <f>D15</f>
        <v>-383333.33333333331</v>
      </c>
    </row>
    <row r="6" spans="1:9" x14ac:dyDescent="0.3">
      <c r="A6" s="4" t="s">
        <v>36</v>
      </c>
      <c r="B6" s="1">
        <v>0</v>
      </c>
      <c r="C6" s="1">
        <v>0</v>
      </c>
      <c r="D6" s="63">
        <f>D5-C6+B6</f>
        <v>383333.33333333337</v>
      </c>
      <c r="E6" s="4" t="s">
        <v>36</v>
      </c>
      <c r="F6" s="12">
        <f>200000/6</f>
        <v>33333.333333333336</v>
      </c>
    </row>
    <row r="7" spans="1:9" x14ac:dyDescent="0.3">
      <c r="A7" s="4" t="s">
        <v>46</v>
      </c>
      <c r="B7" s="1">
        <v>0</v>
      </c>
      <c r="C7" s="1">
        <v>0</v>
      </c>
      <c r="D7" s="63">
        <f>D6-C7+B7</f>
        <v>383333.33333333337</v>
      </c>
      <c r="E7" s="4" t="s">
        <v>46</v>
      </c>
      <c r="F7" s="12">
        <f>200000/6</f>
        <v>33333.333333333336</v>
      </c>
    </row>
    <row r="8" spans="1:9" x14ac:dyDescent="0.3">
      <c r="A8" s="4" t="s">
        <v>35</v>
      </c>
      <c r="B8" s="1">
        <v>0</v>
      </c>
      <c r="C8" s="1">
        <v>0</v>
      </c>
      <c r="D8" s="63">
        <f>D7-C8+B8</f>
        <v>383333.33333333337</v>
      </c>
      <c r="E8" s="4" t="s">
        <v>35</v>
      </c>
      <c r="F8" s="12">
        <f>200000/6</f>
        <v>33333.333333333336</v>
      </c>
    </row>
    <row r="9" spans="1:9" x14ac:dyDescent="0.3">
      <c r="A9" s="5" t="s">
        <v>135</v>
      </c>
      <c r="B9" s="1">
        <v>0</v>
      </c>
      <c r="C9" s="1">
        <v>0</v>
      </c>
      <c r="D9" s="63">
        <f>D8-C9+B9</f>
        <v>383333.33333333337</v>
      </c>
      <c r="E9" s="5" t="s">
        <v>135</v>
      </c>
      <c r="F9" s="12">
        <f>250000/6</f>
        <v>41666.666666666664</v>
      </c>
    </row>
    <row r="10" spans="1:9" x14ac:dyDescent="0.3">
      <c r="A10" s="5" t="s">
        <v>34</v>
      </c>
      <c r="B10" s="1">
        <v>0</v>
      </c>
      <c r="C10" s="1">
        <v>0</v>
      </c>
      <c r="D10" s="63">
        <f>D9-C10+B10</f>
        <v>383333.33333333337</v>
      </c>
      <c r="E10" s="5" t="s">
        <v>34</v>
      </c>
      <c r="F10" s="12">
        <f>250000/6</f>
        <v>41666.666666666664</v>
      </c>
    </row>
    <row r="11" spans="1:9" x14ac:dyDescent="0.3">
      <c r="A11" s="5" t="s">
        <v>134</v>
      </c>
      <c r="B11" s="1">
        <v>0</v>
      </c>
      <c r="C11" s="1">
        <v>0</v>
      </c>
      <c r="D11" s="63">
        <f>D10-C11+B11</f>
        <v>383333.33333333337</v>
      </c>
      <c r="E11" s="5" t="s">
        <v>134</v>
      </c>
      <c r="F11" s="12">
        <f>250000/6</f>
        <v>41666.666666666664</v>
      </c>
    </row>
    <row r="12" spans="1:9" x14ac:dyDescent="0.3">
      <c r="A12" s="5" t="s">
        <v>133</v>
      </c>
      <c r="B12" s="1">
        <v>0</v>
      </c>
      <c r="C12" s="1">
        <v>0</v>
      </c>
      <c r="D12" s="63">
        <f>D11-C12+B12</f>
        <v>383333.33333333337</v>
      </c>
      <c r="E12" s="5" t="s">
        <v>133</v>
      </c>
      <c r="F12" s="12">
        <f>250000/6</f>
        <v>41666.666666666664</v>
      </c>
    </row>
    <row r="13" spans="1:9" x14ac:dyDescent="0.3">
      <c r="A13" s="5" t="s">
        <v>132</v>
      </c>
      <c r="B13" s="1">
        <v>0</v>
      </c>
      <c r="C13" s="1">
        <v>0</v>
      </c>
      <c r="D13" s="63">
        <f>D12-C13+B13</f>
        <v>383333.33333333337</v>
      </c>
      <c r="E13" s="5" t="s">
        <v>132</v>
      </c>
      <c r="F13" s="12">
        <f>250000/6</f>
        <v>41666.666666666664</v>
      </c>
      <c r="I13" s="12"/>
    </row>
    <row r="14" spans="1:9" x14ac:dyDescent="0.3">
      <c r="A14" s="5" t="s">
        <v>131</v>
      </c>
      <c r="B14" s="1">
        <v>0</v>
      </c>
      <c r="C14" s="1">
        <v>0</v>
      </c>
      <c r="D14" s="63">
        <f>D13-C14+B14</f>
        <v>383333.33333333337</v>
      </c>
      <c r="E14" s="5" t="s">
        <v>131</v>
      </c>
      <c r="F14" s="12">
        <f>250000/6</f>
        <v>41666.666666666664</v>
      </c>
      <c r="I14" t="s">
        <v>130</v>
      </c>
    </row>
    <row r="15" spans="1:9" x14ac:dyDescent="0.3">
      <c r="A15" s="5" t="s">
        <v>88</v>
      </c>
      <c r="B15" s="2">
        <f>SUM(B2:B14)</f>
        <v>450000</v>
      </c>
      <c r="C15">
        <f>SUM(C2:C14)</f>
        <v>66666.666666666672</v>
      </c>
      <c r="D15" s="2">
        <f>C15-B15</f>
        <v>-383333.33333333331</v>
      </c>
      <c r="E15">
        <v>0</v>
      </c>
      <c r="F15">
        <v>0</v>
      </c>
    </row>
    <row r="17" spans="6:6" x14ac:dyDescent="0.3">
      <c r="F17" s="12"/>
    </row>
    <row r="18" spans="6:6" x14ac:dyDescent="0.3">
      <c r="F18" s="12"/>
    </row>
    <row r="1048576" spans="3:3" x14ac:dyDescent="0.3">
      <c r="C1048576" s="1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E7ED-8EE7-4281-8DB4-CD3769264927}">
  <dimension ref="A1"/>
  <sheetViews>
    <sheetView workbookViewId="0">
      <selection sqref="A1:H7"/>
    </sheetView>
  </sheetViews>
  <sheetFormatPr defaultRowHeight="14.4" x14ac:dyDescent="0.3"/>
  <cols>
    <col min="2" max="2" width="10" bestFit="1" customWidth="1"/>
    <col min="3" max="3" width="10.109375" bestFit="1" customWidth="1"/>
    <col min="4" max="4" width="10.6640625" bestFit="1" customWidth="1"/>
    <col min="6" max="6" width="11.109375" bestFit="1" customWidth="1"/>
    <col min="8" max="8" width="10.6640625" bestFit="1" customWidth="1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30A6-83A5-4785-972F-1BBD6743319D}">
  <sheetPr>
    <tabColor theme="1"/>
  </sheetPr>
  <dimension ref="A1:E4"/>
  <sheetViews>
    <sheetView tabSelected="1" workbookViewId="0">
      <selection activeCell="F13" sqref="F13"/>
    </sheetView>
  </sheetViews>
  <sheetFormatPr defaultRowHeight="14.4" x14ac:dyDescent="0.3"/>
  <cols>
    <col min="1" max="1" width="18.6640625" bestFit="1" customWidth="1"/>
    <col min="2" max="3" width="18.77734375" bestFit="1" customWidth="1"/>
    <col min="4" max="4" width="17.6640625" bestFit="1" customWidth="1"/>
    <col min="6" max="6" width="11.44140625" bestFit="1" customWidth="1"/>
    <col min="7" max="7" width="11.109375" bestFit="1" customWidth="1"/>
    <col min="10" max="10" width="11.44140625" bestFit="1" customWidth="1"/>
    <col min="11" max="11" width="12.5546875" bestFit="1" customWidth="1"/>
  </cols>
  <sheetData>
    <row r="1" spans="1:5" x14ac:dyDescent="0.3">
      <c r="B1" s="64" t="s">
        <v>146</v>
      </c>
      <c r="C1" s="64" t="s">
        <v>147</v>
      </c>
      <c r="D1" s="64" t="s">
        <v>90</v>
      </c>
      <c r="E1" s="66" t="s">
        <v>150</v>
      </c>
    </row>
    <row r="2" spans="1:5" x14ac:dyDescent="0.3">
      <c r="B2" s="69">
        <f>SUM('support '!A2:A5)+'Azizya (soundlines)'!B7</f>
        <v>8756760</v>
      </c>
      <c r="C2" s="69">
        <f>SUM('support '!B2:B5)+'Azizya (soundlines)'!C7</f>
        <v>2720706.666666667</v>
      </c>
      <c r="D2" s="69">
        <f>C2-B2</f>
        <v>-6036053.333333333</v>
      </c>
      <c r="E2" s="65">
        <v>0</v>
      </c>
    </row>
    <row r="4" spans="1:5" x14ac:dyDescent="0.3">
      <c r="A4" s="5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12BB-CAE8-463A-B85E-839EA9B84FF8}">
  <sheetPr>
    <tabColor theme="0" tint="-0.499984740745262"/>
  </sheetPr>
  <dimension ref="A1:C5"/>
  <sheetViews>
    <sheetView workbookViewId="0">
      <selection activeCell="E17" sqref="E17"/>
    </sheetView>
  </sheetViews>
  <sheetFormatPr defaultRowHeight="14.4" x14ac:dyDescent="0.3"/>
  <cols>
    <col min="1" max="1" width="10.6640625" bestFit="1" customWidth="1"/>
    <col min="2" max="3" width="11.5546875" bestFit="1" customWidth="1"/>
    <col min="5" max="5" width="10.6640625" bestFit="1" customWidth="1"/>
    <col min="6" max="6" width="6.5546875" customWidth="1"/>
    <col min="7" max="7" width="9.5546875" bestFit="1" customWidth="1"/>
    <col min="8" max="8" width="10" bestFit="1" customWidth="1"/>
    <col min="9" max="9" width="11.109375" bestFit="1" customWidth="1"/>
  </cols>
  <sheetData>
    <row r="1" spans="1:3" ht="17.399999999999999" customHeight="1" x14ac:dyDescent="0.3">
      <c r="A1" t="s">
        <v>82</v>
      </c>
      <c r="B1" t="s">
        <v>23</v>
      </c>
      <c r="C1" t="s">
        <v>83</v>
      </c>
    </row>
    <row r="2" spans="1:3" x14ac:dyDescent="0.3">
      <c r="A2" t="s">
        <v>7</v>
      </c>
      <c r="B2" s="5" t="s">
        <v>47</v>
      </c>
      <c r="C2" s="2">
        <f>'RUH Installments'!C3</f>
        <v>128640</v>
      </c>
    </row>
    <row r="3" spans="1:3" x14ac:dyDescent="0.3">
      <c r="A3" t="s">
        <v>2</v>
      </c>
      <c r="B3" s="5" t="s">
        <v>28</v>
      </c>
      <c r="C3" s="51">
        <f>'RUH Installments'!C4</f>
        <v>125000</v>
      </c>
    </row>
    <row r="4" spans="1:3" x14ac:dyDescent="0.3">
      <c r="A4" t="s">
        <v>145</v>
      </c>
      <c r="B4" s="62" t="s">
        <v>47</v>
      </c>
      <c r="C4" s="58">
        <f>'JED Installments'!C3</f>
        <v>33333.333333333336</v>
      </c>
    </row>
    <row r="5" spans="1:3" x14ac:dyDescent="0.3">
      <c r="B5" s="10"/>
      <c r="C5" s="10"/>
    </row>
  </sheetData>
  <conditionalFormatting sqref="B3">
    <cfRule type="timePeriod" dxfId="40" priority="13" timePeriod="lastMonth">
      <formula>AND(MONTH(B3)=MONTH(EDATE(TODAY(),0-1)),YEAR(B3)=YEAR(EDATE(TODAY(),0-1)))</formula>
    </cfRule>
    <cfRule type="timePeriod" dxfId="39" priority="14" timePeriod="today">
      <formula>FLOOR(B3,1)=TODAY()</formula>
    </cfRule>
    <cfRule type="timePeriod" dxfId="38" priority="15" timePeriod="last7Days">
      <formula>AND(TODAY()-FLOOR(B3,1)&lt;=6,FLOOR(B3,1)&lt;=TODAY())</formula>
    </cfRule>
    <cfRule type="timePeriod" dxfId="37" priority="16" timePeriod="tomorrow">
      <formula>FLOOR(B3,1)=TODAY()+1</formula>
    </cfRule>
    <cfRule type="timePeriod" dxfId="36" priority="17" timePeriod="nextMonth">
      <formula>AND(MONTH(B3)=MONTH(EDATE(TODAY(),0+1)),YEAR(B3)=YEAR(EDATE(TODAY(),0+1)))</formula>
    </cfRule>
    <cfRule type="timePeriod" dxfId="35" priority="18" timePeriod="last7Days">
      <formula>AND(TODAY()-FLOOR(B3,1)&lt;=6,FLOOR(B3,1)&lt;=TODAY())</formula>
    </cfRule>
  </conditionalFormatting>
  <conditionalFormatting sqref="C3">
    <cfRule type="timePeriod" dxfId="34" priority="1" timePeriod="lastMonth">
      <formula>AND(MONTH(C3)=MONTH(EDATE(TODAY(),0-1)),YEAR(C3)=YEAR(EDATE(TODAY(),0-1)))</formula>
    </cfRule>
    <cfRule type="timePeriod" dxfId="33" priority="2" timePeriod="today">
      <formula>FLOOR(C3,1)=TODAY()</formula>
    </cfRule>
    <cfRule type="timePeriod" dxfId="32" priority="3" timePeriod="last7Days">
      <formula>AND(TODAY()-FLOOR(C3,1)&lt;=6,FLOOR(C3,1)&lt;=TODAY())</formula>
    </cfRule>
    <cfRule type="timePeriod" dxfId="31" priority="4" timePeriod="tomorrow">
      <formula>FLOOR(C3,1)=TODAY()+1</formula>
    </cfRule>
    <cfRule type="timePeriod" dxfId="30" priority="5" timePeriod="nextMonth">
      <formula>AND(MONTH(C3)=MONTH(EDATE(TODAY(),0+1)),YEAR(C3)=YEAR(EDATE(TODAY(),0+1)))</formula>
    </cfRule>
    <cfRule type="timePeriod" dxfId="29" priority="6" timePeriod="last7Days">
      <formula>AND(TODAY()-FLOOR(C3,1)&lt;=6,FLOOR(C3,1)&lt;=TODAY())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6147-F70C-4147-85E9-6BF0BBFFCC79}">
  <dimension ref="A1:B6"/>
  <sheetViews>
    <sheetView workbookViewId="0">
      <selection activeCell="G15" sqref="G15"/>
    </sheetView>
  </sheetViews>
  <sheetFormatPr defaultRowHeight="14.4" x14ac:dyDescent="0.3"/>
  <cols>
    <col min="1" max="2" width="13.6640625" bestFit="1" customWidth="1"/>
  </cols>
  <sheetData>
    <row r="1" spans="1:2" x14ac:dyDescent="0.3">
      <c r="A1" t="s">
        <v>148</v>
      </c>
      <c r="B1" t="s">
        <v>149</v>
      </c>
    </row>
    <row r="2" spans="1:2" x14ac:dyDescent="0.3">
      <c r="A2" s="12">
        <f>SUM('Azizya (soundlines)'!B7+Falasten!B15)</f>
        <v>810000</v>
      </c>
      <c r="B2" s="12">
        <f>SUM(Falasten!C15+AlSafa!C23+AlZahra!C9)</f>
        <v>599916.66666666674</v>
      </c>
    </row>
    <row r="3" spans="1:2" x14ac:dyDescent="0.3">
      <c r="A3" s="12">
        <f>SUM(AlZahra!B9+AlNakeel!B19)</f>
        <v>2762300</v>
      </c>
      <c r="B3" s="12">
        <f>SUM(AlNakeel!C19+Olaya!C12+'Qurtuba '!C11)</f>
        <v>1350000</v>
      </c>
    </row>
    <row r="4" spans="1:2" x14ac:dyDescent="0.3">
      <c r="A4" s="12">
        <f>SUM(Olaya!B12+'Qurtuba '!B11+Laban!B8)</f>
        <v>4017750</v>
      </c>
      <c r="B4" s="12">
        <f>SUM(Laban!C8+Manar!C5+Sawaidi!C4)</f>
        <v>409000</v>
      </c>
    </row>
    <row r="5" spans="1:2" x14ac:dyDescent="0.3">
      <c r="A5" s="12">
        <f>SUM(Manar!B5+Sawaidi!B4+Malqa!B5+'Head Office'!B7)</f>
        <v>806710</v>
      </c>
      <c r="B5" s="12">
        <f>SUM(Malqa!C5+'Head Office'!C7)</f>
        <v>271790</v>
      </c>
    </row>
    <row r="6" spans="1:2" x14ac:dyDescent="0.3">
      <c r="A6" s="5">
        <f>SUM(A2:A5)</f>
        <v>8396760</v>
      </c>
      <c r="B6" s="5">
        <f>SUM(B2:B5)</f>
        <v>2630706.666666667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F2BA-2274-4F87-AE02-C86412B71DB8}">
  <sheetPr>
    <tabColor rgb="FFFF0000"/>
  </sheetPr>
  <dimension ref="A1:J21"/>
  <sheetViews>
    <sheetView workbookViewId="0">
      <selection activeCell="D5" sqref="D5"/>
    </sheetView>
  </sheetViews>
  <sheetFormatPr defaultRowHeight="14.4" x14ac:dyDescent="0.3"/>
  <cols>
    <col min="2" max="2" width="10.33203125" bestFit="1" customWidth="1"/>
    <col min="3" max="3" width="10.44140625" bestFit="1" customWidth="1"/>
    <col min="6" max="7" width="16.21875" bestFit="1" customWidth="1"/>
    <col min="8" max="8" width="9.5546875" bestFit="1" customWidth="1"/>
    <col min="9" max="9" width="16.21875" bestFit="1" customWidth="1"/>
    <col min="10" max="10" width="9.5546875" bestFit="1" customWidth="1"/>
  </cols>
  <sheetData>
    <row r="1" spans="1:10" ht="15" thickBot="1" x14ac:dyDescent="0.35">
      <c r="A1" s="22" t="s">
        <v>69</v>
      </c>
      <c r="B1" s="22" t="s">
        <v>12</v>
      </c>
      <c r="C1" s="22" t="s">
        <v>68</v>
      </c>
      <c r="D1" s="22" t="s">
        <v>67</v>
      </c>
      <c r="E1" s="31" t="s">
        <v>85</v>
      </c>
      <c r="F1" s="36" t="s">
        <v>87</v>
      </c>
      <c r="I1" s="10" t="s">
        <v>66</v>
      </c>
      <c r="J1" s="21"/>
    </row>
    <row r="2" spans="1:10" x14ac:dyDescent="0.3">
      <c r="A2" t="s">
        <v>6</v>
      </c>
      <c r="B2" s="13">
        <v>44348</v>
      </c>
      <c r="C2" s="2">
        <v>71575</v>
      </c>
      <c r="D2" t="s">
        <v>15</v>
      </c>
      <c r="E2" s="30">
        <f ca="1">B2-$J$8</f>
        <v>-21</v>
      </c>
      <c r="F2" s="37" t="str">
        <f ca="1">IF(E2&lt;=0,"Today",IF(E2&lt;=$J$9,"1 Month left","2 Month &amp; more"))</f>
        <v>Today</v>
      </c>
      <c r="I2" s="10" t="s">
        <v>65</v>
      </c>
      <c r="J2" s="20"/>
    </row>
    <row r="3" spans="1:10" x14ac:dyDescent="0.3">
      <c r="A3" t="s">
        <v>61</v>
      </c>
      <c r="B3" s="13">
        <v>44378</v>
      </c>
      <c r="C3" s="2">
        <v>128640</v>
      </c>
      <c r="D3" t="s">
        <v>59</v>
      </c>
      <c r="E3" s="30">
        <f ca="1">B3-J8</f>
        <v>9</v>
      </c>
      <c r="F3" s="37" t="str">
        <f t="shared" ref="F3:F20" ca="1" si="0">IF(E3&lt;=0,"Today",IF(E3&lt;=$J$9,"1 Month left","2 Month &amp; more"))</f>
        <v>1 Month left</v>
      </c>
      <c r="I3" s="17" t="s">
        <v>64</v>
      </c>
      <c r="J3" s="19"/>
    </row>
    <row r="4" spans="1:10" x14ac:dyDescent="0.3">
      <c r="A4" t="s">
        <v>2</v>
      </c>
      <c r="B4" s="13">
        <v>44408</v>
      </c>
      <c r="C4" s="7">
        <v>125000</v>
      </c>
      <c r="D4" t="s">
        <v>59</v>
      </c>
      <c r="E4" s="30">
        <f t="shared" ref="E3:E20" ca="1" si="1">B4-$J$8</f>
        <v>39</v>
      </c>
      <c r="F4" s="37" t="str">
        <f t="shared" ca="1" si="0"/>
        <v>2 Month &amp; more</v>
      </c>
      <c r="I4" s="10" t="s">
        <v>63</v>
      </c>
      <c r="J4" s="18"/>
    </row>
    <row r="5" spans="1:10" x14ac:dyDescent="0.3">
      <c r="A5" t="s">
        <v>60</v>
      </c>
      <c r="B5" s="13">
        <v>44439</v>
      </c>
      <c r="C5" s="3">
        <v>402500</v>
      </c>
      <c r="D5" t="s">
        <v>59</v>
      </c>
      <c r="E5" s="30">
        <f t="shared" ca="1" si="1"/>
        <v>70</v>
      </c>
      <c r="F5" s="37" t="str">
        <f t="shared" ca="1" si="0"/>
        <v>2 Month &amp; more</v>
      </c>
      <c r="I5" s="17" t="s">
        <v>62</v>
      </c>
      <c r="J5" s="16"/>
    </row>
    <row r="6" spans="1:10" x14ac:dyDescent="0.3">
      <c r="A6" t="s">
        <v>61</v>
      </c>
      <c r="B6" s="13">
        <v>44562</v>
      </c>
      <c r="C6" s="2">
        <v>128640</v>
      </c>
      <c r="D6" t="s">
        <v>59</v>
      </c>
      <c r="E6" s="30">
        <f t="shared" ca="1" si="1"/>
        <v>193</v>
      </c>
      <c r="F6" s="37" t="str">
        <f t="shared" ca="1" si="0"/>
        <v>2 Month &amp; more</v>
      </c>
    </row>
    <row r="7" spans="1:10" ht="15" thickBot="1" x14ac:dyDescent="0.35">
      <c r="A7" t="s">
        <v>3</v>
      </c>
      <c r="B7" s="13">
        <v>44562</v>
      </c>
      <c r="C7">
        <v>130000</v>
      </c>
      <c r="D7" t="s">
        <v>59</v>
      </c>
      <c r="E7" s="30">
        <f t="shared" ca="1" si="1"/>
        <v>193</v>
      </c>
      <c r="F7" s="37" t="str">
        <f t="shared" ca="1" si="0"/>
        <v>2 Month &amp; more</v>
      </c>
    </row>
    <row r="8" spans="1:10" ht="15" thickBot="1" x14ac:dyDescent="0.35">
      <c r="A8" t="s">
        <v>2</v>
      </c>
      <c r="B8" s="13">
        <v>44592</v>
      </c>
      <c r="C8" s="7">
        <v>125000</v>
      </c>
      <c r="D8" t="s">
        <v>59</v>
      </c>
      <c r="E8" s="30">
        <f t="shared" ca="1" si="1"/>
        <v>223</v>
      </c>
      <c r="F8" s="37" t="str">
        <f t="shared" ca="1" si="0"/>
        <v>2 Month &amp; more</v>
      </c>
      <c r="I8" s="32" t="s">
        <v>84</v>
      </c>
      <c r="J8" s="34">
        <f ca="1">TODAY()</f>
        <v>44369</v>
      </c>
    </row>
    <row r="9" spans="1:10" ht="15" thickBot="1" x14ac:dyDescent="0.35">
      <c r="A9" t="s">
        <v>61</v>
      </c>
      <c r="B9" s="13">
        <v>44743</v>
      </c>
      <c r="C9" s="2">
        <v>128640</v>
      </c>
      <c r="D9" t="s">
        <v>59</v>
      </c>
      <c r="E9" s="30">
        <f t="shared" ca="1" si="1"/>
        <v>374</v>
      </c>
      <c r="F9" s="37" t="str">
        <f t="shared" ca="1" si="0"/>
        <v>2 Month &amp; more</v>
      </c>
      <c r="I9" s="33" t="s">
        <v>86</v>
      </c>
      <c r="J9" s="35">
        <v>30</v>
      </c>
    </row>
    <row r="10" spans="1:10" x14ac:dyDescent="0.3">
      <c r="A10" t="s">
        <v>2</v>
      </c>
      <c r="B10" s="13">
        <v>44773</v>
      </c>
      <c r="C10" s="7">
        <v>125000</v>
      </c>
      <c r="D10" t="s">
        <v>59</v>
      </c>
      <c r="E10" s="30">
        <f t="shared" ca="1" si="1"/>
        <v>404</v>
      </c>
      <c r="F10" s="37" t="str">
        <f t="shared" ca="1" si="0"/>
        <v>2 Month &amp; more</v>
      </c>
    </row>
    <row r="11" spans="1:10" x14ac:dyDescent="0.3">
      <c r="A11" t="s">
        <v>60</v>
      </c>
      <c r="B11" s="13">
        <v>44805</v>
      </c>
      <c r="C11" s="3">
        <v>227125</v>
      </c>
      <c r="D11" t="s">
        <v>59</v>
      </c>
      <c r="E11" s="30">
        <f t="shared" ca="1" si="1"/>
        <v>436</v>
      </c>
      <c r="F11" s="37" t="str">
        <f t="shared" ca="1" si="0"/>
        <v>2 Month &amp; more</v>
      </c>
    </row>
    <row r="12" spans="1:10" x14ac:dyDescent="0.3">
      <c r="A12" t="s">
        <v>3</v>
      </c>
      <c r="B12" s="13">
        <v>44927</v>
      </c>
      <c r="C12">
        <v>130000</v>
      </c>
      <c r="D12" t="s">
        <v>59</v>
      </c>
      <c r="E12" s="30">
        <f t="shared" ca="1" si="1"/>
        <v>558</v>
      </c>
      <c r="F12" s="37" t="str">
        <f t="shared" ca="1" si="0"/>
        <v>2 Month &amp; more</v>
      </c>
    </row>
    <row r="13" spans="1:10" x14ac:dyDescent="0.3">
      <c r="A13" t="s">
        <v>2</v>
      </c>
      <c r="B13" s="13">
        <v>44957</v>
      </c>
      <c r="C13" s="7">
        <v>125000</v>
      </c>
      <c r="D13" t="s">
        <v>59</v>
      </c>
      <c r="E13" s="30">
        <f t="shared" ca="1" si="1"/>
        <v>588</v>
      </c>
      <c r="F13" s="37" t="str">
        <f t="shared" ca="1" si="0"/>
        <v>2 Month &amp; more</v>
      </c>
    </row>
    <row r="14" spans="1:10" x14ac:dyDescent="0.3">
      <c r="A14" t="s">
        <v>60</v>
      </c>
      <c r="B14" s="13">
        <v>44986</v>
      </c>
      <c r="C14" s="3">
        <v>227125</v>
      </c>
      <c r="D14" t="s">
        <v>59</v>
      </c>
      <c r="E14" s="30">
        <f t="shared" ca="1" si="1"/>
        <v>617</v>
      </c>
      <c r="F14" s="37" t="str">
        <f t="shared" ca="1" si="0"/>
        <v>2 Month &amp; more</v>
      </c>
    </row>
    <row r="15" spans="1:10" x14ac:dyDescent="0.3">
      <c r="A15" t="s">
        <v>2</v>
      </c>
      <c r="B15" s="13">
        <v>45138</v>
      </c>
      <c r="C15" s="7">
        <v>125000</v>
      </c>
      <c r="D15" t="s">
        <v>59</v>
      </c>
      <c r="E15" s="30">
        <f t="shared" ca="1" si="1"/>
        <v>769</v>
      </c>
      <c r="F15" s="37" t="str">
        <f t="shared" ca="1" si="0"/>
        <v>2 Month &amp; more</v>
      </c>
    </row>
    <row r="16" spans="1:10" x14ac:dyDescent="0.3">
      <c r="A16" t="s">
        <v>60</v>
      </c>
      <c r="B16" s="13">
        <v>45169</v>
      </c>
      <c r="C16" s="3">
        <v>227125</v>
      </c>
      <c r="D16" t="s">
        <v>59</v>
      </c>
      <c r="E16" s="30">
        <f t="shared" ca="1" si="1"/>
        <v>800</v>
      </c>
      <c r="F16" s="37" t="str">
        <f t="shared" ca="1" si="0"/>
        <v>2 Month &amp; more</v>
      </c>
    </row>
    <row r="17" spans="1:6" x14ac:dyDescent="0.3">
      <c r="A17" t="s">
        <v>3</v>
      </c>
      <c r="B17" s="13">
        <v>45292</v>
      </c>
      <c r="C17">
        <v>130000</v>
      </c>
      <c r="D17" t="s">
        <v>59</v>
      </c>
      <c r="E17" s="30">
        <f t="shared" ca="1" si="1"/>
        <v>923</v>
      </c>
      <c r="F17" s="37" t="str">
        <f t="shared" ca="1" si="0"/>
        <v>2 Month &amp; more</v>
      </c>
    </row>
    <row r="18" spans="1:6" x14ac:dyDescent="0.3">
      <c r="A18" t="s">
        <v>60</v>
      </c>
      <c r="B18" s="13">
        <v>45352</v>
      </c>
      <c r="C18" s="3">
        <v>227125</v>
      </c>
      <c r="D18" t="s">
        <v>59</v>
      </c>
      <c r="E18" s="30">
        <f t="shared" ca="1" si="1"/>
        <v>983</v>
      </c>
      <c r="F18" s="37" t="str">
        <f t="shared" ca="1" si="0"/>
        <v>2 Month &amp; more</v>
      </c>
    </row>
    <row r="19" spans="1:6" x14ac:dyDescent="0.3">
      <c r="A19" t="s">
        <v>60</v>
      </c>
      <c r="B19" s="13">
        <v>45535</v>
      </c>
      <c r="C19" s="3">
        <v>227125</v>
      </c>
      <c r="D19" t="s">
        <v>59</v>
      </c>
      <c r="E19" s="30">
        <f t="shared" ca="1" si="1"/>
        <v>1166</v>
      </c>
      <c r="F19" s="37" t="str">
        <f t="shared" ca="1" si="0"/>
        <v>2 Month &amp; more</v>
      </c>
    </row>
    <row r="20" spans="1:6" x14ac:dyDescent="0.3">
      <c r="A20" t="s">
        <v>60</v>
      </c>
      <c r="B20" s="13">
        <v>45717</v>
      </c>
      <c r="C20" s="3">
        <v>227125</v>
      </c>
      <c r="D20" t="s">
        <v>59</v>
      </c>
      <c r="E20" s="30">
        <f t="shared" ca="1" si="1"/>
        <v>1348</v>
      </c>
      <c r="F20" s="37" t="str">
        <f t="shared" ca="1" si="0"/>
        <v>2 Month &amp; more</v>
      </c>
    </row>
    <row r="21" spans="1:6" x14ac:dyDescent="0.3">
      <c r="B21" s="13"/>
    </row>
  </sheetData>
  <conditionalFormatting sqref="E2:E20">
    <cfRule type="timePeriod" dxfId="28" priority="22" timePeriod="last7Days">
      <formula>AND(TODAY()-FLOOR(E2,1)&lt;=6,FLOOR(E2,1)&lt;=TODAY())</formula>
    </cfRule>
  </conditionalFormatting>
  <conditionalFormatting sqref="B2:B20">
    <cfRule type="timePeriod" dxfId="27" priority="12" timePeriod="lastMonth">
      <formula>AND(MONTH(B2)=MONTH(EDATE(TODAY(),0-1)),YEAR(B2)=YEAR(EDATE(TODAY(),0-1)))</formula>
    </cfRule>
    <cfRule type="timePeriod" dxfId="26" priority="13" timePeriod="today">
      <formula>FLOOR(B2,1)=TODAY()</formula>
    </cfRule>
    <cfRule type="timePeriod" dxfId="25" priority="18" timePeriod="last7Days">
      <formula>AND(TODAY()-FLOOR(B2,1)&lt;=6,FLOOR(B2,1)&lt;=TODAY())</formula>
    </cfRule>
    <cfRule type="timePeriod" dxfId="24" priority="19" timePeriod="tomorrow">
      <formula>FLOOR(B2,1)=TODAY()+1</formula>
    </cfRule>
    <cfRule type="timePeriod" dxfId="23" priority="20" timePeriod="nextMonth">
      <formula>AND(MONTH(B2)=MONTH(EDATE(TODAY(),0+1)),YEAR(B2)=YEAR(EDATE(TODAY(),0+1)))</formula>
    </cfRule>
    <cfRule type="timePeriod" dxfId="22" priority="21" timePeriod="last7Days">
      <formula>AND(TODAY()-FLOOR(B2,1)&lt;=6,FLOOR(B2,1)&lt;=TODAY())</formula>
    </cfRule>
  </conditionalFormatting>
  <conditionalFormatting sqref="B20">
    <cfRule type="timePeriod" dxfId="21" priority="14" timePeriod="last7Days">
      <formula>AND(TODAY()-FLOOR(B20,1)&lt;=6,FLOOR(B20,1)&lt;=TODAY())</formula>
    </cfRule>
    <cfRule type="timePeriod" dxfId="20" priority="15" timePeriod="tomorrow">
      <formula>FLOOR(B20,1)=TODAY()+1</formula>
    </cfRule>
    <cfRule type="timePeriod" dxfId="19" priority="16" timePeriod="nextMonth">
      <formula>AND(MONTH(B20)=MONTH(EDATE(TODAY(),0+1)),YEAR(B20)=YEAR(EDATE(TODAY(),0+1)))</formula>
    </cfRule>
    <cfRule type="timePeriod" dxfId="18" priority="17" timePeriod="last7Days">
      <formula>AND(TODAY()-FLOOR(B20,1)&lt;=6,FLOOR(B20,1)&lt;=TODAY())</formula>
    </cfRule>
  </conditionalFormatting>
  <conditionalFormatting sqref="B21">
    <cfRule type="timePeriod" dxfId="17" priority="2" timePeriod="lastMonth">
      <formula>AND(MONTH(B21)=MONTH(EDATE(TODAY(),0-1)),YEAR(B21)=YEAR(EDATE(TODAY(),0-1)))</formula>
    </cfRule>
    <cfRule type="timePeriod" dxfId="16" priority="3" timePeriod="today">
      <formula>FLOOR(B21,1)=TODAY()</formula>
    </cfRule>
    <cfRule type="timePeriod" dxfId="15" priority="8" timePeriod="last7Days">
      <formula>AND(TODAY()-FLOOR(B21,1)&lt;=6,FLOOR(B21,1)&lt;=TODAY())</formula>
    </cfRule>
    <cfRule type="timePeriod" dxfId="14" priority="9" timePeriod="tomorrow">
      <formula>FLOOR(B21,1)=TODAY()+1</formula>
    </cfRule>
    <cfRule type="timePeriod" dxfId="13" priority="10" timePeriod="nextMonth">
      <formula>AND(MONTH(B21)=MONTH(EDATE(TODAY(),0+1)),YEAR(B21)=YEAR(EDATE(TODAY(),0+1)))</formula>
    </cfRule>
    <cfRule type="timePeriod" dxfId="12" priority="11" timePeriod="last7Days">
      <formula>AND(TODAY()-FLOOR(B21,1)&lt;=6,FLOOR(B21,1)&lt;=TODAY())</formula>
    </cfRule>
  </conditionalFormatting>
  <conditionalFormatting sqref="B21">
    <cfRule type="timePeriod" dxfId="11" priority="4" timePeriod="last7Days">
      <formula>AND(TODAY()-FLOOR(B21,1)&lt;=6,FLOOR(B21,1)&lt;=TODAY())</formula>
    </cfRule>
    <cfRule type="timePeriod" dxfId="10" priority="5" timePeriod="tomorrow">
      <formula>FLOOR(B21,1)=TODAY()+1</formula>
    </cfRule>
    <cfRule type="timePeriod" dxfId="9" priority="6" timePeriod="nextMonth">
      <formula>AND(MONTH(B21)=MONTH(EDATE(TODAY(),0+1)),YEAR(B21)=YEAR(EDATE(TODAY(),0+1)))</formula>
    </cfRule>
    <cfRule type="timePeriod" dxfId="8" priority="7" timePeriod="last7Days">
      <formula>AND(TODAY()-FLOOR(B21,1)&lt;=6,FLOOR(B21,1)&lt;=TODAY())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9E1F-D8A8-47F5-B267-D5BB270807CE}">
  <sheetPr>
    <tabColor rgb="FFFF0000"/>
  </sheetPr>
  <dimension ref="A1:J48"/>
  <sheetViews>
    <sheetView workbookViewId="0">
      <selection activeCell="G12" sqref="G12"/>
    </sheetView>
  </sheetViews>
  <sheetFormatPr defaultRowHeight="14.4" x14ac:dyDescent="0.3"/>
  <cols>
    <col min="2" max="2" width="10.5546875" bestFit="1" customWidth="1"/>
    <col min="3" max="3" width="10.44140625" bestFit="1" customWidth="1"/>
    <col min="6" max="6" width="14.5546875" bestFit="1" customWidth="1"/>
    <col min="7" max="7" width="16.21875" bestFit="1" customWidth="1"/>
    <col min="9" max="9" width="16.21875" bestFit="1" customWidth="1"/>
    <col min="10" max="10" width="9.5546875" bestFit="1" customWidth="1"/>
  </cols>
  <sheetData>
    <row r="1" spans="1:10" ht="15" thickBot="1" x14ac:dyDescent="0.35">
      <c r="A1" s="22" t="s">
        <v>69</v>
      </c>
      <c r="B1" s="22" t="s">
        <v>12</v>
      </c>
      <c r="C1" s="22" t="s">
        <v>68</v>
      </c>
      <c r="D1" s="22" t="s">
        <v>67</v>
      </c>
      <c r="E1" s="59" t="s">
        <v>144</v>
      </c>
      <c r="F1" s="36" t="s">
        <v>87</v>
      </c>
      <c r="I1" s="10" t="s">
        <v>66</v>
      </c>
      <c r="J1" s="23"/>
    </row>
    <row r="2" spans="1:10" x14ac:dyDescent="0.3">
      <c r="A2" t="s">
        <v>70</v>
      </c>
      <c r="B2" s="13">
        <v>44348</v>
      </c>
      <c r="C2" s="12">
        <v>60000</v>
      </c>
      <c r="D2" t="s">
        <v>71</v>
      </c>
      <c r="E2" s="61">
        <f ca="1">B2-$J$8</f>
        <v>-21</v>
      </c>
      <c r="F2" s="37" t="str">
        <f ca="1">IF(E2&lt;=0,"Today",IF(E2&lt;=$J$9,"1 Month left","2 Month &amp; more"))</f>
        <v>Today</v>
      </c>
      <c r="I2" s="10" t="s">
        <v>65</v>
      </c>
      <c r="J2" s="20"/>
    </row>
    <row r="3" spans="1:10" x14ac:dyDescent="0.3">
      <c r="A3" t="s">
        <v>72</v>
      </c>
      <c r="B3" s="13">
        <v>44378</v>
      </c>
      <c r="C3" s="12">
        <f>200000/6</f>
        <v>33333.333333333336</v>
      </c>
      <c r="D3" t="s">
        <v>71</v>
      </c>
      <c r="E3" s="61">
        <f t="shared" ref="E3:E48" ca="1" si="0">B3-$J$8</f>
        <v>9</v>
      </c>
      <c r="F3" s="37" t="str">
        <f t="shared" ref="F3:F48" ca="1" si="1">IF(E3&lt;=0,"Today",IF(E3&lt;=$J$9,"1 Month left","2 Month &amp; more"))</f>
        <v>1 Month left</v>
      </c>
      <c r="I3" s="17" t="s">
        <v>64</v>
      </c>
      <c r="J3" s="19"/>
    </row>
    <row r="4" spans="1:10" x14ac:dyDescent="0.3">
      <c r="A4" t="s">
        <v>73</v>
      </c>
      <c r="B4" s="13">
        <v>44409</v>
      </c>
      <c r="C4" s="12">
        <v>90000</v>
      </c>
      <c r="D4" t="s">
        <v>71</v>
      </c>
      <c r="E4" s="61">
        <f t="shared" ca="1" si="0"/>
        <v>40</v>
      </c>
      <c r="F4" s="37" t="str">
        <f t="shared" ca="1" si="1"/>
        <v>2 Month &amp; more</v>
      </c>
      <c r="I4" s="10" t="s">
        <v>63</v>
      </c>
      <c r="J4" s="18"/>
    </row>
    <row r="5" spans="1:10" x14ac:dyDescent="0.3">
      <c r="A5" t="s">
        <v>74</v>
      </c>
      <c r="B5" s="13">
        <v>44423</v>
      </c>
      <c r="C5" s="14">
        <v>57500</v>
      </c>
      <c r="D5" t="s">
        <v>71</v>
      </c>
      <c r="E5" s="61">
        <f t="shared" ca="1" si="0"/>
        <v>54</v>
      </c>
      <c r="F5" s="37" t="str">
        <f t="shared" ca="1" si="1"/>
        <v>2 Month &amp; more</v>
      </c>
      <c r="I5" s="17" t="s">
        <v>62</v>
      </c>
      <c r="J5" s="16"/>
    </row>
    <row r="6" spans="1:10" x14ac:dyDescent="0.3">
      <c r="A6" t="s">
        <v>70</v>
      </c>
      <c r="B6" s="13">
        <v>44440</v>
      </c>
      <c r="C6" s="12">
        <v>60000</v>
      </c>
      <c r="D6" t="s">
        <v>71</v>
      </c>
      <c r="E6" s="61">
        <f t="shared" ca="1" si="0"/>
        <v>71</v>
      </c>
      <c r="F6" s="37" t="str">
        <f t="shared" ca="1" si="1"/>
        <v>2 Month &amp; more</v>
      </c>
    </row>
    <row r="7" spans="1:10" ht="15" thickBot="1" x14ac:dyDescent="0.35">
      <c r="A7" t="s">
        <v>74</v>
      </c>
      <c r="B7" s="13">
        <v>44515</v>
      </c>
      <c r="C7" s="14">
        <v>57500</v>
      </c>
      <c r="D7" t="s">
        <v>71</v>
      </c>
      <c r="E7" s="61">
        <f t="shared" ca="1" si="0"/>
        <v>146</v>
      </c>
      <c r="F7" s="37" t="str">
        <f t="shared" ca="1" si="1"/>
        <v>2 Month &amp; more</v>
      </c>
    </row>
    <row r="8" spans="1:10" ht="15" thickBot="1" x14ac:dyDescent="0.35">
      <c r="A8" t="s">
        <v>70</v>
      </c>
      <c r="B8" s="13">
        <v>44531</v>
      </c>
      <c r="C8" s="12">
        <v>60000</v>
      </c>
      <c r="D8" t="s">
        <v>71</v>
      </c>
      <c r="E8" s="61">
        <f t="shared" ca="1" si="0"/>
        <v>162</v>
      </c>
      <c r="F8" s="37" t="str">
        <f t="shared" ca="1" si="1"/>
        <v>2 Month &amp; more</v>
      </c>
      <c r="G8" s="24"/>
      <c r="I8" s="32" t="s">
        <v>84</v>
      </c>
      <c r="J8" s="34">
        <f ca="1">TODAY()</f>
        <v>44369</v>
      </c>
    </row>
    <row r="9" spans="1:10" ht="15" thickBot="1" x14ac:dyDescent="0.35">
      <c r="A9" t="s">
        <v>75</v>
      </c>
      <c r="B9" s="13">
        <v>44531</v>
      </c>
      <c r="C9">
        <v>293250</v>
      </c>
      <c r="D9" t="s">
        <v>71</v>
      </c>
      <c r="E9" s="61">
        <f t="shared" ca="1" si="0"/>
        <v>162</v>
      </c>
      <c r="F9" s="37" t="str">
        <f t="shared" ca="1" si="1"/>
        <v>2 Month &amp; more</v>
      </c>
      <c r="G9" s="24"/>
      <c r="H9" s="12"/>
      <c r="I9" s="33" t="s">
        <v>86</v>
      </c>
      <c r="J9" s="35">
        <v>30</v>
      </c>
    </row>
    <row r="10" spans="1:10" x14ac:dyDescent="0.3">
      <c r="A10" t="s">
        <v>72</v>
      </c>
      <c r="B10" s="13">
        <v>44562</v>
      </c>
      <c r="C10" s="12">
        <f>200000/6</f>
        <v>33333.333333333336</v>
      </c>
      <c r="D10" t="s">
        <v>71</v>
      </c>
      <c r="E10" s="61">
        <f t="shared" ca="1" si="0"/>
        <v>193</v>
      </c>
      <c r="F10" s="37" t="str">
        <f t="shared" ca="1" si="1"/>
        <v>2 Month &amp; more</v>
      </c>
      <c r="G10" s="24"/>
      <c r="H10" s="12"/>
    </row>
    <row r="11" spans="1:10" x14ac:dyDescent="0.3">
      <c r="A11" t="s">
        <v>73</v>
      </c>
      <c r="B11" s="13">
        <v>44593</v>
      </c>
      <c r="C11" s="12">
        <v>90000</v>
      </c>
      <c r="D11" t="s">
        <v>71</v>
      </c>
      <c r="E11" s="61">
        <f t="shared" ca="1" si="0"/>
        <v>224</v>
      </c>
      <c r="F11" s="37" t="str">
        <f t="shared" ca="1" si="1"/>
        <v>2 Month &amp; more</v>
      </c>
      <c r="G11" s="25"/>
      <c r="H11" s="14"/>
    </row>
    <row r="12" spans="1:10" x14ac:dyDescent="0.3">
      <c r="A12" t="s">
        <v>74</v>
      </c>
      <c r="B12" s="13">
        <v>44607</v>
      </c>
      <c r="C12" s="14">
        <v>57500</v>
      </c>
      <c r="D12" t="s">
        <v>71</v>
      </c>
      <c r="E12" s="61">
        <f t="shared" ca="1" si="0"/>
        <v>238</v>
      </c>
      <c r="F12" s="37" t="str">
        <f t="shared" ca="1" si="1"/>
        <v>2 Month &amp; more</v>
      </c>
      <c r="G12" s="25"/>
      <c r="H12" s="14"/>
    </row>
    <row r="13" spans="1:10" x14ac:dyDescent="0.3">
      <c r="A13" t="s">
        <v>70</v>
      </c>
      <c r="B13" s="13">
        <v>44621</v>
      </c>
      <c r="C13" s="12">
        <v>60000</v>
      </c>
      <c r="D13" t="s">
        <v>71</v>
      </c>
      <c r="E13" s="61">
        <f t="shared" ca="1" si="0"/>
        <v>252</v>
      </c>
      <c r="F13" s="37" t="str">
        <f t="shared" ca="1" si="1"/>
        <v>2 Month &amp; more</v>
      </c>
      <c r="G13" s="25"/>
      <c r="H13" s="14"/>
    </row>
    <row r="14" spans="1:10" x14ac:dyDescent="0.3">
      <c r="A14" t="s">
        <v>74</v>
      </c>
      <c r="B14" s="13">
        <v>44696</v>
      </c>
      <c r="C14" s="14">
        <v>57500</v>
      </c>
      <c r="D14" t="s">
        <v>71</v>
      </c>
      <c r="E14" s="61">
        <f t="shared" ca="1" si="0"/>
        <v>327</v>
      </c>
      <c r="F14" s="37" t="str">
        <f t="shared" ca="1" si="1"/>
        <v>2 Month &amp; more</v>
      </c>
      <c r="G14" s="25"/>
      <c r="H14" s="14"/>
    </row>
    <row r="15" spans="1:10" x14ac:dyDescent="0.3">
      <c r="A15" t="s">
        <v>70</v>
      </c>
      <c r="B15" s="13">
        <v>44713</v>
      </c>
      <c r="C15" s="12">
        <v>60000</v>
      </c>
      <c r="D15" t="s">
        <v>71</v>
      </c>
      <c r="E15" s="61">
        <f t="shared" ca="1" si="0"/>
        <v>344</v>
      </c>
      <c r="F15" s="37" t="str">
        <f t="shared" ca="1" si="1"/>
        <v>2 Month &amp; more</v>
      </c>
      <c r="G15" s="25"/>
      <c r="H15" s="12"/>
    </row>
    <row r="16" spans="1:10" x14ac:dyDescent="0.3">
      <c r="A16" t="s">
        <v>72</v>
      </c>
      <c r="B16" s="13">
        <v>44652</v>
      </c>
      <c r="C16" s="12">
        <f>200000/6</f>
        <v>33333.333333333336</v>
      </c>
      <c r="D16" t="s">
        <v>71</v>
      </c>
      <c r="E16" s="61">
        <f t="shared" ca="1" si="0"/>
        <v>283</v>
      </c>
      <c r="F16" s="37" t="str">
        <f t="shared" ca="1" si="1"/>
        <v>2 Month &amp; more</v>
      </c>
      <c r="G16" s="25"/>
      <c r="H16" s="12"/>
    </row>
    <row r="17" spans="1:8" x14ac:dyDescent="0.3">
      <c r="A17" t="s">
        <v>73</v>
      </c>
      <c r="B17" s="13">
        <v>44774</v>
      </c>
      <c r="C17" s="12">
        <v>90000</v>
      </c>
      <c r="D17" t="s">
        <v>71</v>
      </c>
      <c r="E17" s="61">
        <f t="shared" ca="1" si="0"/>
        <v>405</v>
      </c>
      <c r="F17" s="37" t="str">
        <f t="shared" ca="1" si="1"/>
        <v>2 Month &amp; more</v>
      </c>
      <c r="G17" s="25"/>
      <c r="H17" s="12"/>
    </row>
    <row r="18" spans="1:8" x14ac:dyDescent="0.3">
      <c r="A18" t="s">
        <v>74</v>
      </c>
      <c r="B18" s="13">
        <v>44788</v>
      </c>
      <c r="C18" s="14">
        <v>57500</v>
      </c>
      <c r="D18" t="s">
        <v>71</v>
      </c>
      <c r="E18" s="61">
        <f t="shared" ca="1" si="0"/>
        <v>419</v>
      </c>
      <c r="F18" s="37" t="str">
        <f t="shared" ca="1" si="1"/>
        <v>2 Month &amp; more</v>
      </c>
      <c r="G18" s="25"/>
      <c r="H18" s="12"/>
    </row>
    <row r="19" spans="1:8" x14ac:dyDescent="0.3">
      <c r="A19" t="s">
        <v>70</v>
      </c>
      <c r="B19" s="13">
        <v>44805</v>
      </c>
      <c r="C19" s="12">
        <v>60000</v>
      </c>
      <c r="D19" t="s">
        <v>71</v>
      </c>
      <c r="E19" s="61">
        <f t="shared" ca="1" si="0"/>
        <v>436</v>
      </c>
      <c r="F19" s="37" t="str">
        <f t="shared" ca="1" si="1"/>
        <v>2 Month &amp; more</v>
      </c>
      <c r="G19" s="24"/>
    </row>
    <row r="20" spans="1:8" x14ac:dyDescent="0.3">
      <c r="A20" t="s">
        <v>74</v>
      </c>
      <c r="B20" s="13">
        <v>44880</v>
      </c>
      <c r="C20" s="14">
        <v>57500</v>
      </c>
      <c r="D20" t="s">
        <v>71</v>
      </c>
      <c r="E20" s="61">
        <f t="shared" ca="1" si="0"/>
        <v>511</v>
      </c>
      <c r="F20" s="37" t="str">
        <f t="shared" ca="1" si="1"/>
        <v>2 Month &amp; more</v>
      </c>
      <c r="G20" s="24"/>
      <c r="H20" s="12"/>
    </row>
    <row r="21" spans="1:8" x14ac:dyDescent="0.3">
      <c r="A21" t="s">
        <v>70</v>
      </c>
      <c r="B21" s="13">
        <v>44896</v>
      </c>
      <c r="C21" s="12">
        <v>60000</v>
      </c>
      <c r="D21" t="s">
        <v>71</v>
      </c>
      <c r="E21" s="61">
        <f t="shared" ca="1" si="0"/>
        <v>527</v>
      </c>
      <c r="F21" s="37" t="str">
        <f t="shared" ca="1" si="1"/>
        <v>2 Month &amp; more</v>
      </c>
      <c r="G21" s="24"/>
      <c r="H21" s="12"/>
    </row>
    <row r="22" spans="1:8" x14ac:dyDescent="0.3">
      <c r="A22" t="s">
        <v>75</v>
      </c>
      <c r="B22" s="13">
        <v>44896</v>
      </c>
      <c r="C22">
        <v>293250</v>
      </c>
      <c r="D22" t="s">
        <v>71</v>
      </c>
      <c r="E22" s="61">
        <f t="shared" ca="1" si="0"/>
        <v>527</v>
      </c>
      <c r="F22" s="37" t="str">
        <f t="shared" ca="1" si="1"/>
        <v>2 Month &amp; more</v>
      </c>
      <c r="G22" s="24"/>
      <c r="H22" s="12"/>
    </row>
    <row r="23" spans="1:8" x14ac:dyDescent="0.3">
      <c r="A23" t="s">
        <v>72</v>
      </c>
      <c r="B23" s="13">
        <v>44927</v>
      </c>
      <c r="C23" s="12">
        <f>200000/6</f>
        <v>33333.333333333336</v>
      </c>
      <c r="D23" t="s">
        <v>71</v>
      </c>
      <c r="E23" s="61">
        <f t="shared" ca="1" si="0"/>
        <v>558</v>
      </c>
      <c r="F23" s="37" t="str">
        <f t="shared" ca="1" si="1"/>
        <v>2 Month &amp; more</v>
      </c>
      <c r="G23" s="24"/>
      <c r="H23" s="12"/>
    </row>
    <row r="24" spans="1:8" x14ac:dyDescent="0.3">
      <c r="A24" t="s">
        <v>74</v>
      </c>
      <c r="B24" s="13">
        <v>44972</v>
      </c>
      <c r="C24" s="14">
        <v>57500</v>
      </c>
      <c r="D24" t="s">
        <v>71</v>
      </c>
      <c r="E24" s="61">
        <f t="shared" ca="1" si="0"/>
        <v>603</v>
      </c>
      <c r="F24" s="37" t="str">
        <f t="shared" ca="1" si="1"/>
        <v>2 Month &amp; more</v>
      </c>
      <c r="G24" s="25"/>
      <c r="H24" s="14"/>
    </row>
    <row r="25" spans="1:8" x14ac:dyDescent="0.3">
      <c r="A25" t="s">
        <v>70</v>
      </c>
      <c r="B25" s="13">
        <v>44986</v>
      </c>
      <c r="C25" s="12">
        <v>60000</v>
      </c>
      <c r="D25" t="s">
        <v>71</v>
      </c>
      <c r="E25" s="61">
        <f t="shared" ca="1" si="0"/>
        <v>617</v>
      </c>
      <c r="F25" s="37" t="str">
        <f t="shared" ca="1" si="1"/>
        <v>2 Month &amp; more</v>
      </c>
      <c r="G25" s="25"/>
      <c r="H25" s="14"/>
    </row>
    <row r="26" spans="1:8" x14ac:dyDescent="0.3">
      <c r="A26" t="s">
        <v>74</v>
      </c>
      <c r="B26" s="13">
        <v>45061</v>
      </c>
      <c r="C26" s="14">
        <v>57500</v>
      </c>
      <c r="D26" t="s">
        <v>71</v>
      </c>
      <c r="E26" s="61">
        <f t="shared" ca="1" si="0"/>
        <v>692</v>
      </c>
      <c r="F26" s="37" t="str">
        <f t="shared" ca="1" si="1"/>
        <v>2 Month &amp; more</v>
      </c>
      <c r="G26" s="25"/>
      <c r="H26" s="14"/>
    </row>
    <row r="27" spans="1:8" x14ac:dyDescent="0.3">
      <c r="A27" t="s">
        <v>70</v>
      </c>
      <c r="B27" s="13">
        <v>45078</v>
      </c>
      <c r="C27" s="12">
        <v>60000</v>
      </c>
      <c r="D27" t="s">
        <v>71</v>
      </c>
      <c r="E27" s="61">
        <f t="shared" ca="1" si="0"/>
        <v>709</v>
      </c>
      <c r="F27" s="37" t="str">
        <f t="shared" ca="1" si="1"/>
        <v>2 Month &amp; more</v>
      </c>
      <c r="G27" s="25"/>
      <c r="H27" s="14"/>
    </row>
    <row r="28" spans="1:8" x14ac:dyDescent="0.3">
      <c r="A28" t="s">
        <v>72</v>
      </c>
      <c r="B28" s="13">
        <v>45108</v>
      </c>
      <c r="C28" s="12">
        <f>250000/6</f>
        <v>41666.666666666664</v>
      </c>
      <c r="D28" t="s">
        <v>71</v>
      </c>
      <c r="E28" s="61">
        <f t="shared" ca="1" si="0"/>
        <v>739</v>
      </c>
      <c r="F28" s="37" t="str">
        <f t="shared" ca="1" si="1"/>
        <v>2 Month &amp; more</v>
      </c>
      <c r="G28" s="25"/>
      <c r="H28" s="12"/>
    </row>
    <row r="29" spans="1:8" x14ac:dyDescent="0.3">
      <c r="A29" t="s">
        <v>74</v>
      </c>
      <c r="B29" s="13">
        <v>45153</v>
      </c>
      <c r="C29" s="14">
        <v>57500</v>
      </c>
      <c r="D29" t="s">
        <v>71</v>
      </c>
      <c r="E29" s="61">
        <f t="shared" ca="1" si="0"/>
        <v>784</v>
      </c>
      <c r="F29" s="37" t="str">
        <f t="shared" ca="1" si="1"/>
        <v>2 Month &amp; more</v>
      </c>
      <c r="G29" s="25"/>
      <c r="H29" s="12"/>
    </row>
    <row r="30" spans="1:8" x14ac:dyDescent="0.3">
      <c r="A30" t="s">
        <v>70</v>
      </c>
      <c r="B30" s="13">
        <v>45170</v>
      </c>
      <c r="C30" s="12">
        <v>60000</v>
      </c>
      <c r="D30" t="s">
        <v>71</v>
      </c>
      <c r="E30" s="61">
        <f t="shared" ca="1" si="0"/>
        <v>801</v>
      </c>
      <c r="F30" s="37" t="str">
        <f t="shared" ca="1" si="1"/>
        <v>2 Month &amp; more</v>
      </c>
      <c r="G30" s="25"/>
      <c r="H30" s="12"/>
    </row>
    <row r="31" spans="1:8" x14ac:dyDescent="0.3">
      <c r="A31" t="s">
        <v>74</v>
      </c>
      <c r="B31" s="13">
        <v>45245</v>
      </c>
      <c r="C31" s="14">
        <v>57500</v>
      </c>
      <c r="D31" t="s">
        <v>71</v>
      </c>
      <c r="E31" s="61">
        <f t="shared" ca="1" si="0"/>
        <v>876</v>
      </c>
      <c r="F31" s="37" t="str">
        <f t="shared" ca="1" si="1"/>
        <v>2 Month &amp; more</v>
      </c>
      <c r="G31" s="25"/>
      <c r="H31" s="12"/>
    </row>
    <row r="32" spans="1:8" x14ac:dyDescent="0.3">
      <c r="A32" t="s">
        <v>70</v>
      </c>
      <c r="B32" s="13">
        <v>45261</v>
      </c>
      <c r="C32" s="12">
        <v>60000</v>
      </c>
      <c r="D32" t="s">
        <v>71</v>
      </c>
      <c r="E32" s="61">
        <f t="shared" ca="1" si="0"/>
        <v>892</v>
      </c>
      <c r="F32" s="37" t="str">
        <f t="shared" ca="1" si="1"/>
        <v>2 Month &amp; more</v>
      </c>
      <c r="G32" s="24"/>
      <c r="H32" s="15"/>
    </row>
    <row r="33" spans="1:9" x14ac:dyDescent="0.3">
      <c r="A33" t="s">
        <v>75</v>
      </c>
      <c r="B33" s="13">
        <v>45261</v>
      </c>
      <c r="C33" s="15">
        <v>320850</v>
      </c>
      <c r="D33" t="s">
        <v>71</v>
      </c>
      <c r="E33" s="61">
        <f t="shared" ca="1" si="0"/>
        <v>892</v>
      </c>
      <c r="F33" s="37" t="str">
        <f t="shared" ca="1" si="1"/>
        <v>2 Month &amp; more</v>
      </c>
      <c r="G33" s="24"/>
      <c r="H33" s="12"/>
    </row>
    <row r="34" spans="1:9" x14ac:dyDescent="0.3">
      <c r="A34" t="s">
        <v>72</v>
      </c>
      <c r="B34" s="13">
        <v>45292</v>
      </c>
      <c r="C34" s="12">
        <f>250000/6</f>
        <v>41666.666666666664</v>
      </c>
      <c r="D34" t="s">
        <v>71</v>
      </c>
      <c r="E34" s="61">
        <f t="shared" ca="1" si="0"/>
        <v>923</v>
      </c>
      <c r="F34" s="37" t="str">
        <f t="shared" ca="1" si="1"/>
        <v>2 Month &amp; more</v>
      </c>
      <c r="G34" s="25"/>
      <c r="H34" s="12"/>
    </row>
    <row r="35" spans="1:9" x14ac:dyDescent="0.3">
      <c r="A35" t="s">
        <v>74</v>
      </c>
      <c r="B35" s="13">
        <v>45337</v>
      </c>
      <c r="C35" s="14">
        <v>57500</v>
      </c>
      <c r="D35" t="s">
        <v>71</v>
      </c>
      <c r="E35" s="61">
        <f t="shared" ca="1" si="0"/>
        <v>968</v>
      </c>
      <c r="F35" s="37" t="str">
        <f t="shared" ca="1" si="1"/>
        <v>2 Month &amp; more</v>
      </c>
      <c r="G35" s="26"/>
      <c r="H35" s="12"/>
    </row>
    <row r="36" spans="1:9" x14ac:dyDescent="0.3">
      <c r="A36" t="s">
        <v>70</v>
      </c>
      <c r="B36" s="13">
        <v>45352</v>
      </c>
      <c r="C36" s="12">
        <v>60000</v>
      </c>
      <c r="D36" t="s">
        <v>71</v>
      </c>
      <c r="E36" s="61">
        <f t="shared" ca="1" si="0"/>
        <v>983</v>
      </c>
      <c r="F36" s="37" t="str">
        <f t="shared" ca="1" si="1"/>
        <v>2 Month &amp; more</v>
      </c>
      <c r="G36" s="26"/>
      <c r="H36" s="12"/>
    </row>
    <row r="37" spans="1:9" x14ac:dyDescent="0.3">
      <c r="A37" t="s">
        <v>74</v>
      </c>
      <c r="B37" s="13">
        <v>45427</v>
      </c>
      <c r="C37" s="14">
        <v>57500</v>
      </c>
      <c r="D37" t="s">
        <v>71</v>
      </c>
      <c r="E37" s="61">
        <f t="shared" ca="1" si="0"/>
        <v>1058</v>
      </c>
      <c r="F37" s="37" t="str">
        <f t="shared" ca="1" si="1"/>
        <v>2 Month &amp; more</v>
      </c>
      <c r="G37" s="60"/>
      <c r="H37" s="15"/>
    </row>
    <row r="38" spans="1:9" x14ac:dyDescent="0.3">
      <c r="A38" t="s">
        <v>70</v>
      </c>
      <c r="B38" s="13">
        <v>45444</v>
      </c>
      <c r="C38" s="12">
        <v>60000</v>
      </c>
      <c r="D38" t="s">
        <v>71</v>
      </c>
      <c r="E38" s="61">
        <f t="shared" ca="1" si="0"/>
        <v>1075</v>
      </c>
      <c r="F38" s="37" t="str">
        <f t="shared" ca="1" si="1"/>
        <v>2 Month &amp; more</v>
      </c>
      <c r="G38" s="26"/>
      <c r="H38" s="12"/>
    </row>
    <row r="39" spans="1:9" x14ac:dyDescent="0.3">
      <c r="A39" t="s">
        <v>72</v>
      </c>
      <c r="B39" s="13">
        <v>45474</v>
      </c>
      <c r="C39" s="12">
        <f>250000/6</f>
        <v>41666.666666666664</v>
      </c>
      <c r="D39" t="s">
        <v>71</v>
      </c>
      <c r="E39" s="61">
        <f t="shared" ca="1" si="0"/>
        <v>1105</v>
      </c>
      <c r="F39" s="37" t="str">
        <f t="shared" ca="1" si="1"/>
        <v>2 Month &amp; more</v>
      </c>
      <c r="G39" s="26"/>
      <c r="H39" s="12"/>
    </row>
    <row r="40" spans="1:9" x14ac:dyDescent="0.3">
      <c r="A40" t="s">
        <v>74</v>
      </c>
      <c r="B40" s="13">
        <v>45519</v>
      </c>
      <c r="C40" s="14">
        <v>57500</v>
      </c>
      <c r="D40" t="s">
        <v>71</v>
      </c>
      <c r="E40" s="61">
        <f t="shared" ca="1" si="0"/>
        <v>1150</v>
      </c>
      <c r="F40" s="37" t="str">
        <f t="shared" ca="1" si="1"/>
        <v>2 Month &amp; more</v>
      </c>
      <c r="G40" s="26"/>
      <c r="H40" s="12"/>
      <c r="I40" s="13"/>
    </row>
    <row r="41" spans="1:9" x14ac:dyDescent="0.3">
      <c r="A41" t="s">
        <v>70</v>
      </c>
      <c r="B41" s="13">
        <v>45536</v>
      </c>
      <c r="C41" s="12">
        <v>60000</v>
      </c>
      <c r="D41" t="s">
        <v>71</v>
      </c>
      <c r="E41" s="61">
        <f t="shared" ca="1" si="0"/>
        <v>1167</v>
      </c>
      <c r="F41" s="37" t="str">
        <f t="shared" ca="1" si="1"/>
        <v>2 Month &amp; more</v>
      </c>
      <c r="G41" s="26"/>
      <c r="H41" s="12"/>
      <c r="I41" s="13"/>
    </row>
    <row r="42" spans="1:9" x14ac:dyDescent="0.3">
      <c r="A42" t="s">
        <v>70</v>
      </c>
      <c r="B42" s="13">
        <v>45627</v>
      </c>
      <c r="C42" s="12">
        <v>60000</v>
      </c>
      <c r="D42" t="s">
        <v>71</v>
      </c>
      <c r="E42" s="61">
        <f t="shared" ca="1" si="0"/>
        <v>1258</v>
      </c>
      <c r="F42" s="37" t="str">
        <f t="shared" ca="1" si="1"/>
        <v>2 Month &amp; more</v>
      </c>
      <c r="G42" s="26"/>
      <c r="H42" s="14"/>
    </row>
    <row r="43" spans="1:9" x14ac:dyDescent="0.3">
      <c r="A43" t="s">
        <v>75</v>
      </c>
      <c r="B43" s="13">
        <v>45627</v>
      </c>
      <c r="C43" s="15">
        <v>320850</v>
      </c>
      <c r="D43" t="s">
        <v>71</v>
      </c>
      <c r="E43" s="61">
        <f t="shared" ca="1" si="0"/>
        <v>1258</v>
      </c>
      <c r="F43" s="37" t="str">
        <f t="shared" ca="1" si="1"/>
        <v>2 Month &amp; more</v>
      </c>
      <c r="G43" s="26"/>
      <c r="H43" s="14"/>
    </row>
    <row r="44" spans="1:9" x14ac:dyDescent="0.3">
      <c r="A44" t="s">
        <v>72</v>
      </c>
      <c r="B44" s="13">
        <v>45658</v>
      </c>
      <c r="C44" s="12">
        <f>250000/6</f>
        <v>41666.666666666664</v>
      </c>
      <c r="D44" t="s">
        <v>71</v>
      </c>
      <c r="E44" s="61">
        <f t="shared" ca="1" si="0"/>
        <v>1289</v>
      </c>
      <c r="F44" s="37" t="str">
        <f t="shared" ca="1" si="1"/>
        <v>2 Month &amp; more</v>
      </c>
      <c r="G44" s="26"/>
      <c r="H44" s="14"/>
    </row>
    <row r="45" spans="1:9" x14ac:dyDescent="0.3">
      <c r="A45" t="s">
        <v>70</v>
      </c>
      <c r="B45" s="13">
        <v>45717</v>
      </c>
      <c r="C45" s="12">
        <v>60000</v>
      </c>
      <c r="D45" t="s">
        <v>71</v>
      </c>
      <c r="E45" s="61">
        <f t="shared" ca="1" si="0"/>
        <v>1348</v>
      </c>
      <c r="F45" s="37" t="str">
        <f t="shared" ca="1" si="1"/>
        <v>2 Month &amp; more</v>
      </c>
      <c r="G45" s="27"/>
      <c r="H45" s="12"/>
    </row>
    <row r="46" spans="1:9" x14ac:dyDescent="0.3">
      <c r="A46" t="s">
        <v>72</v>
      </c>
      <c r="B46" s="13">
        <v>45839</v>
      </c>
      <c r="C46" s="12">
        <f>250000/6</f>
        <v>41666.666666666664</v>
      </c>
      <c r="D46" t="s">
        <v>71</v>
      </c>
      <c r="E46" s="61">
        <f t="shared" ca="1" si="0"/>
        <v>1470</v>
      </c>
      <c r="F46" s="37" t="str">
        <f t="shared" ca="1" si="1"/>
        <v>2 Month &amp; more</v>
      </c>
      <c r="G46" s="27"/>
      <c r="H46" s="12"/>
    </row>
    <row r="47" spans="1:9" x14ac:dyDescent="0.3">
      <c r="A47" t="s">
        <v>75</v>
      </c>
      <c r="B47" s="13">
        <v>45992</v>
      </c>
      <c r="C47" s="15">
        <v>320850</v>
      </c>
      <c r="D47" t="s">
        <v>71</v>
      </c>
      <c r="E47" s="61">
        <f t="shared" ca="1" si="0"/>
        <v>1623</v>
      </c>
      <c r="F47" s="37" t="str">
        <f t="shared" ca="1" si="1"/>
        <v>2 Month &amp; more</v>
      </c>
      <c r="G47" s="28"/>
      <c r="H47" s="15"/>
    </row>
    <row r="48" spans="1:9" x14ac:dyDescent="0.3">
      <c r="A48" t="s">
        <v>72</v>
      </c>
      <c r="B48" s="13">
        <v>46023</v>
      </c>
      <c r="C48" s="12">
        <f>250000/6</f>
        <v>41666.666666666664</v>
      </c>
      <c r="D48" t="s">
        <v>71</v>
      </c>
      <c r="E48" s="61">
        <f t="shared" ca="1" si="0"/>
        <v>1654</v>
      </c>
      <c r="F48" s="37" t="str">
        <f t="shared" ca="1" si="1"/>
        <v>2 Month &amp; more</v>
      </c>
      <c r="G48" s="27"/>
      <c r="H48" s="12"/>
    </row>
  </sheetData>
  <conditionalFormatting sqref="B2:B36 B38:B48">
    <cfRule type="timePeriod" dxfId="7" priority="1" timePeriod="today">
      <formula>FLOOR(B2,1)=TODAY()</formula>
    </cfRule>
    <cfRule type="timePeriod" dxfId="6" priority="2" timePeriod="lastMonth">
      <formula>AND(MONTH(B2)=MONTH(EDATE(TODAY(),0-1)),YEAR(B2)=YEAR(EDATE(TODAY(),0-1)))</formula>
    </cfRule>
    <cfRule type="timePeriod" dxfId="5" priority="3" timePeriod="last7Days">
      <formula>AND(TODAY()-FLOOR(B2,1)&lt;=6,FLOOR(B2,1)&lt;=TODAY())</formula>
    </cfRule>
    <cfRule type="timePeriod" dxfId="4" priority="4" timePeriod="tomorrow">
      <formula>FLOOR(B2,1)=TODAY()+1</formula>
    </cfRule>
    <cfRule type="timePeriod" dxfId="3" priority="5" timePeriod="nextMonth">
      <formula>AND(MONTH(B2)=MONTH(EDATE(TODAY(),0+1)),YEAR(B2)=YEAR(EDATE(TODAY(),0+1)))</formula>
    </cfRule>
    <cfRule type="timePeriod" dxfId="2" priority="6" timePeriod="nextWeek">
      <formula>AND(ROUNDDOWN(B2,0)-TODAY()&gt;(7-WEEKDAY(TODAY())),ROUNDDOWN(B2,0)-TODAY()&lt;(15-WEEKDAY(TODAY())))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524A-7C29-4084-8189-DDAD9517A538}">
  <sheetPr>
    <tabColor theme="9"/>
  </sheetPr>
  <dimension ref="A1:L7"/>
  <sheetViews>
    <sheetView workbookViewId="0">
      <selection activeCell="C12" sqref="C12"/>
    </sheetView>
  </sheetViews>
  <sheetFormatPr defaultRowHeight="14.4" x14ac:dyDescent="0.3"/>
  <cols>
    <col min="5" max="5" width="11.77734375" bestFit="1" customWidth="1"/>
    <col min="13" max="13" width="8.88671875" customWidth="1"/>
  </cols>
  <sheetData>
    <row r="1" spans="1:12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H1" t="s">
        <v>0</v>
      </c>
      <c r="I1" t="s">
        <v>76</v>
      </c>
      <c r="J1" t="s">
        <v>77</v>
      </c>
      <c r="K1" t="s">
        <v>78</v>
      </c>
      <c r="L1" t="s">
        <v>79</v>
      </c>
    </row>
    <row r="2" spans="1:12" x14ac:dyDescent="0.3">
      <c r="A2" s="1" t="s">
        <v>60</v>
      </c>
      <c r="B2" s="1">
        <v>1275</v>
      </c>
      <c r="C2" s="1">
        <v>433550</v>
      </c>
      <c r="D2" s="29">
        <v>340.03921568627453</v>
      </c>
      <c r="E2" s="1">
        <v>5</v>
      </c>
      <c r="H2" s="1" t="s">
        <v>60</v>
      </c>
      <c r="I2" s="1">
        <v>1275</v>
      </c>
      <c r="J2" s="1">
        <v>433550</v>
      </c>
      <c r="K2" s="29">
        <v>340.03921568627453</v>
      </c>
      <c r="L2" s="1">
        <v>5</v>
      </c>
    </row>
    <row r="3" spans="1:12" x14ac:dyDescent="0.3">
      <c r="A3" s="1" t="s">
        <v>2</v>
      </c>
      <c r="B3" s="1">
        <v>336</v>
      </c>
      <c r="C3" s="1">
        <v>240000</v>
      </c>
      <c r="D3" s="29">
        <v>714.28571428571433</v>
      </c>
      <c r="E3" s="1">
        <v>5</v>
      </c>
      <c r="H3" s="1" t="s">
        <v>2</v>
      </c>
      <c r="I3" s="1">
        <v>336</v>
      </c>
      <c r="J3" s="1">
        <v>240000</v>
      </c>
      <c r="K3" s="29">
        <v>714.28571428571433</v>
      </c>
      <c r="L3" s="1">
        <v>5</v>
      </c>
    </row>
    <row r="4" spans="1:12" x14ac:dyDescent="0.3">
      <c r="A4" s="1" t="s">
        <v>80</v>
      </c>
      <c r="B4" s="1">
        <v>96</v>
      </c>
      <c r="C4" s="1">
        <v>34000</v>
      </c>
      <c r="D4" s="29">
        <v>354.16666666666669</v>
      </c>
      <c r="E4" s="1">
        <v>1</v>
      </c>
      <c r="H4" s="1" t="s">
        <v>80</v>
      </c>
      <c r="I4" s="1">
        <v>96</v>
      </c>
      <c r="J4" s="1">
        <v>34000</v>
      </c>
      <c r="K4" s="29">
        <v>354.16666666666669</v>
      </c>
      <c r="L4" s="1">
        <v>1</v>
      </c>
    </row>
    <row r="5" spans="1:12" x14ac:dyDescent="0.3">
      <c r="A5" s="1" t="s">
        <v>81</v>
      </c>
      <c r="B5" s="1">
        <v>900</v>
      </c>
      <c r="C5" s="1">
        <v>162500</v>
      </c>
      <c r="D5" s="29">
        <v>180.55555555555554</v>
      </c>
      <c r="E5" s="1">
        <v>4</v>
      </c>
      <c r="H5" s="1" t="s">
        <v>81</v>
      </c>
      <c r="I5" s="1">
        <v>900</v>
      </c>
      <c r="J5" s="1">
        <v>162500</v>
      </c>
      <c r="K5" s="29">
        <v>180.55555555555554</v>
      </c>
      <c r="L5" s="1">
        <v>4</v>
      </c>
    </row>
    <row r="6" spans="1:12" x14ac:dyDescent="0.3">
      <c r="A6" s="1" t="s">
        <v>6</v>
      </c>
      <c r="B6" s="1">
        <v>242</v>
      </c>
      <c r="C6" s="1">
        <v>143150</v>
      </c>
      <c r="D6" s="29">
        <v>591.52892561983469</v>
      </c>
      <c r="E6" s="1">
        <v>1</v>
      </c>
      <c r="H6" s="1" t="s">
        <v>6</v>
      </c>
      <c r="I6" s="1">
        <v>242</v>
      </c>
      <c r="J6" s="1">
        <v>143150</v>
      </c>
      <c r="K6" s="29">
        <v>591.52892561983469</v>
      </c>
      <c r="L6" s="1">
        <v>1</v>
      </c>
    </row>
    <row r="7" spans="1:12" x14ac:dyDescent="0.3">
      <c r="A7" s="1" t="s">
        <v>4</v>
      </c>
      <c r="B7" s="1">
        <v>265</v>
      </c>
      <c r="C7" s="1">
        <v>115000</v>
      </c>
      <c r="D7" s="29">
        <v>433.96226415094338</v>
      </c>
      <c r="E7" s="1">
        <v>1</v>
      </c>
      <c r="H7" s="1" t="s">
        <v>4</v>
      </c>
      <c r="I7" s="1">
        <v>265</v>
      </c>
      <c r="J7" s="1">
        <v>115000</v>
      </c>
      <c r="K7" s="29">
        <v>433.96226415094338</v>
      </c>
      <c r="L7" s="1">
        <v>1</v>
      </c>
    </row>
  </sheetData>
  <conditionalFormatting sqref="A1:A7">
    <cfRule type="uniqueValues" dxfId="1" priority="2"/>
  </conditionalFormatting>
  <conditionalFormatting sqref="H1:H7">
    <cfRule type="uniqu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B330-F800-4D16-8C06-726F67A1C58F}">
  <dimension ref="A1:AA7"/>
  <sheetViews>
    <sheetView workbookViewId="0">
      <selection activeCell="F11" sqref="F11"/>
    </sheetView>
  </sheetViews>
  <sheetFormatPr defaultRowHeight="14.4" x14ac:dyDescent="0.3"/>
  <cols>
    <col min="1" max="1" width="16.109375" bestFit="1" customWidth="1"/>
    <col min="2" max="2" width="12.109375" bestFit="1" customWidth="1"/>
    <col min="3" max="3" width="14" bestFit="1" customWidth="1"/>
    <col min="4" max="4" width="13.6640625" bestFit="1" customWidth="1"/>
    <col min="5" max="5" width="14.88671875" bestFit="1" customWidth="1"/>
    <col min="6" max="6" width="12.109375" bestFit="1" customWidth="1"/>
    <col min="7" max="7" width="16.88671875" bestFit="1" customWidth="1"/>
    <col min="8" max="8" width="16" bestFit="1" customWidth="1"/>
    <col min="11" max="11" width="10" bestFit="1" customWidth="1"/>
    <col min="17" max="17" width="10" bestFit="1" customWidth="1"/>
  </cols>
  <sheetData>
    <row r="1" spans="1:27" x14ac:dyDescent="0.3">
      <c r="A1" t="s">
        <v>39</v>
      </c>
      <c r="B1" t="s">
        <v>9</v>
      </c>
      <c r="C1" t="s">
        <v>10</v>
      </c>
      <c r="D1" t="s">
        <v>11</v>
      </c>
      <c r="E1" t="s">
        <v>12</v>
      </c>
      <c r="F1" s="2" t="s">
        <v>33</v>
      </c>
      <c r="G1" s="6"/>
      <c r="H1" s="6"/>
      <c r="I1" s="6"/>
      <c r="K1" s="2"/>
      <c r="O1" s="6"/>
      <c r="Q1" s="2"/>
      <c r="T1" s="6"/>
      <c r="V1" s="2"/>
      <c r="Y1" s="6"/>
      <c r="AA1" s="2"/>
    </row>
    <row r="2" spans="1:27" x14ac:dyDescent="0.3">
      <c r="A2" s="10">
        <v>0</v>
      </c>
      <c r="B2">
        <v>514560</v>
      </c>
      <c r="C2">
        <v>0</v>
      </c>
      <c r="D2" s="2">
        <v>514560</v>
      </c>
      <c r="E2">
        <v>0</v>
      </c>
    </row>
    <row r="3" spans="1:27" x14ac:dyDescent="0.3">
      <c r="A3" s="5" t="s">
        <v>37</v>
      </c>
      <c r="B3">
        <v>0</v>
      </c>
      <c r="C3" s="2">
        <v>128640</v>
      </c>
      <c r="D3" s="2">
        <f>D2-C3+B3</f>
        <v>385920</v>
      </c>
      <c r="E3" s="5" t="s">
        <v>37</v>
      </c>
      <c r="F3" t="s">
        <v>15</v>
      </c>
      <c r="H3">
        <f>B7</f>
        <v>514560</v>
      </c>
    </row>
    <row r="4" spans="1:27" x14ac:dyDescent="0.3">
      <c r="A4" s="5" t="s">
        <v>47</v>
      </c>
      <c r="B4">
        <v>0</v>
      </c>
      <c r="C4">
        <v>0</v>
      </c>
      <c r="D4" s="2">
        <f>D3-C4+B4</f>
        <v>385920</v>
      </c>
      <c r="E4" s="5" t="s">
        <v>47</v>
      </c>
      <c r="F4" s="2">
        <v>128640</v>
      </c>
      <c r="G4" s="6"/>
      <c r="H4" s="11">
        <f>C7</f>
        <v>128640</v>
      </c>
    </row>
    <row r="5" spans="1:27" x14ac:dyDescent="0.3">
      <c r="A5" s="5" t="s">
        <v>36</v>
      </c>
      <c r="B5">
        <v>0</v>
      </c>
      <c r="C5">
        <v>0</v>
      </c>
      <c r="D5" s="2">
        <f>D4-C5+B5</f>
        <v>385920</v>
      </c>
      <c r="E5" s="5" t="s">
        <v>36</v>
      </c>
      <c r="F5" s="2">
        <v>128640</v>
      </c>
      <c r="H5" s="2">
        <f>D7</f>
        <v>-385920</v>
      </c>
    </row>
    <row r="6" spans="1:27" x14ac:dyDescent="0.3">
      <c r="A6" s="5" t="s">
        <v>46</v>
      </c>
      <c r="B6">
        <v>0</v>
      </c>
      <c r="C6">
        <v>0</v>
      </c>
      <c r="D6" s="2">
        <f>D5-C6+B6</f>
        <v>385920</v>
      </c>
      <c r="E6" s="5" t="s">
        <v>46</v>
      </c>
      <c r="F6" s="2">
        <v>128640</v>
      </c>
    </row>
    <row r="7" spans="1:27" x14ac:dyDescent="0.3">
      <c r="A7" s="5" t="s">
        <v>90</v>
      </c>
      <c r="B7" s="68">
        <f>SUM(B2:B6)</f>
        <v>514560</v>
      </c>
      <c r="C7" s="68">
        <f>SUM(C2:C6)</f>
        <v>128640</v>
      </c>
      <c r="D7" s="2">
        <f>C7-B7</f>
        <v>-385920</v>
      </c>
      <c r="E7">
        <v>0</v>
      </c>
      <c r="F7" s="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A6A3-D8C5-4920-B938-39DCF06A5BF8}">
  <dimension ref="A1:Q16"/>
  <sheetViews>
    <sheetView workbookViewId="0">
      <selection activeCell="B5" sqref="B5:C5"/>
    </sheetView>
  </sheetViews>
  <sheetFormatPr defaultRowHeight="14.4" x14ac:dyDescent="0.3"/>
  <cols>
    <col min="1" max="1" width="14" bestFit="1" customWidth="1"/>
    <col min="2" max="3" width="12.109375" bestFit="1" customWidth="1"/>
    <col min="4" max="4" width="10" bestFit="1" customWidth="1"/>
    <col min="5" max="5" width="14.5546875" bestFit="1" customWidth="1"/>
    <col min="6" max="6" width="11.109375" bestFit="1" customWidth="1"/>
    <col min="7" max="7" width="9.5546875" bestFit="1" customWidth="1"/>
    <col min="8" max="8" width="10.5546875" bestFit="1" customWidth="1"/>
    <col min="9" max="9" width="9.5546875" bestFit="1" customWidth="1"/>
  </cols>
  <sheetData>
    <row r="1" spans="1:17" ht="13.8" customHeight="1" x14ac:dyDescent="0.3">
      <c r="A1" t="s">
        <v>39</v>
      </c>
      <c r="B1" t="s">
        <v>9</v>
      </c>
      <c r="C1" t="s">
        <v>10</v>
      </c>
      <c r="D1" t="s">
        <v>11</v>
      </c>
      <c r="E1" t="s">
        <v>12</v>
      </c>
      <c r="F1" s="2" t="s">
        <v>33</v>
      </c>
      <c r="G1" s="6"/>
      <c r="H1" s="6"/>
      <c r="I1" s="6"/>
      <c r="K1" s="2"/>
      <c r="O1" s="6"/>
      <c r="Q1" s="2"/>
    </row>
    <row r="2" spans="1:17" x14ac:dyDescent="0.3">
      <c r="A2">
        <v>0</v>
      </c>
      <c r="B2" s="2">
        <v>143150</v>
      </c>
      <c r="C2">
        <v>0</v>
      </c>
      <c r="D2" s="2">
        <v>143150</v>
      </c>
      <c r="E2">
        <v>0</v>
      </c>
      <c r="F2">
        <v>0</v>
      </c>
      <c r="H2" s="2">
        <f>B5</f>
        <v>143150</v>
      </c>
    </row>
    <row r="3" spans="1:17" x14ac:dyDescent="0.3">
      <c r="A3" s="5" t="s">
        <v>45</v>
      </c>
      <c r="B3">
        <v>0</v>
      </c>
      <c r="C3" s="2">
        <v>71575</v>
      </c>
      <c r="D3" s="2">
        <f>D2-C3+B3</f>
        <v>71575</v>
      </c>
      <c r="E3" s="5" t="s">
        <v>45</v>
      </c>
      <c r="F3" t="s">
        <v>15</v>
      </c>
      <c r="H3">
        <f>C5</f>
        <v>143150</v>
      </c>
    </row>
    <row r="4" spans="1:17" x14ac:dyDescent="0.3">
      <c r="A4" s="5" t="s">
        <v>44</v>
      </c>
      <c r="B4">
        <v>0</v>
      </c>
      <c r="C4">
        <v>71575</v>
      </c>
      <c r="D4" s="2">
        <f>D3-C4+B4</f>
        <v>0</v>
      </c>
      <c r="E4" s="5" t="s">
        <v>44</v>
      </c>
      <c r="F4" t="s">
        <v>15</v>
      </c>
      <c r="H4" s="2">
        <f>D5</f>
        <v>0</v>
      </c>
    </row>
    <row r="5" spans="1:17" x14ac:dyDescent="0.3">
      <c r="A5" t="s">
        <v>90</v>
      </c>
      <c r="B5" s="68">
        <f>SUM(B2:B4)</f>
        <v>143150</v>
      </c>
      <c r="C5" s="68">
        <f>SUM(C2:C4)</f>
        <v>143150</v>
      </c>
      <c r="D5" s="2">
        <f>C5-B5</f>
        <v>0</v>
      </c>
      <c r="E5">
        <v>0</v>
      </c>
      <c r="F5">
        <v>0</v>
      </c>
    </row>
    <row r="6" spans="1:17" x14ac:dyDescent="0.3">
      <c r="D6" s="2"/>
    </row>
    <row r="7" spans="1:17" x14ac:dyDescent="0.3">
      <c r="D7" s="2"/>
    </row>
    <row r="16" spans="1:17" x14ac:dyDescent="0.3">
      <c r="D1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AAEF-5708-4945-825D-C677D1A060F4}">
  <dimension ref="A1:K12"/>
  <sheetViews>
    <sheetView workbookViewId="0">
      <selection activeCell="B4" sqref="B4:C4"/>
    </sheetView>
  </sheetViews>
  <sheetFormatPr defaultRowHeight="14.4" x14ac:dyDescent="0.3"/>
  <cols>
    <col min="1" max="1" width="15.33203125" bestFit="1" customWidth="1"/>
    <col min="2" max="3" width="11.109375" bestFit="1" customWidth="1"/>
    <col min="4" max="4" width="10" bestFit="1" customWidth="1"/>
    <col min="5" max="5" width="14.5546875" bestFit="1" customWidth="1"/>
    <col min="6" max="6" width="10.77734375" bestFit="1" customWidth="1"/>
    <col min="7" max="7" width="10.5546875" bestFit="1" customWidth="1"/>
    <col min="8" max="8" width="9.5546875" bestFit="1" customWidth="1"/>
    <col min="9" max="9" width="10.5546875" bestFit="1" customWidth="1"/>
  </cols>
  <sheetData>
    <row r="1" spans="1:11" x14ac:dyDescent="0.3">
      <c r="A1" t="s">
        <v>39</v>
      </c>
      <c r="B1" t="s">
        <v>9</v>
      </c>
      <c r="C1" t="s">
        <v>10</v>
      </c>
      <c r="D1" t="s">
        <v>11</v>
      </c>
      <c r="E1" t="s">
        <v>43</v>
      </c>
      <c r="F1" t="s">
        <v>33</v>
      </c>
    </row>
    <row r="2" spans="1:11" x14ac:dyDescent="0.3">
      <c r="A2">
        <v>0</v>
      </c>
      <c r="B2" s="2">
        <v>34000</v>
      </c>
      <c r="C2">
        <v>0</v>
      </c>
      <c r="D2" s="2">
        <v>34000</v>
      </c>
      <c r="E2">
        <v>0</v>
      </c>
      <c r="F2">
        <v>0</v>
      </c>
      <c r="H2" s="2">
        <f>B4</f>
        <v>34000</v>
      </c>
    </row>
    <row r="3" spans="1:11" x14ac:dyDescent="0.3">
      <c r="A3" s="5" t="s">
        <v>42</v>
      </c>
      <c r="B3">
        <v>0</v>
      </c>
      <c r="C3" s="2">
        <v>34000</v>
      </c>
      <c r="D3" s="2">
        <f>D2-C3+B3</f>
        <v>0</v>
      </c>
      <c r="E3" s="5" t="s">
        <v>42</v>
      </c>
      <c r="F3" s="6" t="s">
        <v>15</v>
      </c>
      <c r="H3" s="2">
        <f>C4</f>
        <v>34000</v>
      </c>
    </row>
    <row r="4" spans="1:11" x14ac:dyDescent="0.3">
      <c r="A4" t="s">
        <v>90</v>
      </c>
      <c r="B4" s="68">
        <f>SUM(B2:B3)</f>
        <v>34000</v>
      </c>
      <c r="C4" s="68">
        <f>SUM(C2:C3)</f>
        <v>34000</v>
      </c>
      <c r="D4" s="2">
        <f>C4-B4</f>
        <v>0</v>
      </c>
      <c r="E4" s="51">
        <v>0</v>
      </c>
      <c r="F4">
        <v>0</v>
      </c>
      <c r="H4" s="2">
        <f>D4</f>
        <v>0</v>
      </c>
    </row>
    <row r="12" spans="1:11" x14ac:dyDescent="0.3">
      <c r="F12" s="2"/>
      <c r="G12" s="6"/>
      <c r="H12" s="6"/>
      <c r="I12" s="6"/>
      <c r="K1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0B9-E411-4D30-8CB1-C574EC1ADDA7}">
  <dimension ref="A1:T13"/>
  <sheetViews>
    <sheetView workbookViewId="0">
      <selection activeCell="B5" sqref="B5:C5"/>
    </sheetView>
  </sheetViews>
  <sheetFormatPr defaultRowHeight="14.4" x14ac:dyDescent="0.3"/>
  <cols>
    <col min="1" max="1" width="9.5546875" bestFit="1" customWidth="1"/>
    <col min="2" max="3" width="12.109375" bestFit="1" customWidth="1"/>
    <col min="4" max="4" width="10" bestFit="1" customWidth="1"/>
    <col min="5" max="5" width="14.5546875" bestFit="1" customWidth="1"/>
    <col min="6" max="6" width="10" bestFit="1" customWidth="1"/>
    <col min="7" max="7" width="9.5546875" bestFit="1" customWidth="1"/>
    <col min="8" max="8" width="10" bestFit="1" customWidth="1"/>
    <col min="9" max="9" width="9.5546875" bestFit="1" customWidth="1"/>
    <col min="15" max="15" width="9.5546875" bestFit="1" customWidth="1"/>
    <col min="18" max="18" width="9.5546875" bestFit="1" customWidth="1"/>
  </cols>
  <sheetData>
    <row r="1" spans="1:20" x14ac:dyDescent="0.3">
      <c r="A1" t="s">
        <v>39</v>
      </c>
      <c r="B1" t="s">
        <v>9</v>
      </c>
      <c r="C1" t="s">
        <v>10</v>
      </c>
      <c r="D1" t="s">
        <v>11</v>
      </c>
      <c r="E1" t="s">
        <v>12</v>
      </c>
      <c r="F1" s="2" t="s">
        <v>33</v>
      </c>
      <c r="G1" s="6"/>
      <c r="H1" s="6"/>
      <c r="I1" s="6"/>
      <c r="K1" s="2"/>
      <c r="O1" s="6"/>
      <c r="Q1" s="2"/>
      <c r="R1" s="6"/>
      <c r="T1" s="6"/>
    </row>
    <row r="2" spans="1:20" x14ac:dyDescent="0.3">
      <c r="A2">
        <v>0</v>
      </c>
      <c r="B2" s="2">
        <v>115000</v>
      </c>
      <c r="C2">
        <v>0</v>
      </c>
      <c r="D2" s="2">
        <v>115000</v>
      </c>
      <c r="E2">
        <v>0</v>
      </c>
      <c r="F2">
        <v>0</v>
      </c>
    </row>
    <row r="3" spans="1:20" x14ac:dyDescent="0.3">
      <c r="A3" s="5" t="s">
        <v>41</v>
      </c>
      <c r="B3">
        <v>0</v>
      </c>
      <c r="C3" s="2">
        <v>57500</v>
      </c>
      <c r="D3" s="2">
        <f>D2-C3+B3</f>
        <v>57500</v>
      </c>
      <c r="E3" s="5" t="s">
        <v>41</v>
      </c>
      <c r="F3" s="2" t="s">
        <v>15</v>
      </c>
      <c r="H3" s="2">
        <f>B5</f>
        <v>115000</v>
      </c>
    </row>
    <row r="4" spans="1:20" x14ac:dyDescent="0.3">
      <c r="A4" s="5" t="s">
        <v>40</v>
      </c>
      <c r="B4">
        <v>0</v>
      </c>
      <c r="C4" s="2">
        <v>57500</v>
      </c>
      <c r="D4" s="2">
        <f>D3-C4+B4</f>
        <v>0</v>
      </c>
      <c r="E4" s="5" t="s">
        <v>40</v>
      </c>
      <c r="F4" s="2" t="s">
        <v>15</v>
      </c>
      <c r="H4">
        <f>C5</f>
        <v>115000</v>
      </c>
    </row>
    <row r="5" spans="1:20" x14ac:dyDescent="0.3">
      <c r="A5" t="s">
        <v>88</v>
      </c>
      <c r="B5" s="68">
        <f>SUM(B2:B4)</f>
        <v>115000</v>
      </c>
      <c r="C5" s="68">
        <f>SUM(C2:C4)</f>
        <v>115000</v>
      </c>
      <c r="D5" s="2">
        <f>C5-B5</f>
        <v>0</v>
      </c>
      <c r="E5">
        <v>0</v>
      </c>
      <c r="F5">
        <v>0</v>
      </c>
      <c r="H5" s="2">
        <f>D5</f>
        <v>0</v>
      </c>
    </row>
    <row r="11" spans="1:20" x14ac:dyDescent="0.3">
      <c r="D11" s="2"/>
    </row>
    <row r="12" spans="1:20" x14ac:dyDescent="0.3">
      <c r="D12" s="2"/>
    </row>
    <row r="13" spans="1:20" x14ac:dyDescent="0.3">
      <c r="D13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Due</vt:lpstr>
      <vt:lpstr>RUH Installments</vt:lpstr>
      <vt:lpstr>JED Installments</vt:lpstr>
      <vt:lpstr>Statistics</vt:lpstr>
      <vt:lpstr>Head Office</vt:lpstr>
      <vt:lpstr>Malqa</vt:lpstr>
      <vt:lpstr>Sawaidi</vt:lpstr>
      <vt:lpstr>Manar</vt:lpstr>
      <vt:lpstr>Laban</vt:lpstr>
      <vt:lpstr>Qurtuba </vt:lpstr>
      <vt:lpstr>Azizya (soundlines)</vt:lpstr>
      <vt:lpstr>Olaya</vt:lpstr>
      <vt:lpstr>AlNakeel</vt:lpstr>
      <vt:lpstr>AlZahra</vt:lpstr>
      <vt:lpstr>AlSafa</vt:lpstr>
      <vt:lpstr>Falasten</vt:lpstr>
      <vt:lpstr>Al Wadi Acc</vt:lpstr>
      <vt:lpstr>Total balance </vt:lpstr>
      <vt:lpstr>support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Fawaz Almutairi</dc:creator>
  <cp:lastModifiedBy>Fawaz Almutairi</cp:lastModifiedBy>
  <dcterms:created xsi:type="dcterms:W3CDTF">2015-06-05T18:17:20Z</dcterms:created>
  <dcterms:modified xsi:type="dcterms:W3CDTF">2021-06-22T09:23:21Z</dcterms:modified>
</cp:coreProperties>
</file>