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EE4E288-4B82-4140-8BD2-439FCE2205B7}" xr6:coauthVersionLast="44" xr6:coauthVersionMax="44" xr10:uidLastSave="{00000000-0000-0000-0000-000000000000}"/>
  <bookViews>
    <workbookView xWindow="-120" yWindow="-120" windowWidth="29040" windowHeight="15840" xr2:uid="{20D85B12-9758-4F64-8529-8B10498F4544}"/>
  </bookViews>
  <sheets>
    <sheet name="Sheet1" sheetId="1" r:id="rId1"/>
    <sheet name="kpl t test" sheetId="3" r:id="rId2"/>
    <sheet name="Sheet2" sheetId="2" r:id="rId3"/>
    <sheet name="kLefflux t test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35" i="1"/>
  <c r="P74" i="1"/>
  <c r="O74" i="1"/>
  <c r="N74" i="1"/>
  <c r="P73" i="1"/>
  <c r="O73" i="1"/>
  <c r="N73" i="1"/>
  <c r="O71" i="1"/>
  <c r="N71" i="1"/>
  <c r="M71" i="1"/>
  <c r="O70" i="1"/>
  <c r="N70" i="1"/>
  <c r="M70" i="1"/>
  <c r="N68" i="1"/>
  <c r="M68" i="1"/>
  <c r="L68" i="1"/>
  <c r="N67" i="1"/>
  <c r="M67" i="1"/>
  <c r="L67" i="1"/>
  <c r="M65" i="1"/>
  <c r="L65" i="1"/>
  <c r="K65" i="1"/>
  <c r="M64" i="1"/>
  <c r="L64" i="1"/>
  <c r="K64" i="1"/>
  <c r="L62" i="1"/>
  <c r="K62" i="1"/>
  <c r="J62" i="1"/>
  <c r="L61" i="1"/>
  <c r="K61" i="1"/>
  <c r="J61" i="1"/>
  <c r="K59" i="1"/>
  <c r="J59" i="1"/>
  <c r="I59" i="1"/>
  <c r="K58" i="1"/>
  <c r="J58" i="1"/>
  <c r="I58" i="1"/>
  <c r="J56" i="1"/>
  <c r="I56" i="1"/>
  <c r="H56" i="1"/>
  <c r="J55" i="1"/>
  <c r="I55" i="1"/>
  <c r="H55" i="1"/>
  <c r="I53" i="1"/>
  <c r="H53" i="1"/>
  <c r="G53" i="1"/>
  <c r="I52" i="1"/>
  <c r="H52" i="1"/>
  <c r="G52" i="1"/>
  <c r="H50" i="1"/>
  <c r="G50" i="1"/>
  <c r="F50" i="1"/>
  <c r="H49" i="1"/>
  <c r="G49" i="1"/>
  <c r="F49" i="1"/>
  <c r="G47" i="1"/>
  <c r="F47" i="1"/>
  <c r="E47" i="1"/>
  <c r="G46" i="1"/>
  <c r="F46" i="1"/>
  <c r="E46" i="1"/>
  <c r="F44" i="1"/>
  <c r="E44" i="1"/>
  <c r="D44" i="1"/>
  <c r="F43" i="1"/>
  <c r="E43" i="1"/>
  <c r="D43" i="1"/>
  <c r="E41" i="1"/>
  <c r="D41" i="1"/>
  <c r="C41" i="1"/>
  <c r="E40" i="1"/>
  <c r="D40" i="1"/>
  <c r="C40" i="1"/>
  <c r="D38" i="1"/>
  <c r="D3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" i="1"/>
  <c r="G19" i="1" l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B6" i="1"/>
  <c r="AB5" i="1"/>
  <c r="AA5" i="1"/>
  <c r="Z5" i="1"/>
  <c r="Y5" i="1"/>
  <c r="W5" i="1"/>
  <c r="V6" i="1"/>
  <c r="V5" i="1"/>
  <c r="U6" i="1"/>
  <c r="U5" i="1"/>
  <c r="C38" i="1" l="1"/>
  <c r="C37" i="1"/>
  <c r="B37" i="1"/>
  <c r="B38" i="1"/>
</calcChain>
</file>

<file path=xl/sharedStrings.xml><?xml version="1.0" encoding="utf-8"?>
<sst xmlns="http://schemas.openxmlformats.org/spreadsheetml/2006/main" count="88" uniqueCount="29">
  <si>
    <t>Normal</t>
  </si>
  <si>
    <t>Cancer</t>
  </si>
  <si>
    <t>Benign</t>
  </si>
  <si>
    <t>Kpl</t>
  </si>
  <si>
    <t>R1L</t>
  </si>
  <si>
    <t>Rinj</t>
  </si>
  <si>
    <t>Tarrival</t>
  </si>
  <si>
    <t>Tbolus</t>
  </si>
  <si>
    <t>FP</t>
  </si>
  <si>
    <t>FL</t>
  </si>
  <si>
    <t>kLP</t>
  </si>
  <si>
    <t>R1P</t>
  </si>
  <si>
    <t>Rsq_pyr</t>
  </si>
  <si>
    <t>Rsq_lac</t>
  </si>
  <si>
    <t>Rmse_pyr</t>
  </si>
  <si>
    <t>Rmse_lac</t>
  </si>
  <si>
    <t>kPL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</si>
  <si>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</si>
  <si>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</si>
  <si>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</si>
  <si>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</si>
  <si>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</si>
  <si>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</si>
  <si>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</si>
  <si>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</si>
  <si>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</si>
  <si>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</si>
  <si>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</si>
  <si>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kLEfflux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</si>
</sst>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11" fontId="0" fillId="5" borderId="0" xfId="0" applyNumberFormat="1" applyFill="1"/>
    <xf numFmtId="0" fontId="3" fillId="5" borderId="0" xfId="3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Sheet1!$K$25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6-4069-8B02-53791DE0B961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Sheet1!$L$26:$M$26</c:f>
                <c:numCache>
                  <c:formatCode>General</c:formatCode>
                  <c:ptCount val="2"/>
                  <c:pt idx="0">
                    <c:v>9.7749039349354682E-5</c:v>
                  </c:pt>
                  <c:pt idx="1">
                    <c:v>1.1694195702938643E-3</c:v>
                  </c:pt>
                </c:numCache>
              </c:numRef>
            </c:plus>
            <c:minus>
              <c:numRef>
                <c:f>Sheet1!$L$26:$M$26</c:f>
                <c:numCache>
                  <c:formatCode>General</c:formatCode>
                  <c:ptCount val="2"/>
                  <c:pt idx="0">
                    <c:v>9.7749039349354682E-5</c:v>
                  </c:pt>
                  <c:pt idx="1">
                    <c:v>1.1694195702938643E-3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Sheet1!$L$24:$M$24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Sheet1!$L$25:$M$25</c:f>
              <c:numCache>
                <c:formatCode>General</c:formatCode>
                <c:ptCount val="2"/>
                <c:pt idx="0">
                  <c:v>4.0918064501504169E-4</c:v>
                </c:pt>
                <c:pt idx="1">
                  <c:v>1.8538458865264319E-3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069-8B02-53791DE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55640"/>
        <c:axId val="627154656"/>
      </c:barChart>
      <c:catAx>
        <c:axId val="6271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4656"/>
        <c:crosses val="autoZero"/>
        <c:auto val="1"/>
        <c:lblAlgn val="ctr"/>
        <c:lblOffset val="100"/>
        <c:noMultiLvlLbl val="0"/>
      </c:catAx>
      <c:valAx>
        <c:axId val="627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Sheet1!$L$31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80-4366-B1D6-08DAB8D5163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Sheet1!$M$32:$N$32</c:f>
                <c:numCache>
                  <c:formatCode>General</c:formatCode>
                  <c:ptCount val="2"/>
                  <c:pt idx="0">
                    <c:v>6.421234854509128E-3</c:v>
                  </c:pt>
                  <c:pt idx="1">
                    <c:v>0.54874614194131155</c:v>
                  </c:pt>
                </c:numCache>
              </c:numRef>
            </c:plus>
            <c:minus>
              <c:numRef>
                <c:f>Sheet1!$M$32:$N$32</c:f>
                <c:numCache>
                  <c:formatCode>General</c:formatCode>
                  <c:ptCount val="2"/>
                  <c:pt idx="0">
                    <c:v>6.421234854509128E-3</c:v>
                  </c:pt>
                  <c:pt idx="1">
                    <c:v>0.54874614194131155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Sheet1!$M$30:$N$30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Sheet1!$M$31:$N$31</c:f>
              <c:numCache>
                <c:formatCode>General</c:formatCode>
                <c:ptCount val="2"/>
                <c:pt idx="0">
                  <c:v>1.0139519777450938E-2</c:v>
                </c:pt>
                <c:pt idx="1">
                  <c:v>0.7489205966313609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0-4366-B1D6-08DAB8D5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74528"/>
        <c:axId val="670767464"/>
      </c:barChart>
      <c:catAx>
        <c:axId val="6248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67464"/>
        <c:crosses val="autoZero"/>
        <c:auto val="1"/>
        <c:lblAlgn val="ctr"/>
        <c:lblOffset val="100"/>
        <c:noMultiLvlLbl val="0"/>
      </c:catAx>
      <c:valAx>
        <c:axId val="6707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580072</xdr:colOff>
      <xdr:row>10</xdr:row>
      <xdr:rowOff>54292</xdr:rowOff>
    </xdr:from>
    <xdr:to>
      <xdr:col>21</xdr:col>
      <xdr:colOff>802957</xdr:colOff>
      <xdr:row>25</xdr:row>
      <xdr:rowOff>75247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AC660-5CE8-476E-A539-300BFAFE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33</xdr:row>
      <xdr:rowOff>12382</xdr:rowOff>
    </xdr:from>
    <xdr:to>
      <xdr:col>18</xdr:col>
      <xdr:colOff>407670</xdr:colOff>
      <xdr:row>49</xdr:row>
      <xdr:rowOff>44767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3C5616-4909-452B-B221-1EC86591B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402E-36A7-41FF-A256-45E2644B1621}">
  <dimension ref="A1:AB74"/>
  <sheetViews>
    <sheetView tabSelected="1" topLeftCell="A30" workbookViewId="0">
      <selection activeCell="J55" sqref="J55"/>
    </sheetView>
  </sheetViews>
  <sheetFormatPr defaultRowHeight="14.4" x14ac:dyDescent="0.3"/>
  <cols>
    <col min="1" max="2" width="9.21875" bestFit="1" customWidth="1"/>
    <col min="3" max="3" width="12" bestFit="1" customWidth="1"/>
    <col min="4" max="4" width="12.21875" bestFit="1" customWidth="1"/>
    <col min="5" max="7" width="9.21875" bestFit="1" customWidth="1"/>
    <col min="8" max="8" width="12.109375" bestFit="1" customWidth="1"/>
    <col min="9" max="18" width="9.21875" bestFit="1" customWidth="1"/>
    <col min="22" max="22" width="12" bestFit="1" customWidth="1"/>
    <col min="25" max="25" width="11" bestFit="1" customWidth="1"/>
  </cols>
  <sheetData>
    <row r="1" spans="1:28" x14ac:dyDescent="0.3">
      <c r="A1" s="2">
        <v>2.8219214062879053E-4</v>
      </c>
      <c r="B1" s="2">
        <v>2.8317377799738919E-2</v>
      </c>
      <c r="C1" s="2">
        <v>1446839504.5127289</v>
      </c>
      <c r="D1" s="2">
        <v>22.506590150524929</v>
      </c>
      <c r="E1" s="2">
        <v>71.852248536185726</v>
      </c>
      <c r="F1" s="2">
        <v>0.58630646037690748</v>
      </c>
      <c r="G1" s="2">
        <v>3.7619698660306608E-2</v>
      </c>
      <c r="H1" s="2">
        <v>9.9972181616641807E-3</v>
      </c>
      <c r="I1" s="2">
        <v>2.0914562110334073E-2</v>
      </c>
      <c r="J1" s="2">
        <v>0.99688593912378221</v>
      </c>
      <c r="K1" s="2">
        <v>0.98909208331062681</v>
      </c>
      <c r="L1" s="2">
        <v>5.5524051252188435E-2</v>
      </c>
      <c r="M1" s="2">
        <v>0.10391745533104392</v>
      </c>
      <c r="N1" s="2">
        <f>SQRT(L1^2+M1^2)</f>
        <v>0.1178208716227102</v>
      </c>
      <c r="O1" s="2">
        <v>0</v>
      </c>
      <c r="P1" s="2">
        <v>0</v>
      </c>
      <c r="Q1" s="2">
        <v>0</v>
      </c>
      <c r="R1" s="2">
        <v>0</v>
      </c>
    </row>
    <row r="2" spans="1:28" x14ac:dyDescent="0.3">
      <c r="A2" s="3">
        <v>4.738731868732241E-3</v>
      </c>
      <c r="B2" s="3">
        <v>5.7500658878599863E-2</v>
      </c>
      <c r="C2" s="3">
        <v>914446385.28597903</v>
      </c>
      <c r="D2" s="3">
        <v>22.858446139756701</v>
      </c>
      <c r="E2" s="3">
        <v>71.812756021061418</v>
      </c>
      <c r="F2" s="3">
        <v>0.62544119100883422</v>
      </c>
      <c r="G2" s="3">
        <v>3.0735409429340512</v>
      </c>
      <c r="H2" s="3">
        <v>6.0251826367834678E-7</v>
      </c>
      <c r="I2" s="3">
        <v>2.0648285537041084E-2</v>
      </c>
      <c r="J2" s="3">
        <v>0.9640875016148599</v>
      </c>
      <c r="K2" s="3">
        <v>0.89691352480363695</v>
      </c>
      <c r="L2" s="3">
        <v>0.18855602191733009</v>
      </c>
      <c r="M2" s="3">
        <v>0.31946143811796662</v>
      </c>
      <c r="N2" s="2">
        <f t="shared" ref="N2:N18" si="0">SQRT(L2^2+M2^2)</f>
        <v>0.37095684903461223</v>
      </c>
      <c r="O2" s="3">
        <v>0</v>
      </c>
      <c r="P2" s="3">
        <v>0</v>
      </c>
      <c r="Q2" s="3">
        <v>0</v>
      </c>
      <c r="R2" s="3">
        <v>0</v>
      </c>
    </row>
    <row r="3" spans="1:28" x14ac:dyDescent="0.3">
      <c r="A3" s="2">
        <v>4.714109952254986E-4</v>
      </c>
      <c r="B3" s="2">
        <v>2.7380271266863786E-2</v>
      </c>
      <c r="C3" s="2">
        <v>552654462.70737171</v>
      </c>
      <c r="D3" s="2">
        <v>21.936992180186806</v>
      </c>
      <c r="E3" s="2">
        <v>74.705428456906944</v>
      </c>
      <c r="F3" s="2">
        <v>0.56517471623468929</v>
      </c>
      <c r="G3" s="2">
        <v>0.11412708907463566</v>
      </c>
      <c r="H3" s="2">
        <v>4.9143395330209596E-8</v>
      </c>
      <c r="I3" s="2">
        <v>2.1201561278580895E-2</v>
      </c>
      <c r="J3" s="2">
        <v>0.99271495207204574</v>
      </c>
      <c r="K3" s="2">
        <v>0.80269921133368305</v>
      </c>
      <c r="L3" s="2">
        <v>8.4924657483411395E-2</v>
      </c>
      <c r="M3" s="2">
        <v>0.44195902613212207</v>
      </c>
      <c r="N3" s="2">
        <f t="shared" si="0"/>
        <v>0.45004441806151591</v>
      </c>
      <c r="O3" s="2">
        <v>0</v>
      </c>
      <c r="P3" s="2">
        <v>0</v>
      </c>
      <c r="Q3" s="2">
        <v>0</v>
      </c>
      <c r="R3" s="2">
        <v>0</v>
      </c>
    </row>
    <row r="4" spans="1:28" x14ac:dyDescent="0.3">
      <c r="A4" s="3">
        <v>6.9029981860676019E-4</v>
      </c>
      <c r="B4" s="3">
        <v>3.3161642826978525E-2</v>
      </c>
      <c r="C4" s="3">
        <v>290548589.01821327</v>
      </c>
      <c r="D4" s="3">
        <v>19.559340132457926</v>
      </c>
      <c r="E4" s="3">
        <v>66.925399790120721</v>
      </c>
      <c r="F4" s="3">
        <v>7.2256409675808306E-2</v>
      </c>
      <c r="G4" s="3">
        <v>0.37323036864105213</v>
      </c>
      <c r="H4" s="3">
        <v>2.2361685908520931E-3</v>
      </c>
      <c r="I4" s="3">
        <v>1.9784177142727521E-2</v>
      </c>
      <c r="J4" s="3">
        <v>0.99388875933337628</v>
      </c>
      <c r="K4" s="3">
        <v>0.97229005641276345</v>
      </c>
      <c r="L4" s="3">
        <v>7.7782570412383983E-2</v>
      </c>
      <c r="M4" s="3">
        <v>0.16562863324728674</v>
      </c>
      <c r="N4" s="2">
        <f t="shared" si="0"/>
        <v>0.18298353043736393</v>
      </c>
      <c r="O4" s="3">
        <v>0</v>
      </c>
      <c r="P4" s="3">
        <v>0</v>
      </c>
      <c r="Q4" s="3">
        <v>0</v>
      </c>
      <c r="R4" s="3">
        <v>0</v>
      </c>
    </row>
    <row r="5" spans="1:28" s="1" customFormat="1" x14ac:dyDescent="0.3">
      <c r="A5" s="1">
        <v>6.5256505609614783E-4</v>
      </c>
      <c r="B5" s="1">
        <v>4.5179401612943204E-2</v>
      </c>
      <c r="C5" s="1">
        <v>201001775.65644425</v>
      </c>
      <c r="D5" s="1">
        <v>17.949447282670707</v>
      </c>
      <c r="E5" s="1">
        <v>68.934597980074912</v>
      </c>
      <c r="F5" s="1">
        <v>3.4415204335929067E-2</v>
      </c>
      <c r="G5" s="1">
        <v>2.7345611025381835</v>
      </c>
      <c r="H5" s="1">
        <v>9.6487858748897509E-3</v>
      </c>
      <c r="I5" s="1">
        <v>1.9687110172535986E-2</v>
      </c>
      <c r="J5" s="1">
        <v>0.99641466311206506</v>
      </c>
      <c r="K5" s="1">
        <v>-5.0602540628269299E-2</v>
      </c>
      <c r="L5" s="1">
        <v>5.9577542069605298E-2</v>
      </c>
      <c r="M5" s="1">
        <v>1.019851222101531</v>
      </c>
      <c r="N5" s="2">
        <f t="shared" si="0"/>
        <v>1.021589936687437</v>
      </c>
      <c r="O5" s="1">
        <v>0</v>
      </c>
      <c r="P5" s="1">
        <v>0</v>
      </c>
      <c r="Q5" s="1">
        <v>0</v>
      </c>
      <c r="R5" s="1">
        <v>0</v>
      </c>
      <c r="T5" s="1">
        <v>1E-4</v>
      </c>
      <c r="U5" s="1">
        <f>1/38</f>
        <v>2.6315789473684209E-2</v>
      </c>
      <c r="V5" s="1">
        <f>10^4</f>
        <v>10000</v>
      </c>
      <c r="W5" s="5">
        <f>1E-20</f>
        <v>9.9999999999999995E-21</v>
      </c>
      <c r="X5" s="1">
        <v>35</v>
      </c>
      <c r="Y5" s="1">
        <f>0.00000001</f>
        <v>1E-8</v>
      </c>
      <c r="Z5" s="1">
        <f>0.00000001</f>
        <v>1E-8</v>
      </c>
      <c r="AA5" s="1">
        <f>0.00000000000001</f>
        <v>1E-14</v>
      </c>
      <c r="AB5" s="1">
        <f>1/51</f>
        <v>1.9607843137254902E-2</v>
      </c>
    </row>
    <row r="6" spans="1:28" x14ac:dyDescent="0.3">
      <c r="A6" s="3">
        <v>4.1234186015919115E-4</v>
      </c>
      <c r="B6" s="3">
        <v>2.824833219196763E-2</v>
      </c>
      <c r="C6" s="3">
        <v>1390124994.9073031</v>
      </c>
      <c r="D6" s="3">
        <v>22.269644210645438</v>
      </c>
      <c r="E6" s="3">
        <v>70.152433683314371</v>
      </c>
      <c r="F6" s="3">
        <v>0.61672729538909699</v>
      </c>
      <c r="G6" s="3">
        <v>5.6178224797711708E-2</v>
      </c>
      <c r="H6" s="3">
        <v>1.8776389162336795E-13</v>
      </c>
      <c r="I6" s="3">
        <v>2.0686334486333679E-2</v>
      </c>
      <c r="J6" s="3">
        <v>0.99490231945886731</v>
      </c>
      <c r="K6" s="3">
        <v>0.98717886563661905</v>
      </c>
      <c r="L6" s="3">
        <v>7.1040155797417917E-2</v>
      </c>
      <c r="M6" s="3">
        <v>0.11266287329793762</v>
      </c>
      <c r="N6" s="2">
        <f t="shared" si="0"/>
        <v>0.13319019016229594</v>
      </c>
      <c r="O6" s="3">
        <v>0</v>
      </c>
      <c r="P6" s="3">
        <v>0</v>
      </c>
      <c r="Q6" s="3">
        <v>0</v>
      </c>
      <c r="R6" s="3">
        <v>0</v>
      </c>
      <c r="T6">
        <v>0.08</v>
      </c>
      <c r="U6">
        <f>1/10</f>
        <v>0.1</v>
      </c>
      <c r="V6">
        <f>10^10</f>
        <v>10000000000</v>
      </c>
      <c r="W6">
        <v>60</v>
      </c>
      <c r="X6">
        <v>150</v>
      </c>
      <c r="Y6">
        <v>10</v>
      </c>
      <c r="Z6">
        <v>10</v>
      </c>
      <c r="AA6">
        <v>0.01</v>
      </c>
      <c r="AB6">
        <f>1/47</f>
        <v>2.1276595744680851E-2</v>
      </c>
    </row>
    <row r="7" spans="1:28" x14ac:dyDescent="0.3">
      <c r="A7" s="3">
        <v>1.8289349482574239E-3</v>
      </c>
      <c r="B7" s="3">
        <v>2.7484638581886933E-2</v>
      </c>
      <c r="C7" s="3">
        <v>772120148.82607663</v>
      </c>
      <c r="D7" s="3">
        <v>19.466860180652631</v>
      </c>
      <c r="E7" s="3">
        <v>75.819561576942462</v>
      </c>
      <c r="F7" s="3">
        <v>0.56679078018039086</v>
      </c>
      <c r="G7" s="3">
        <v>1.3900365380668709</v>
      </c>
      <c r="H7" s="3">
        <v>8.9000161889841534E-8</v>
      </c>
      <c r="I7" s="3">
        <v>2.1074952135650329E-2</v>
      </c>
      <c r="J7" s="3">
        <v>0.98487207986210179</v>
      </c>
      <c r="K7" s="3">
        <v>0.76880772208090353</v>
      </c>
      <c r="L7" s="3">
        <v>0.1223790870063968</v>
      </c>
      <c r="M7" s="3">
        <v>0.47841441778013494</v>
      </c>
      <c r="N7" s="2">
        <f t="shared" si="0"/>
        <v>0.49381878870333062</v>
      </c>
      <c r="O7" s="3">
        <v>0</v>
      </c>
      <c r="P7" s="3">
        <v>0</v>
      </c>
      <c r="Q7" s="3">
        <v>0</v>
      </c>
      <c r="R7" s="3">
        <v>0</v>
      </c>
    </row>
    <row r="8" spans="1:28" x14ac:dyDescent="0.3">
      <c r="A8" s="2">
        <v>7.4960223764231736E-3</v>
      </c>
      <c r="B8" s="2">
        <v>6.0436927062835419E-2</v>
      </c>
      <c r="C8" s="2">
        <v>637680652.7266798</v>
      </c>
      <c r="D8" s="2">
        <v>19.700494417009125</v>
      </c>
      <c r="E8" s="2">
        <v>72.060944156994779</v>
      </c>
      <c r="F8" s="2">
        <v>0.63122552114140773</v>
      </c>
      <c r="G8" s="2">
        <v>3.4018200746017908</v>
      </c>
      <c r="H8" s="2">
        <v>1.2909309120764682E-3</v>
      </c>
      <c r="I8" s="2">
        <v>2.0912080876711904E-2</v>
      </c>
      <c r="J8" s="2">
        <v>0.99142031747781556</v>
      </c>
      <c r="K8" s="2">
        <v>0.84671260512870894</v>
      </c>
      <c r="L8" s="2">
        <v>9.2162279143707171E-2</v>
      </c>
      <c r="M8" s="2">
        <v>0.38955682630725158</v>
      </c>
      <c r="N8" s="2">
        <f t="shared" si="0"/>
        <v>0.40031038784865525</v>
      </c>
      <c r="O8" s="2">
        <v>0</v>
      </c>
      <c r="P8" s="2">
        <v>0</v>
      </c>
      <c r="Q8" s="2">
        <v>0</v>
      </c>
      <c r="R8" s="2">
        <v>0</v>
      </c>
    </row>
    <row r="9" spans="1:28" x14ac:dyDescent="0.3">
      <c r="A9" s="2">
        <v>2.2207063174650723E-3</v>
      </c>
      <c r="B9" s="2">
        <v>3.5092608153586731E-2</v>
      </c>
      <c r="C9" s="2">
        <v>878087463.81352866</v>
      </c>
      <c r="D9" s="2">
        <v>37.795162176009079</v>
      </c>
      <c r="E9" s="2">
        <v>62.157293480048253</v>
      </c>
      <c r="F9" s="2">
        <v>0.74973085212732493</v>
      </c>
      <c r="G9" s="2">
        <v>0.90075717500536046</v>
      </c>
      <c r="H9" s="2">
        <v>1.0634399676615797E-12</v>
      </c>
      <c r="I9" s="2">
        <v>2.1269809316764601E-2</v>
      </c>
      <c r="J9" s="2">
        <v>0.98855095171117613</v>
      </c>
      <c r="K9" s="2">
        <v>0.82679795737044992</v>
      </c>
      <c r="L9" s="2">
        <v>0.10646388028780271</v>
      </c>
      <c r="M9" s="2">
        <v>0.41408938914593618</v>
      </c>
      <c r="N9" s="2">
        <f t="shared" si="0"/>
        <v>0.42755652258992632</v>
      </c>
      <c r="O9" s="2">
        <v>0</v>
      </c>
      <c r="P9" s="2">
        <v>0</v>
      </c>
      <c r="Q9" s="2">
        <v>0</v>
      </c>
      <c r="R9" s="2">
        <v>0</v>
      </c>
    </row>
    <row r="10" spans="1:28" x14ac:dyDescent="0.3">
      <c r="A10" s="3">
        <v>2.077569128187533E-4</v>
      </c>
      <c r="B10" s="3">
        <v>2.6762587056854345E-2</v>
      </c>
      <c r="C10" s="3">
        <v>737843099.99998057</v>
      </c>
      <c r="D10" s="3">
        <v>24.174989369591135</v>
      </c>
      <c r="E10" s="3">
        <v>75.245413456417509</v>
      </c>
      <c r="F10" s="3">
        <v>0.5670023655541393</v>
      </c>
      <c r="G10" s="3">
        <v>4.5024128914864431E-2</v>
      </c>
      <c r="H10" s="3">
        <v>1.0263300402177433E-12</v>
      </c>
      <c r="I10" s="3">
        <v>2.123287803163142E-2</v>
      </c>
      <c r="J10" s="3">
        <v>0.98535338237018788</v>
      </c>
      <c r="K10" s="3">
        <v>0.9350922974170599</v>
      </c>
      <c r="L10" s="3">
        <v>0.12041657466276817</v>
      </c>
      <c r="M10" s="3">
        <v>0.25349285109665454</v>
      </c>
      <c r="N10" s="2">
        <f t="shared" si="0"/>
        <v>0.28063994193739544</v>
      </c>
      <c r="O10" s="3">
        <v>0</v>
      </c>
      <c r="P10" s="3">
        <v>0</v>
      </c>
      <c r="Q10" s="3">
        <v>0</v>
      </c>
      <c r="R10" s="3">
        <v>0</v>
      </c>
    </row>
    <row r="11" spans="1:28" x14ac:dyDescent="0.3">
      <c r="A11" s="2">
        <v>2.5585370046212586E-4</v>
      </c>
      <c r="B11" s="2">
        <v>2.6542872743991756E-2</v>
      </c>
      <c r="C11" s="2">
        <v>755701592.87504113</v>
      </c>
      <c r="D11" s="2">
        <v>11.320785892275099</v>
      </c>
      <c r="E11" s="2">
        <v>70.342002303964534</v>
      </c>
      <c r="F11" s="2">
        <v>0.57390233717133587</v>
      </c>
      <c r="G11" s="2">
        <v>1.7323296211486903E-2</v>
      </c>
      <c r="H11" s="2">
        <v>8.5354728365203011E-8</v>
      </c>
      <c r="I11" s="2">
        <v>2.0820392733734618E-2</v>
      </c>
      <c r="J11" s="2">
        <v>0.99432732187606554</v>
      </c>
      <c r="K11" s="2">
        <v>0.97568192474551152</v>
      </c>
      <c r="L11" s="2">
        <v>7.4939651338227845E-2</v>
      </c>
      <c r="M11" s="2">
        <v>0.15516086652872105</v>
      </c>
      <c r="N11" s="2">
        <f t="shared" si="0"/>
        <v>0.17231031845086567</v>
      </c>
      <c r="O11" s="2">
        <v>0</v>
      </c>
      <c r="P11" s="2">
        <v>0</v>
      </c>
      <c r="Q11" s="2">
        <v>0</v>
      </c>
      <c r="R11" s="2">
        <v>0</v>
      </c>
    </row>
    <row r="12" spans="1:28" x14ac:dyDescent="0.3">
      <c r="A12" s="2">
        <v>3.9688978895393006E-4</v>
      </c>
      <c r="B12" s="2">
        <v>2.6671125427247224E-2</v>
      </c>
      <c r="C12" s="2">
        <v>1037807299.9533541</v>
      </c>
      <c r="D12" s="2">
        <v>26.288366468703906</v>
      </c>
      <c r="E12" s="2">
        <v>68.447313607581918</v>
      </c>
      <c r="F12" s="2">
        <v>0.64170367477294366</v>
      </c>
      <c r="G12" s="2">
        <v>2.1876246234585429E-2</v>
      </c>
      <c r="H12" s="2">
        <v>6.393302797534337E-10</v>
      </c>
      <c r="I12" s="2">
        <v>2.07789304843287E-2</v>
      </c>
      <c r="J12" s="2">
        <v>0.98740857445468211</v>
      </c>
      <c r="K12" s="2">
        <v>0.97932168955134558</v>
      </c>
      <c r="L12" s="2">
        <v>0.1116490541377969</v>
      </c>
      <c r="M12" s="2">
        <v>0.14307874525647732</v>
      </c>
      <c r="N12" s="2">
        <f t="shared" si="0"/>
        <v>0.18148564305209555</v>
      </c>
      <c r="O12" s="2">
        <v>0</v>
      </c>
      <c r="P12" s="2">
        <v>0</v>
      </c>
      <c r="Q12" s="2">
        <v>0</v>
      </c>
      <c r="R12" s="2">
        <v>0</v>
      </c>
    </row>
    <row r="13" spans="1:28" x14ac:dyDescent="0.3">
      <c r="A13" s="4">
        <v>5.1368495621184293E-4</v>
      </c>
      <c r="B13" s="4">
        <v>2.6315790200431705E-2</v>
      </c>
      <c r="C13" s="4">
        <v>129018761.28599353</v>
      </c>
      <c r="D13" s="4">
        <v>14.542471909713171</v>
      </c>
      <c r="E13" s="4">
        <v>65.897148224936871</v>
      </c>
      <c r="F13" s="4">
        <v>2.8363464779694668E-2</v>
      </c>
      <c r="G13" s="4">
        <v>1.0862895417044028E-7</v>
      </c>
      <c r="H13" s="4">
        <v>9.9612869128840788E-3</v>
      </c>
      <c r="I13" s="4">
        <v>1.9729496135694746E-2</v>
      </c>
      <c r="J13" s="4">
        <v>0.9915634663913836</v>
      </c>
      <c r="K13" s="4">
        <v>0.99542213915422884</v>
      </c>
      <c r="L13" s="4">
        <v>9.1390197901800599E-2</v>
      </c>
      <c r="M13" s="4">
        <v>6.7320741508939297E-2</v>
      </c>
      <c r="N13" s="2">
        <f t="shared" si="0"/>
        <v>0.1135088124765813</v>
      </c>
      <c r="O13" s="4">
        <v>0</v>
      </c>
      <c r="P13" s="4">
        <v>0</v>
      </c>
      <c r="Q13" s="4">
        <v>0</v>
      </c>
      <c r="R13" s="4">
        <v>0</v>
      </c>
    </row>
    <row r="14" spans="1:28" s="1" customFormat="1" x14ac:dyDescent="0.3">
      <c r="A14" s="1">
        <v>1.3105383229876472E-2</v>
      </c>
      <c r="B14" s="1">
        <v>8.6450375141601102E-2</v>
      </c>
      <c r="C14" s="1">
        <v>53195214.928321175</v>
      </c>
      <c r="D14" s="1">
        <v>42.244597710099477</v>
      </c>
      <c r="E14" s="1">
        <v>48.630055445562171</v>
      </c>
      <c r="F14" s="1">
        <v>0.64941508483128174</v>
      </c>
      <c r="G14" s="1">
        <v>9.9559918394250371</v>
      </c>
      <c r="H14" s="1">
        <v>1.2967992998602358E-3</v>
      </c>
      <c r="I14" s="1">
        <v>2.0959894606749196E-2</v>
      </c>
      <c r="J14" s="1">
        <v>0.99156433634992069</v>
      </c>
      <c r="K14" s="1">
        <v>-2.6639772807426731</v>
      </c>
      <c r="L14" s="1">
        <v>9.13854857927585E-2</v>
      </c>
      <c r="M14" s="1">
        <v>1.9045570371966407</v>
      </c>
      <c r="N14" s="2">
        <f t="shared" si="0"/>
        <v>1.9067482306137915</v>
      </c>
      <c r="O14" s="1">
        <v>0</v>
      </c>
      <c r="P14" s="1">
        <v>0</v>
      </c>
      <c r="Q14" s="1">
        <v>0</v>
      </c>
      <c r="R14" s="1">
        <v>0</v>
      </c>
    </row>
    <row r="15" spans="1:28" x14ac:dyDescent="0.3">
      <c r="A15" s="4">
        <v>3.1190215825482111E-4</v>
      </c>
      <c r="B15" s="4">
        <v>2.6623109920485964E-2</v>
      </c>
      <c r="C15" s="4">
        <v>179813512.99999988</v>
      </c>
      <c r="D15" s="4">
        <v>24.122423392931982</v>
      </c>
      <c r="E15" s="4">
        <v>67.688739100460339</v>
      </c>
      <c r="F15" s="4">
        <v>0.63070970420534311</v>
      </c>
      <c r="G15" s="4">
        <v>2.6786842780739849E-2</v>
      </c>
      <c r="H15" s="4">
        <v>4.5957149894161114E-12</v>
      </c>
      <c r="I15" s="4">
        <v>2.0833379264065754E-2</v>
      </c>
      <c r="J15" s="4">
        <v>0.98945038792432594</v>
      </c>
      <c r="K15" s="4">
        <v>0.67769233058623635</v>
      </c>
      <c r="L15" s="4">
        <v>0.10219645764368386</v>
      </c>
      <c r="M15" s="4">
        <v>0.56487573210364239</v>
      </c>
      <c r="N15" s="2">
        <f t="shared" si="0"/>
        <v>0.57404591164343577</v>
      </c>
      <c r="O15" s="4">
        <v>0</v>
      </c>
      <c r="P15" s="4">
        <v>0</v>
      </c>
      <c r="Q15" s="4">
        <v>0</v>
      </c>
      <c r="R15" s="4">
        <v>0</v>
      </c>
    </row>
    <row r="16" spans="1:28" x14ac:dyDescent="0.3">
      <c r="A16" s="4">
        <v>1.8848694713137994E-4</v>
      </c>
      <c r="B16" s="4">
        <v>2.6316108533780067E-2</v>
      </c>
      <c r="C16" s="4">
        <v>638105249.99999964</v>
      </c>
      <c r="D16" s="4">
        <v>18.201193735103082</v>
      </c>
      <c r="E16" s="4">
        <v>68.563957744434248</v>
      </c>
      <c r="F16" s="4">
        <v>0.61554368956228733</v>
      </c>
      <c r="G16" s="4">
        <v>4.196813171389801E-5</v>
      </c>
      <c r="H16" s="4">
        <v>7.3235032193871683E-13</v>
      </c>
      <c r="I16" s="4">
        <v>2.0846635327121103E-2</v>
      </c>
      <c r="J16" s="4">
        <v>0.99597838958623031</v>
      </c>
      <c r="K16" s="4">
        <v>0.93876240716013426</v>
      </c>
      <c r="L16" s="4">
        <v>6.3098290861417022E-2</v>
      </c>
      <c r="M16" s="4">
        <v>0.2462218855249611</v>
      </c>
      <c r="N16" s="2">
        <f t="shared" si="0"/>
        <v>0.25417830596079405</v>
      </c>
      <c r="O16" s="4">
        <v>0</v>
      </c>
      <c r="P16" s="4">
        <v>0</v>
      </c>
      <c r="Q16" s="4">
        <v>0</v>
      </c>
      <c r="R16" s="4">
        <v>0</v>
      </c>
    </row>
    <row r="17" spans="1:18" s="1" customFormat="1" x14ac:dyDescent="0.3">
      <c r="A17" s="6">
        <v>1.7887046238220031E-3</v>
      </c>
      <c r="B17" s="6">
        <v>3.4856843156593584E-2</v>
      </c>
      <c r="C17" s="6">
        <v>713902313.328035</v>
      </c>
      <c r="D17" s="6">
        <v>35.975368939921964</v>
      </c>
      <c r="E17" s="6">
        <v>79.374096999914272</v>
      </c>
      <c r="F17" s="6">
        <v>0.63256203175137538</v>
      </c>
      <c r="G17" s="6">
        <v>0.95557750953382659</v>
      </c>
      <c r="H17" s="6">
        <v>1.8089265748925997E-10</v>
      </c>
      <c r="I17" s="6">
        <v>2.1274001875416185E-2</v>
      </c>
      <c r="J17" s="6">
        <v>0.93490186863815317</v>
      </c>
      <c r="K17" s="6">
        <v>0.77498415409125188</v>
      </c>
      <c r="L17" s="6">
        <v>0.25386443242058998</v>
      </c>
      <c r="M17" s="6">
        <v>0.47198060071327153</v>
      </c>
      <c r="N17" s="2">
        <f t="shared" si="0"/>
        <v>0.53592241742428437</v>
      </c>
      <c r="O17" s="6">
        <v>0</v>
      </c>
      <c r="P17" s="6">
        <v>0</v>
      </c>
      <c r="Q17" s="6">
        <v>0</v>
      </c>
      <c r="R17" s="6">
        <v>0</v>
      </c>
    </row>
    <row r="18" spans="1:18" x14ac:dyDescent="0.3">
      <c r="A18" s="4">
        <v>6.2264851846212279E-4</v>
      </c>
      <c r="B18" s="4">
        <v>2.642802964315253E-2</v>
      </c>
      <c r="C18" s="4">
        <v>178271708.94744372</v>
      </c>
      <c r="D18" s="4">
        <v>11.785374711808991</v>
      </c>
      <c r="E18" s="4">
        <v>63.896201401748471</v>
      </c>
      <c r="F18" s="4">
        <v>1.0000040422142649E-8</v>
      </c>
      <c r="G18" s="4">
        <v>1.3729159568395835E-2</v>
      </c>
      <c r="H18" s="4">
        <v>7.398236980270101E-9</v>
      </c>
      <c r="I18" s="4">
        <v>1.9607843137295324E-2</v>
      </c>
      <c r="J18" s="4">
        <v>0.98657108725223341</v>
      </c>
      <c r="K18" s="4">
        <v>0.94992378997687132</v>
      </c>
      <c r="L18" s="4">
        <v>0.11530231402833582</v>
      </c>
      <c r="M18" s="4">
        <v>0.22265544664996934</v>
      </c>
      <c r="N18" s="2">
        <f t="shared" si="0"/>
        <v>0.25073905069451452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3">
      <c r="A19">
        <f t="shared" ref="A19:A35" si="1">IF(OR(ABS(A2-T$5)&lt;=0.001*T$5,ABS(A2-T$6)&lt;=0.001*T$6),0,1)</f>
        <v>1</v>
      </c>
      <c r="B19">
        <f t="shared" ref="B19:F34" si="2">IF(OR(ABS(B2-U$5)&lt;=0.001*U$5,ABS(B2-U$6)&lt;=0.001*U$6),0,1)</f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ref="G19:G35" si="3">IF(OR(ABS(G2-Z$5)&lt;=0.001*Z$5,ABS(G2-Z$6)&lt;=0.001*Z$6),0,1)</f>
        <v>1</v>
      </c>
      <c r="H19">
        <f t="shared" ref="H19:H35" si="4">IF(OR(ABS(H2-AA$5)&lt;=0.001*AA$5,ABS(H2-AA$6)&lt;=0.001*AA$6),0,1)</f>
        <v>1</v>
      </c>
      <c r="I19">
        <f t="shared" ref="I19:I35" si="5">IF(OR(ABS(I2-AB$5)&lt;=0.001*AB$5,ABS(I2-AB$6)&lt;=0.001*AB$6),0,1)</f>
        <v>1</v>
      </c>
    </row>
    <row r="20" spans="1:18" x14ac:dyDescent="0.3">
      <c r="A20">
        <f t="shared" si="1"/>
        <v>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si="3"/>
        <v>1</v>
      </c>
      <c r="H20">
        <f t="shared" si="4"/>
        <v>1</v>
      </c>
      <c r="I20">
        <f t="shared" si="5"/>
        <v>1</v>
      </c>
    </row>
    <row r="21" spans="1:18" x14ac:dyDescent="0.3">
      <c r="A21">
        <f t="shared" si="1"/>
        <v>1</v>
      </c>
      <c r="B21">
        <f t="shared" si="2"/>
        <v>1</v>
      </c>
      <c r="C21">
        <f t="shared" si="2"/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3"/>
        <v>1</v>
      </c>
      <c r="H21">
        <f t="shared" si="4"/>
        <v>1</v>
      </c>
      <c r="I21">
        <f t="shared" si="5"/>
        <v>1</v>
      </c>
    </row>
    <row r="22" spans="1:18" x14ac:dyDescent="0.3">
      <c r="A22">
        <f t="shared" si="1"/>
        <v>1</v>
      </c>
      <c r="B22">
        <f t="shared" si="2"/>
        <v>1</v>
      </c>
      <c r="C22">
        <f t="shared" si="2"/>
        <v>1</v>
      </c>
      <c r="D22">
        <f t="shared" si="2"/>
        <v>1</v>
      </c>
      <c r="E22">
        <f t="shared" si="2"/>
        <v>1</v>
      </c>
      <c r="F22">
        <f t="shared" si="2"/>
        <v>1</v>
      </c>
      <c r="G22">
        <f t="shared" si="3"/>
        <v>1</v>
      </c>
      <c r="H22">
        <f t="shared" si="4"/>
        <v>1</v>
      </c>
      <c r="I22">
        <f t="shared" si="5"/>
        <v>1</v>
      </c>
    </row>
    <row r="23" spans="1:18" x14ac:dyDescent="0.3">
      <c r="A23">
        <f t="shared" si="1"/>
        <v>1</v>
      </c>
      <c r="B23">
        <f t="shared" si="2"/>
        <v>1</v>
      </c>
      <c r="C23">
        <f t="shared" si="2"/>
        <v>1</v>
      </c>
      <c r="D23">
        <f t="shared" si="2"/>
        <v>1</v>
      </c>
      <c r="E23">
        <f t="shared" si="2"/>
        <v>1</v>
      </c>
      <c r="F23">
        <f t="shared" si="2"/>
        <v>1</v>
      </c>
      <c r="G23">
        <f t="shared" si="3"/>
        <v>1</v>
      </c>
      <c r="H23">
        <f t="shared" si="4"/>
        <v>1</v>
      </c>
      <c r="I23">
        <f t="shared" si="5"/>
        <v>1</v>
      </c>
    </row>
    <row r="24" spans="1:18" x14ac:dyDescent="0.3">
      <c r="A24">
        <f t="shared" si="1"/>
        <v>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G24">
        <f t="shared" si="3"/>
        <v>1</v>
      </c>
      <c r="H24">
        <f t="shared" si="4"/>
        <v>1</v>
      </c>
      <c r="I24">
        <f t="shared" si="5"/>
        <v>1</v>
      </c>
      <c r="L24" t="s">
        <v>2</v>
      </c>
      <c r="M24" t="s">
        <v>1</v>
      </c>
    </row>
    <row r="25" spans="1:18" x14ac:dyDescent="0.3">
      <c r="A25">
        <f t="shared" si="1"/>
        <v>1</v>
      </c>
      <c r="B25">
        <f t="shared" si="2"/>
        <v>1</v>
      </c>
      <c r="C25">
        <f t="shared" si="2"/>
        <v>1</v>
      </c>
      <c r="D25">
        <f t="shared" si="2"/>
        <v>1</v>
      </c>
      <c r="E25">
        <f t="shared" si="2"/>
        <v>1</v>
      </c>
      <c r="F25">
        <f t="shared" si="2"/>
        <v>1</v>
      </c>
      <c r="G25">
        <f t="shared" si="3"/>
        <v>1</v>
      </c>
      <c r="H25">
        <f t="shared" si="4"/>
        <v>1</v>
      </c>
      <c r="I25">
        <f t="shared" si="5"/>
        <v>1</v>
      </c>
      <c r="K25" t="s">
        <v>16</v>
      </c>
      <c r="L25">
        <v>4.0918064501504169E-4</v>
      </c>
      <c r="M25">
        <v>1.8538458865264319E-3</v>
      </c>
    </row>
    <row r="26" spans="1:18" x14ac:dyDescent="0.3">
      <c r="A26">
        <f t="shared" si="1"/>
        <v>1</v>
      </c>
      <c r="B26">
        <f t="shared" si="2"/>
        <v>1</v>
      </c>
      <c r="C26">
        <f t="shared" si="2"/>
        <v>1</v>
      </c>
      <c r="D26">
        <f t="shared" si="2"/>
        <v>1</v>
      </c>
      <c r="E26">
        <f t="shared" si="2"/>
        <v>1</v>
      </c>
      <c r="F26">
        <f t="shared" si="2"/>
        <v>1</v>
      </c>
      <c r="G26">
        <f t="shared" si="3"/>
        <v>1</v>
      </c>
      <c r="H26">
        <f t="shared" si="4"/>
        <v>1</v>
      </c>
      <c r="I26">
        <f t="shared" si="5"/>
        <v>0</v>
      </c>
      <c r="L26">
        <v>9.7749039349354682E-5</v>
      </c>
      <c r="M26">
        <v>1.1694195702938643E-3</v>
      </c>
    </row>
    <row r="27" spans="1:18" x14ac:dyDescent="0.3">
      <c r="A27">
        <f t="shared" si="1"/>
        <v>1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2"/>
        <v>1</v>
      </c>
      <c r="F27">
        <f t="shared" si="2"/>
        <v>1</v>
      </c>
      <c r="G27">
        <f t="shared" si="3"/>
        <v>1</v>
      </c>
      <c r="H27">
        <f t="shared" si="4"/>
        <v>1</v>
      </c>
      <c r="I27">
        <f t="shared" si="5"/>
        <v>1</v>
      </c>
    </row>
    <row r="28" spans="1:18" x14ac:dyDescent="0.3">
      <c r="A28">
        <f t="shared" si="1"/>
        <v>1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2"/>
        <v>1</v>
      </c>
      <c r="F28">
        <f t="shared" si="2"/>
        <v>1</v>
      </c>
      <c r="G28">
        <f t="shared" si="3"/>
        <v>1</v>
      </c>
      <c r="H28">
        <f t="shared" si="4"/>
        <v>1</v>
      </c>
      <c r="I28">
        <f t="shared" si="5"/>
        <v>1</v>
      </c>
    </row>
    <row r="29" spans="1:18" x14ac:dyDescent="0.3">
      <c r="A29">
        <f t="shared" si="1"/>
        <v>1</v>
      </c>
      <c r="B29">
        <f t="shared" si="2"/>
        <v>1</v>
      </c>
      <c r="C29">
        <f t="shared" si="2"/>
        <v>1</v>
      </c>
      <c r="D29">
        <f t="shared" si="2"/>
        <v>1</v>
      </c>
      <c r="E29">
        <f t="shared" si="2"/>
        <v>1</v>
      </c>
      <c r="F29">
        <f t="shared" si="2"/>
        <v>1</v>
      </c>
      <c r="G29">
        <f t="shared" si="3"/>
        <v>1</v>
      </c>
      <c r="H29">
        <f t="shared" si="4"/>
        <v>1</v>
      </c>
      <c r="I29">
        <f t="shared" si="5"/>
        <v>1</v>
      </c>
    </row>
    <row r="30" spans="1:18" x14ac:dyDescent="0.3">
      <c r="A30">
        <f t="shared" si="1"/>
        <v>1</v>
      </c>
      <c r="B30">
        <f t="shared" si="2"/>
        <v>0</v>
      </c>
      <c r="C30">
        <f t="shared" si="2"/>
        <v>1</v>
      </c>
      <c r="D30">
        <f t="shared" si="2"/>
        <v>1</v>
      </c>
      <c r="E30">
        <f t="shared" si="2"/>
        <v>1</v>
      </c>
      <c r="F30">
        <f t="shared" si="2"/>
        <v>1</v>
      </c>
      <c r="G30">
        <f t="shared" si="3"/>
        <v>1</v>
      </c>
      <c r="H30">
        <f t="shared" si="4"/>
        <v>1</v>
      </c>
      <c r="I30">
        <f t="shared" si="5"/>
        <v>1</v>
      </c>
      <c r="M30" t="s">
        <v>2</v>
      </c>
      <c r="N30" t="s">
        <v>1</v>
      </c>
    </row>
    <row r="31" spans="1:18" x14ac:dyDescent="0.3">
      <c r="A31">
        <f t="shared" si="1"/>
        <v>1</v>
      </c>
      <c r="B31">
        <f t="shared" si="2"/>
        <v>1</v>
      </c>
      <c r="C31">
        <f t="shared" si="2"/>
        <v>1</v>
      </c>
      <c r="D31">
        <f t="shared" si="2"/>
        <v>1</v>
      </c>
      <c r="E31">
        <f t="shared" si="2"/>
        <v>1</v>
      </c>
      <c r="F31">
        <f t="shared" si="2"/>
        <v>1</v>
      </c>
      <c r="G31">
        <f t="shared" si="3"/>
        <v>1</v>
      </c>
      <c r="H31">
        <f t="shared" si="4"/>
        <v>1</v>
      </c>
      <c r="I31">
        <f t="shared" si="5"/>
        <v>1</v>
      </c>
      <c r="L31" t="s">
        <v>28</v>
      </c>
      <c r="M31">
        <v>1.0139519777450938E-2</v>
      </c>
      <c r="N31">
        <v>0.7489205966313609</v>
      </c>
    </row>
    <row r="32" spans="1:18" x14ac:dyDescent="0.3">
      <c r="A32">
        <f t="shared" si="1"/>
        <v>1</v>
      </c>
      <c r="B32">
        <f t="shared" si="2"/>
        <v>1</v>
      </c>
      <c r="C32">
        <f t="shared" si="2"/>
        <v>1</v>
      </c>
      <c r="D32">
        <f t="shared" si="2"/>
        <v>1</v>
      </c>
      <c r="E32">
        <f t="shared" si="2"/>
        <v>1</v>
      </c>
      <c r="F32">
        <f t="shared" si="2"/>
        <v>1</v>
      </c>
      <c r="G32">
        <f t="shared" si="3"/>
        <v>1</v>
      </c>
      <c r="H32">
        <f t="shared" si="4"/>
        <v>1</v>
      </c>
      <c r="I32">
        <f t="shared" si="5"/>
        <v>1</v>
      </c>
      <c r="M32">
        <v>6.421234854509128E-3</v>
      </c>
      <c r="N32">
        <v>0.54874614194131155</v>
      </c>
    </row>
    <row r="33" spans="1:9" x14ac:dyDescent="0.3">
      <c r="A33">
        <f t="shared" si="1"/>
        <v>1</v>
      </c>
      <c r="B33">
        <f t="shared" si="2"/>
        <v>0</v>
      </c>
      <c r="C33">
        <f t="shared" si="2"/>
        <v>1</v>
      </c>
      <c r="D33">
        <f t="shared" si="2"/>
        <v>1</v>
      </c>
      <c r="E33">
        <f t="shared" si="2"/>
        <v>1</v>
      </c>
      <c r="F33">
        <f t="shared" si="2"/>
        <v>1</v>
      </c>
      <c r="G33">
        <f t="shared" si="3"/>
        <v>1</v>
      </c>
      <c r="H33">
        <f t="shared" si="4"/>
        <v>1</v>
      </c>
      <c r="I33">
        <f t="shared" si="5"/>
        <v>1</v>
      </c>
    </row>
    <row r="34" spans="1:9" x14ac:dyDescent="0.3">
      <c r="A34">
        <f t="shared" si="1"/>
        <v>1</v>
      </c>
      <c r="B34">
        <f t="shared" si="2"/>
        <v>1</v>
      </c>
      <c r="C34">
        <f t="shared" si="2"/>
        <v>1</v>
      </c>
      <c r="D34">
        <f t="shared" si="2"/>
        <v>1</v>
      </c>
      <c r="E34">
        <f t="shared" si="2"/>
        <v>1</v>
      </c>
      <c r="F34">
        <f t="shared" si="2"/>
        <v>1</v>
      </c>
      <c r="G34">
        <f t="shared" si="3"/>
        <v>1</v>
      </c>
      <c r="H34">
        <f t="shared" si="4"/>
        <v>1</v>
      </c>
      <c r="I34">
        <f t="shared" si="5"/>
        <v>0</v>
      </c>
    </row>
    <row r="35" spans="1:9" x14ac:dyDescent="0.3">
      <c r="A35">
        <f t="shared" si="1"/>
        <v>1</v>
      </c>
      <c r="B35">
        <f t="shared" ref="B35" si="6">IF(OR(ABS(B18-U$5)&lt;=0.001*U$5,ABS(B18-U$6)&lt;=0.001*U$6),0,1)</f>
        <v>1</v>
      </c>
      <c r="C35">
        <f t="shared" ref="C35" si="7">IF(OR(ABS(C18-V$5)&lt;=0.001*V$5,ABS(C18-V$6)&lt;=0.001*V$6),0,1)</f>
        <v>1</v>
      </c>
      <c r="D35">
        <f t="shared" ref="D35" si="8">IF(OR(ABS(D18-W$5)&lt;=0.001*W$5,ABS(D18-W$6)&lt;=0.001*W$6),0,1)</f>
        <v>1</v>
      </c>
      <c r="E35">
        <f t="shared" ref="E35" si="9">IF(OR(ABS(E18-X$5)&lt;=0.001*X$5,ABS(E18-X$6)&lt;=0.001*X$6),0,1)</f>
        <v>1</v>
      </c>
      <c r="F35">
        <f t="shared" ref="F35" si="10">IF(OR(ABS(F18-Y$5)&lt;=0.001*Y$5,ABS(F18-Y$6)&lt;=0.001*Y$6),0,1)</f>
        <v>0</v>
      </c>
      <c r="G35">
        <f t="shared" si="3"/>
        <v>1</v>
      </c>
      <c r="H35">
        <f t="shared" si="4"/>
        <v>1</v>
      </c>
      <c r="I35">
        <f t="shared" si="5"/>
        <v>0</v>
      </c>
    </row>
    <row r="36" spans="1:9" x14ac:dyDescent="0.3">
      <c r="B36" t="s">
        <v>0</v>
      </c>
      <c r="C36" t="s">
        <v>1</v>
      </c>
      <c r="D36" t="s">
        <v>2</v>
      </c>
    </row>
    <row r="37" spans="1:9" x14ac:dyDescent="0.3">
      <c r="A37" t="s">
        <v>3</v>
      </c>
      <c r="B37">
        <f>AVERAGE(A$2,A$4,A$6,A$7,A$10)</f>
        <v>1.5756130817148738E-3</v>
      </c>
      <c r="C37">
        <f>AVERAGE(A$1,A$3,A$8,A$9,A$11,A$12)</f>
        <v>1.8538458865264319E-3</v>
      </c>
      <c r="D37">
        <f>AVERAGE(A$13,A$15,A$16,A$18)</f>
        <v>4.0918064501504169E-4</v>
      </c>
    </row>
    <row r="38" spans="1:9" x14ac:dyDescent="0.3">
      <c r="B38">
        <f>STDEV(A$2,A$6,A$7,A$10)/SQRT(COUNT(A$2,A$6,A$7,A$10))</f>
        <v>1.0447399185554451E-3</v>
      </c>
      <c r="C38">
        <f>STDEV(A$1,A$3,A$8,A$9,A$11,A$12)/SQRT(COUNT(A$1,A$3,A$8,A$9,A$11,A$12))</f>
        <v>1.1694195702938643E-3</v>
      </c>
      <c r="D38">
        <f>STDEV(A$13,A$15,A$16,A$18)/SQRT(COUNT(A$13,A$15,A$16,A$18))</f>
        <v>9.7749039349354682E-5</v>
      </c>
    </row>
    <row r="39" spans="1:9" x14ac:dyDescent="0.3">
      <c r="C39" t="s">
        <v>0</v>
      </c>
      <c r="D39" t="s">
        <v>1</v>
      </c>
      <c r="E39" t="s">
        <v>2</v>
      </c>
    </row>
    <row r="40" spans="1:9" x14ac:dyDescent="0.3">
      <c r="B40" t="s">
        <v>4</v>
      </c>
      <c r="C40">
        <f>AVERAGE(B$2,B$4,B$6,B$7,B$10)</f>
        <v>3.4631571907257463E-2</v>
      </c>
      <c r="D40">
        <f>AVERAGE(B$1,B$3,B$8,B$9,B$11,B$12)</f>
        <v>3.407353040904397E-2</v>
      </c>
      <c r="E40">
        <f>AVERAGE(B$13,B$15,B$16,B$18)</f>
        <v>2.6420759574462563E-2</v>
      </c>
    </row>
    <row r="41" spans="1:9" x14ac:dyDescent="0.3">
      <c r="C41">
        <f>STDEV(B$2,B$6,B$7,B$10)/SQRT(COUNT(B$2,B$6,B$7,B$10))</f>
        <v>7.5066653372385175E-3</v>
      </c>
      <c r="D41">
        <f>STDEV(B$1,B$3,B$8,B$9,B$11,B$12)/SQRT(COUNT(B$1,B$3,B$8,B$9,B$11,B$12))</f>
        <v>5.4329446213610853E-3</v>
      </c>
      <c r="E41">
        <f>STDEV(B$13,B$15,B$16,B$18)/SQRT(COUNT(B$13,B$15,B$16,B$18))</f>
        <v>7.2439012414413602E-5</v>
      </c>
    </row>
    <row r="42" spans="1:9" x14ac:dyDescent="0.3">
      <c r="D42" t="s">
        <v>0</v>
      </c>
      <c r="E42" t="s">
        <v>1</v>
      </c>
      <c r="F42" t="s">
        <v>2</v>
      </c>
    </row>
    <row r="43" spans="1:9" x14ac:dyDescent="0.3">
      <c r="C43" t="s">
        <v>5</v>
      </c>
      <c r="D43">
        <f>AVERAGE(C$2,C$4,C$6,C$7,C$10)</f>
        <v>821016643.60751045</v>
      </c>
      <c r="E43">
        <f>AVERAGE(C$1,C$3,C$8,C$9,C$11,C$12)</f>
        <v>884795162.76478398</v>
      </c>
      <c r="F43">
        <f>AVERAGE(C$13,C$15,C$16,C$18)</f>
        <v>281302308.30835921</v>
      </c>
    </row>
    <row r="44" spans="1:9" x14ac:dyDescent="0.3">
      <c r="D44">
        <f>STDEV(C$2,C$6,C$7,C$10)/SQRT(COUNT(C$2,C$6,C$7,C$10))</f>
        <v>150436323.31557009</v>
      </c>
      <c r="E44">
        <f>STDEV(C$1,C$3,C$8,C$9,C$11,C$12)/SQRT(COUNT(C$1,C$3,C$8,C$9,C$11,C$12))</f>
        <v>132589557.77586628</v>
      </c>
      <c r="F44">
        <f>STDEV(C$13,C$15,C$16,C$18)/SQRT(COUNT(C$13,C$15,C$16,C$18))</f>
        <v>119517745.49947689</v>
      </c>
    </row>
    <row r="45" spans="1:9" x14ac:dyDescent="0.3">
      <c r="E45" t="s">
        <v>0</v>
      </c>
      <c r="F45" t="s">
        <v>1</v>
      </c>
      <c r="G45" t="s">
        <v>2</v>
      </c>
    </row>
    <row r="46" spans="1:9" x14ac:dyDescent="0.3">
      <c r="D46" t="s">
        <v>6</v>
      </c>
      <c r="E46">
        <f>AVERAGE(D$2,D$4,D$6,D$7,D$10)</f>
        <v>21.665856006620764</v>
      </c>
      <c r="F46">
        <f>AVERAGE(D$1,D$3,D$8,D$9,D$11,D$12)</f>
        <v>23.258065214118158</v>
      </c>
      <c r="G46">
        <f>AVERAGE(D$13,D$15,D$16,D$18)</f>
        <v>17.162865937389306</v>
      </c>
    </row>
    <row r="47" spans="1:9" x14ac:dyDescent="0.3">
      <c r="E47">
        <f>STDEV(D$2,D$6,D$7,D$10)/SQRT(COUNT(D$2,D$6,D$7,D$10))</f>
        <v>0.99200184873583563</v>
      </c>
      <c r="F47">
        <f>STDEV(D$1,D$3,D$8,D$9,D$11,D$12)/SQRT(COUNT(D$1,D$3,D$8,D$9,D$11,D$12))</f>
        <v>3.5495295936658553</v>
      </c>
      <c r="G47">
        <f>STDEV(D$13,D$15,D$16,D$18)/SQRT(COUNT(D$13,D$15,D$16,D$18))</f>
        <v>2.666105795193602</v>
      </c>
    </row>
    <row r="48" spans="1:9" x14ac:dyDescent="0.3">
      <c r="F48" t="s">
        <v>0</v>
      </c>
      <c r="G48" t="s">
        <v>1</v>
      </c>
      <c r="H48" t="s">
        <v>2</v>
      </c>
    </row>
    <row r="49" spans="5:13" x14ac:dyDescent="0.3">
      <c r="E49" t="s">
        <v>7</v>
      </c>
      <c r="F49">
        <f>AVERAGE(E$2,E$4,E$6,E$7,E$10)</f>
        <v>71.991112905571299</v>
      </c>
      <c r="G49">
        <f>AVERAGE(E$1,E$3,E$8,E$9,E$11,E$12)</f>
        <v>69.927538423613697</v>
      </c>
      <c r="H49">
        <f>AVERAGE(E$13,E$15,E$16,E$18)</f>
        <v>66.511511617894982</v>
      </c>
    </row>
    <row r="50" spans="5:13" x14ac:dyDescent="0.3">
      <c r="F50">
        <f>STDEV(E$2,E$6,E$7,E$10)/SQRT(COUNT(E$2,E$6,E$7,E$10))</f>
        <v>1.3615151309956437</v>
      </c>
      <c r="G50">
        <f>STDEV(E$1,E$3,E$8,E$9,E$11,E$12)/SQRT(COUNT(E$1,E$3,E$8,E$9,E$11,E$12))</f>
        <v>1.7684618034516078</v>
      </c>
      <c r="H50">
        <f>STDEV(E$13,E$15,E$16,E$18)/SQRT(COUNT(E$13,E$15,E$16,E$18))</f>
        <v>1.0334283378372413</v>
      </c>
    </row>
    <row r="51" spans="5:13" x14ac:dyDescent="0.3">
      <c r="G51" t="s">
        <v>0</v>
      </c>
      <c r="H51" t="s">
        <v>1</v>
      </c>
      <c r="I51" t="s">
        <v>2</v>
      </c>
    </row>
    <row r="52" spans="5:13" x14ac:dyDescent="0.3">
      <c r="F52" t="s">
        <v>8</v>
      </c>
      <c r="G52">
        <f>AVERAGE(F$2,F$4,F$6,F$7,F$10)</f>
        <v>0.48964360836165388</v>
      </c>
      <c r="H52">
        <f>AVERAGE(F$1,F$3,F$8,F$9,F$11,F$12)</f>
        <v>0.62467392697076818</v>
      </c>
      <c r="I52">
        <f>AVERAGE(F$13,F$15,F$16,F$18)</f>
        <v>0.31865421713684139</v>
      </c>
    </row>
    <row r="53" spans="5:13" x14ac:dyDescent="0.3">
      <c r="G53">
        <f>STDEV(F$2,F$6,F$7,F$10)/SQRT(COUNT(F$2,F$6,F$7,F$10))</f>
        <v>1.5743495981404742E-2</v>
      </c>
      <c r="H53">
        <f>STDEV(F$1,F$3,F$8,F$9,F$11,F$12)/SQRT(COUNT(F$1,F$3,F$8,F$9,F$11,F$12))</f>
        <v>2.8025073968266499E-2</v>
      </c>
      <c r="I53">
        <f>STDEV(F$13,F$15,F$16,F$18)/SQRT(COUNT(F$13,F$15,F$16,F$18))</f>
        <v>0.17590982786565229</v>
      </c>
    </row>
    <row r="54" spans="5:13" x14ac:dyDescent="0.3">
      <c r="H54" t="s">
        <v>0</v>
      </c>
      <c r="I54" t="s">
        <v>1</v>
      </c>
      <c r="J54" t="s">
        <v>2</v>
      </c>
    </row>
    <row r="55" spans="5:13" x14ac:dyDescent="0.3">
      <c r="G55" t="s">
        <v>9</v>
      </c>
      <c r="H55">
        <f>AVERAGE(G$2,G$4,G$6,G$7,G$10)</f>
        <v>0.98760204067091006</v>
      </c>
      <c r="I55">
        <f>AVERAGE(G$1,G$3,G$8,G$9,G$11,G$12)</f>
        <v>0.7489205966313609</v>
      </c>
      <c r="J55">
        <f>AVERAGE(G$13,G$15,G$16,G$18)</f>
        <v>1.0139519777450938E-2</v>
      </c>
    </row>
    <row r="56" spans="5:13" x14ac:dyDescent="0.3">
      <c r="H56">
        <f>STDEV(G$2,G$6,G$7,G$10)/SQRT(COUNT(G$2,G$6,G$7,G$10))</f>
        <v>0.71732924421815569</v>
      </c>
      <c r="I56">
        <f>STDEV(G$1,G$3,G$8,G$9,G$11,G$12)/SQRT(COUNT(G$1,G$3,G$8,G$9,G$11,G$12))</f>
        <v>0.54874614194131155</v>
      </c>
      <c r="J56">
        <f>STDEV(G$13,G$15,G$16,G$18)/SQRT(COUNT(G$13,G$15,G$16,G$18))</f>
        <v>6.421234854509128E-3</v>
      </c>
    </row>
    <row r="57" spans="5:13" x14ac:dyDescent="0.3">
      <c r="I57" t="s">
        <v>0</v>
      </c>
      <c r="J57" t="s">
        <v>1</v>
      </c>
      <c r="K57" t="s">
        <v>2</v>
      </c>
    </row>
    <row r="58" spans="5:13" x14ac:dyDescent="0.3">
      <c r="H58" t="s">
        <v>10</v>
      </c>
      <c r="I58">
        <f>AVERAGE(H$2,H$4,H$6,H$7,H$10)</f>
        <v>4.4737202209835106E-4</v>
      </c>
      <c r="J58">
        <f>AVERAGE(H$1,H$3,H$8,H$9,H$11,H$12)</f>
        <v>1.8813807020430105E-3</v>
      </c>
      <c r="K58">
        <f>AVERAGE(H$13,H$15,H$16,H$18)</f>
        <v>2.4903235791122807E-3</v>
      </c>
    </row>
    <row r="59" spans="5:13" x14ac:dyDescent="0.3">
      <c r="I59">
        <f>STDEV(H$2,H$6,H$7,H$10)/SQRT(COUNT(H$2,H$6,H$7,H$10))</f>
        <v>1.4474098529035388E-7</v>
      </c>
      <c r="J59">
        <f>STDEV(H$1,H$3,H$8,H$9,H$11,H$12)/SQRT(COUNT(H$1,H$3,H$8,H$9,H$11,H$12))</f>
        <v>1.6367988425098196E-3</v>
      </c>
      <c r="K59">
        <f>STDEV(H$13,H$15,H$16,H$18)/SQRT(COUNT(H$13,H$15,H$16,H$18))</f>
        <v>2.4903211112578764E-3</v>
      </c>
    </row>
    <row r="60" spans="5:13" x14ac:dyDescent="0.3">
      <c r="J60" t="s">
        <v>0</v>
      </c>
      <c r="K60" t="s">
        <v>1</v>
      </c>
      <c r="L60" t="s">
        <v>2</v>
      </c>
    </row>
    <row r="61" spans="5:13" x14ac:dyDescent="0.3">
      <c r="I61" t="s">
        <v>11</v>
      </c>
      <c r="J61">
        <f>AVERAGE(I$2,I$4,I$6,I$7,I$10)</f>
        <v>2.0685325466676806E-2</v>
      </c>
      <c r="K61">
        <f>AVERAGE(I$1,I$3,I$8,I$9,I$11,I$12)</f>
        <v>2.0982889466742465E-2</v>
      </c>
      <c r="L61">
        <f>AVERAGE(I$13,I$15,I$16,I$18)</f>
        <v>2.0254338466044231E-2</v>
      </c>
    </row>
    <row r="62" spans="5:13" x14ac:dyDescent="0.3">
      <c r="J62">
        <f>STDEV(I$2,I$6,I$7,I$10)/SQRT(COUNT(I$2,I$6,I$7,I$10))</f>
        <v>1.4433140442303676E-4</v>
      </c>
      <c r="K62">
        <f>STDEV(I$1,I$3,I$8,I$9,I$11,I$12)/SQRT(COUNT(I$1,I$3,I$8,I$9,I$11,I$12))</f>
        <v>8.3232065221440667E-5</v>
      </c>
      <c r="L62">
        <f>STDEV(I$13,I$15,I$16,I$18)/SQRT(COUNT(I$13,I$15,I$16,I$18))</f>
        <v>3.3905745570573446E-4</v>
      </c>
    </row>
    <row r="63" spans="5:13" x14ac:dyDescent="0.3">
      <c r="K63" t="s">
        <v>0</v>
      </c>
      <c r="L63" t="s">
        <v>1</v>
      </c>
      <c r="M63" t="s">
        <v>2</v>
      </c>
    </row>
    <row r="64" spans="5:13" x14ac:dyDescent="0.3">
      <c r="J64" t="s">
        <v>12</v>
      </c>
      <c r="K64">
        <f>AVERAGE(J$2,J$4,J$6,J$7,J$10)</f>
        <v>0.9846208085278787</v>
      </c>
      <c r="L64">
        <f>AVERAGE(J$1,J$3,J$8,J$9,J$11,J$12)</f>
        <v>0.99188467611926123</v>
      </c>
      <c r="M64">
        <f>AVERAGE(J$13,J$15,J$16,J$18)</f>
        <v>0.9908908327885434</v>
      </c>
    </row>
    <row r="65" spans="11:16" x14ac:dyDescent="0.3">
      <c r="K65">
        <f>STDEV(J$2,J$6,J$7,J$10)/SQRT(COUNT(J$2,J$6,J$7,J$10))</f>
        <v>6.4964877273083728E-3</v>
      </c>
      <c r="L65">
        <f>STDEV(J$1,J$3,J$8,J$9,J$11,J$12)/SQRT(COUNT(J$1,J$3,J$8,J$9,J$11,J$12))</f>
        <v>1.4495210884977621E-3</v>
      </c>
      <c r="M65">
        <f>STDEV(J$13,J$15,J$16,J$18)/SQRT(COUNT(J$13,J$15,J$16,J$18))</f>
        <v>1.9805460745015197E-3</v>
      </c>
    </row>
    <row r="66" spans="11:16" x14ac:dyDescent="0.3">
      <c r="L66" t="s">
        <v>0</v>
      </c>
      <c r="M66" t="s">
        <v>1</v>
      </c>
      <c r="N66" t="s">
        <v>2</v>
      </c>
    </row>
    <row r="67" spans="11:16" x14ac:dyDescent="0.3">
      <c r="K67" t="s">
        <v>13</v>
      </c>
      <c r="L67">
        <f>AVERAGE(K$2,K$4,K$6,K$7,K$10)</f>
        <v>0.91205649327019656</v>
      </c>
      <c r="M67">
        <f>AVERAGE(K$1,K$3,K$8,K$9,K$11,K$12)</f>
        <v>0.90338424524005434</v>
      </c>
      <c r="N67">
        <f>AVERAGE(K$13,K$15,K$16,K$18)</f>
        <v>0.89045016671936761</v>
      </c>
    </row>
    <row r="68" spans="11:16" x14ac:dyDescent="0.3">
      <c r="L68">
        <f>STDEV(K$2,K$6,K$7,K$10)/SQRT(COUNT(K$2,K$6,K$7,K$10))</f>
        <v>4.6562250904623494E-2</v>
      </c>
      <c r="M68">
        <f>STDEV(K$1,K$3,K$8,K$9,K$11,K$12)/SQRT(COUNT(K$1,K$3,K$8,K$9,K$11,K$12))</f>
        <v>3.5380735696335583E-2</v>
      </c>
      <c r="N68">
        <f>STDEV(K$13,K$15,K$16,K$18)/SQRT(COUNT(K$13,K$15,K$16,K$18))</f>
        <v>7.1970014747289146E-2</v>
      </c>
    </row>
    <row r="69" spans="11:16" x14ac:dyDescent="0.3">
      <c r="M69" t="s">
        <v>0</v>
      </c>
      <c r="N69" t="s">
        <v>1</v>
      </c>
      <c r="O69" t="s">
        <v>2</v>
      </c>
    </row>
    <row r="70" spans="11:16" x14ac:dyDescent="0.3">
      <c r="L70" t="s">
        <v>14</v>
      </c>
      <c r="M70">
        <f>AVERAGE(L$2,L$4,L$6,L$7,L$10)</f>
        <v>0.11603488195925937</v>
      </c>
      <c r="N70">
        <f>AVERAGE(L$1,L$3,L$8,L$9,L$11,L$12)</f>
        <v>8.7610595607189076E-2</v>
      </c>
      <c r="O70">
        <f>AVERAGE(L$13,L$15,L$16,L$18)</f>
        <v>9.2996815108809333E-2</v>
      </c>
    </row>
    <row r="71" spans="11:16" x14ac:dyDescent="0.3">
      <c r="M71">
        <f>STDEV(L$2,L$6,L$7,L$10)/SQRT(COUNT(L$2,L$6,L$7,L$10))</f>
        <v>2.411341165056537E-2</v>
      </c>
      <c r="N71">
        <f>STDEV(L$1,L$3,L$8,L$9,L$11,L$12)/SQRT(COUNT(L$1,L$3,L$8,L$9,L$11,L$12))</f>
        <v>8.4682250712293777E-3</v>
      </c>
      <c r="O71">
        <f>STDEV(L$13,L$15,L$16,L$18)/SQRT(COUNT(L$13,L$15,L$16,L$18))</f>
        <v>1.1100569339153378E-2</v>
      </c>
    </row>
    <row r="72" spans="11:16" x14ac:dyDescent="0.3">
      <c r="N72" t="s">
        <v>0</v>
      </c>
      <c r="O72" t="s">
        <v>1</v>
      </c>
      <c r="P72" t="s">
        <v>2</v>
      </c>
    </row>
    <row r="73" spans="11:16" x14ac:dyDescent="0.3">
      <c r="M73" t="s">
        <v>15</v>
      </c>
      <c r="N73">
        <f>AVERAGE(M$2,M$4,M$6,M$7,M$10)</f>
        <v>0.26593204270799609</v>
      </c>
      <c r="O73">
        <f>AVERAGE(M$1,M$3,M$8,M$9,M$11,M$12)</f>
        <v>0.27462705145025867</v>
      </c>
      <c r="P73">
        <f>AVERAGE(M$13,M$15,M$16,M$18)</f>
        <v>0.275268451446878</v>
      </c>
    </row>
    <row r="74" spans="11:16" x14ac:dyDescent="0.3">
      <c r="N74">
        <f>STDEV(M$2,M$6,M$7,M$10)/SQRT(COUNT(M$2,M$6,M$7,M$10))</f>
        <v>7.5908461419817039E-2</v>
      </c>
      <c r="O74">
        <f>STDEV(M$1,M$3,M$8,M$9,M$11,M$12)/SQRT(COUNT(M$1,M$3,M$8,M$9,M$11,M$12))</f>
        <v>6.3607515002683801E-2</v>
      </c>
      <c r="P74">
        <f>STDEV(M$13,M$15,M$16,M$18)/SQRT(COUNT(M$13,M$15,M$16,M$18))</f>
        <v>0.10437371090759032</v>
      </c>
    </row>
  </sheetData>
  <conditionalFormatting sqref="L1:L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I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I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62FD-10AB-443F-A485-05C87B9A725E}">
  <dimension ref="A1:C13"/>
  <sheetViews>
    <sheetView workbookViewId="0">
      <selection sqref="A1:C13"/>
    </sheetView>
  </sheetViews>
  <sheetFormatPr defaultRowHeight="14.4" x14ac:dyDescent="0.3"/>
  <cols>
    <col min="1" max="1" width="43.88671875" bestFit="1" customWidth="1"/>
  </cols>
  <sheetData>
    <row r="1" spans="1:3" x14ac:dyDescent="0.3">
      <c r="A1" t="s">
        <v>17</v>
      </c>
    </row>
    <row r="2" spans="1:3" ht="15" thickBot="1" x14ac:dyDescent="0.35"/>
    <row r="3" spans="1:3" x14ac:dyDescent="0.3">
      <c r="A3" s="9"/>
      <c r="B3" s="9" t="s">
        <v>2</v>
      </c>
      <c r="C3" s="9" t="s">
        <v>1</v>
      </c>
    </row>
    <row r="4" spans="1:3" x14ac:dyDescent="0.3">
      <c r="A4" s="7" t="s">
        <v>18</v>
      </c>
      <c r="B4" s="7">
        <v>3.1891419103423092E-4</v>
      </c>
      <c r="C4" s="7">
        <v>2.728623026116843E-3</v>
      </c>
    </row>
    <row r="5" spans="1:3" x14ac:dyDescent="0.3">
      <c r="A5" s="7" t="s">
        <v>19</v>
      </c>
      <c r="B5" s="7">
        <v>1.8056868879511054E-8</v>
      </c>
      <c r="C5" s="7">
        <v>7.5830950699696309E-6</v>
      </c>
    </row>
    <row r="6" spans="1:3" x14ac:dyDescent="0.3">
      <c r="A6" s="7" t="s">
        <v>20</v>
      </c>
      <c r="B6" s="7">
        <v>3</v>
      </c>
      <c r="C6" s="7">
        <v>6</v>
      </c>
    </row>
    <row r="7" spans="1:3" x14ac:dyDescent="0.3">
      <c r="A7" s="7" t="s">
        <v>21</v>
      </c>
      <c r="B7" s="7">
        <v>0</v>
      </c>
      <c r="C7" s="7"/>
    </row>
    <row r="8" spans="1:3" x14ac:dyDescent="0.3">
      <c r="A8" s="7" t="s">
        <v>22</v>
      </c>
      <c r="B8" s="7">
        <v>5</v>
      </c>
      <c r="C8" s="7"/>
    </row>
    <row r="9" spans="1:3" x14ac:dyDescent="0.3">
      <c r="A9" s="7" t="s">
        <v>23</v>
      </c>
      <c r="B9" s="7">
        <v>-2.1383818386594795</v>
      </c>
      <c r="C9" s="7"/>
    </row>
    <row r="10" spans="1:3" x14ac:dyDescent="0.3">
      <c r="A10" s="7" t="s">
        <v>24</v>
      </c>
      <c r="B10" s="7">
        <v>4.2746109123513287E-2</v>
      </c>
      <c r="C10" s="7"/>
    </row>
    <row r="11" spans="1:3" x14ac:dyDescent="0.3">
      <c r="A11" s="7" t="s">
        <v>25</v>
      </c>
      <c r="B11" s="7">
        <v>2.0150483733330233</v>
      </c>
      <c r="C11" s="7"/>
    </row>
    <row r="12" spans="1:3" x14ac:dyDescent="0.3">
      <c r="A12" s="7" t="s">
        <v>26</v>
      </c>
      <c r="B12" s="7">
        <v>8.5492218247026575E-2</v>
      </c>
      <c r="C12" s="7"/>
    </row>
    <row r="13" spans="1:3" ht="15" thickBot="1" x14ac:dyDescent="0.35">
      <c r="A13" s="8" t="s">
        <v>27</v>
      </c>
      <c r="B13" s="8">
        <v>2.570581835636315</v>
      </c>
      <c r="C13" s="8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CD97-2694-40DC-8F06-02B1972CDEB5}">
  <dimension ref="A1:B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 s="4">
        <v>4.5806457239379913E-4</v>
      </c>
      <c r="B2" s="2">
        <v>3.2228711889169465E-4</v>
      </c>
    </row>
    <row r="3" spans="1:2" x14ac:dyDescent="0.3">
      <c r="A3" s="4">
        <v>3.0879274207964102E-4</v>
      </c>
      <c r="B3" s="2">
        <v>1.7498788269826546E-4</v>
      </c>
    </row>
    <row r="4" spans="1:2" x14ac:dyDescent="0.3">
      <c r="A4" s="4">
        <v>1.8988525862925258E-4</v>
      </c>
      <c r="B4" s="2">
        <v>3.8105221128828231E-3</v>
      </c>
    </row>
    <row r="5" spans="1:2" x14ac:dyDescent="0.3">
      <c r="B5" s="2">
        <v>5.2441769400202436E-3</v>
      </c>
    </row>
    <row r="6" spans="1:2" x14ac:dyDescent="0.3">
      <c r="B6" s="2">
        <v>6.3405155628034849E-3</v>
      </c>
    </row>
    <row r="7" spans="1:2" x14ac:dyDescent="0.3">
      <c r="B7" s="2">
        <v>4.7924853940454711E-4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D821-5D07-4755-AB9A-3C917D9CE095}">
  <dimension ref="A1:C13"/>
  <sheetViews>
    <sheetView workbookViewId="0">
      <selection sqref="A1:C13"/>
    </sheetView>
  </sheetViews>
  <sheetFormatPr defaultRowHeight="14.4" x14ac:dyDescent="0.3"/>
  <cols>
    <col min="1" max="1" width="21.33203125" customWidth="1"/>
  </cols>
  <sheetData>
    <row r="1" spans="1:3" x14ac:dyDescent="0.3">
      <c r="A1" t="s">
        <v>17</v>
      </c>
    </row>
    <row r="2" spans="1:3" ht="15" thickBot="1" x14ac:dyDescent="0.35"/>
    <row r="3" spans="1:3" x14ac:dyDescent="0.3">
      <c r="A3" s="9"/>
      <c r="B3" s="9" t="s">
        <v>2</v>
      </c>
      <c r="C3" s="9" t="s">
        <v>1</v>
      </c>
    </row>
    <row r="4" spans="1:3" x14ac:dyDescent="0.3">
      <c r="A4" s="7" t="s">
        <v>18</v>
      </c>
      <c r="B4" s="7">
        <v>8.4779244633254053E-3</v>
      </c>
      <c r="C4" s="7">
        <v>1.0548675104176242</v>
      </c>
    </row>
    <row r="5" spans="1:3" x14ac:dyDescent="0.3">
      <c r="A5" s="7" t="s">
        <v>19</v>
      </c>
      <c r="B5" s="7">
        <v>2.0285648946876051E-4</v>
      </c>
      <c r="C5" s="7">
        <v>1.2914476403971797</v>
      </c>
    </row>
    <row r="6" spans="1:3" x14ac:dyDescent="0.3">
      <c r="A6" s="7" t="s">
        <v>20</v>
      </c>
      <c r="B6" s="7">
        <v>3</v>
      </c>
      <c r="C6" s="7">
        <v>6</v>
      </c>
    </row>
    <row r="7" spans="1:3" x14ac:dyDescent="0.3">
      <c r="A7" s="7" t="s">
        <v>21</v>
      </c>
      <c r="B7" s="7">
        <v>0</v>
      </c>
      <c r="C7" s="7"/>
    </row>
    <row r="8" spans="1:3" x14ac:dyDescent="0.3">
      <c r="A8" s="7" t="s">
        <v>22</v>
      </c>
      <c r="B8" s="7">
        <v>5</v>
      </c>
      <c r="C8" s="7"/>
    </row>
    <row r="9" spans="1:3" x14ac:dyDescent="0.3">
      <c r="A9" s="7" t="s">
        <v>23</v>
      </c>
      <c r="B9" s="7">
        <v>-2.2550824519745589</v>
      </c>
      <c r="C9" s="7"/>
    </row>
    <row r="10" spans="1:3" x14ac:dyDescent="0.3">
      <c r="A10" s="7" t="s">
        <v>24</v>
      </c>
      <c r="B10" s="7">
        <v>3.6902567688562399E-2</v>
      </c>
      <c r="C10" s="7"/>
    </row>
    <row r="11" spans="1:3" x14ac:dyDescent="0.3">
      <c r="A11" s="7" t="s">
        <v>25</v>
      </c>
      <c r="B11" s="7">
        <v>2.0150483733330233</v>
      </c>
      <c r="C11" s="7"/>
    </row>
    <row r="12" spans="1:3" x14ac:dyDescent="0.3">
      <c r="A12" s="7" t="s">
        <v>26</v>
      </c>
      <c r="B12" s="7">
        <v>7.3805135377124798E-2</v>
      </c>
      <c r="C12" s="7"/>
    </row>
    <row r="13" spans="1:3" ht="15" thickBot="1" x14ac:dyDescent="0.35">
      <c r="A13" s="8" t="s">
        <v>27</v>
      </c>
      <c r="B13" s="8">
        <v>2.570581835636315</v>
      </c>
      <c r="C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C4F0-A7F6-4632-A7BE-34442B5174FE}">
  <dimension ref="A1:B7"/>
  <sheetViews>
    <sheetView workbookViewId="0">
      <selection activeCell="C7" sqref="C7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 s="4">
        <v>3.4102255916542741E-4</v>
      </c>
      <c r="B2" s="2">
        <v>6.6754770067435049E-2</v>
      </c>
    </row>
    <row r="3" spans="1:2" x14ac:dyDescent="0.3">
      <c r="A3" s="4">
        <v>2.4923758419106896E-2</v>
      </c>
      <c r="B3" s="2">
        <v>1.7178910040439323E-4</v>
      </c>
    </row>
    <row r="4" spans="1:2" x14ac:dyDescent="0.3">
      <c r="A4" s="4">
        <v>1.6899241170389469E-4</v>
      </c>
      <c r="B4" s="2">
        <v>1.6910977041687847</v>
      </c>
    </row>
    <row r="5" spans="1:2" x14ac:dyDescent="0.3">
      <c r="B5" s="2">
        <v>2.2278692972516283</v>
      </c>
    </row>
    <row r="6" spans="1:2" x14ac:dyDescent="0.3">
      <c r="B6" s="2">
        <v>2.3031342775258441</v>
      </c>
    </row>
    <row r="7" spans="1:2" x14ac:dyDescent="0.3">
      <c r="B7" s="2">
        <v>4.0177224391649363E-2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kpl t test</vt:lpstr>
      <vt:lpstr>Sheet2</vt:lpstr>
      <vt:lpstr>kLefflux t test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2020-05-21T06:09:06Z</dcterms:created>
  <dcterms:modified xsi:type="dcterms:W3CDTF">2020-05-22T06:34:02Z</dcterms:modified>
</cp:coreProperties>
</file>