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4249DE87-B809-477D-BBD8-A8C97C0AE00A}" xr6:coauthVersionLast="44" xr6:coauthVersionMax="44" xr10:uidLastSave="{00000000-0000-0000-0000-000000000000}"/>
  <bookViews>
    <workbookView xWindow="-108" yWindow="-108" windowWidth="23256" windowHeight="12576" xr2:uid="{37AE8900-242F-49F3-82AE-6009A92D77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G16" i="2"/>
  <c r="H16" i="2"/>
  <c r="I16" i="2"/>
  <c r="B14" i="2"/>
  <c r="B15" i="2"/>
  <c r="B16" i="2"/>
  <c r="B13" i="2"/>
  <c r="V88" i="1" l="1"/>
  <c r="U88" i="1"/>
  <c r="T88" i="1"/>
  <c r="S88" i="1"/>
  <c r="V87" i="1"/>
  <c r="U87" i="1"/>
  <c r="T87" i="1"/>
  <c r="S87" i="1"/>
  <c r="U84" i="1"/>
  <c r="T84" i="1"/>
  <c r="S84" i="1"/>
  <c r="R84" i="1"/>
  <c r="U83" i="1"/>
  <c r="T83" i="1"/>
  <c r="S83" i="1"/>
  <c r="R83" i="1"/>
  <c r="T80" i="1"/>
  <c r="S80" i="1"/>
  <c r="R80" i="1"/>
  <c r="Q80" i="1"/>
  <c r="T79" i="1"/>
  <c r="S79" i="1"/>
  <c r="R79" i="1"/>
  <c r="Q79" i="1"/>
  <c r="S76" i="1"/>
  <c r="R76" i="1"/>
  <c r="Q76" i="1"/>
  <c r="P76" i="1"/>
  <c r="S75" i="1"/>
  <c r="R75" i="1"/>
  <c r="Q75" i="1"/>
  <c r="P75" i="1"/>
  <c r="R72" i="1"/>
  <c r="Q72" i="1"/>
  <c r="P72" i="1"/>
  <c r="O72" i="1"/>
  <c r="R71" i="1"/>
  <c r="Q71" i="1"/>
  <c r="P71" i="1"/>
  <c r="O71" i="1"/>
  <c r="Q68" i="1"/>
  <c r="P68" i="1"/>
  <c r="O68" i="1"/>
  <c r="N68" i="1"/>
  <c r="Q67" i="1"/>
  <c r="P67" i="1"/>
  <c r="O67" i="1"/>
  <c r="N67" i="1"/>
  <c r="P64" i="1"/>
  <c r="O64" i="1"/>
  <c r="N64" i="1"/>
  <c r="M64" i="1"/>
  <c r="P63" i="1"/>
  <c r="O63" i="1"/>
  <c r="N63" i="1"/>
  <c r="M63" i="1"/>
  <c r="O60" i="1"/>
  <c r="N60" i="1"/>
  <c r="M60" i="1"/>
  <c r="L60" i="1"/>
  <c r="O59" i="1"/>
  <c r="N59" i="1"/>
  <c r="M59" i="1"/>
  <c r="L59" i="1"/>
  <c r="N56" i="1"/>
  <c r="M56" i="1"/>
  <c r="L56" i="1"/>
  <c r="K56" i="1"/>
  <c r="N55" i="1"/>
  <c r="M55" i="1"/>
  <c r="L55" i="1"/>
  <c r="K55" i="1"/>
  <c r="M52" i="1"/>
  <c r="L52" i="1"/>
  <c r="K52" i="1"/>
  <c r="J52" i="1"/>
  <c r="M51" i="1"/>
  <c r="L51" i="1"/>
  <c r="K51" i="1"/>
  <c r="J51" i="1"/>
  <c r="L48" i="1"/>
  <c r="K48" i="1"/>
  <c r="J48" i="1"/>
  <c r="I48" i="1"/>
  <c r="L47" i="1"/>
  <c r="K47" i="1"/>
  <c r="J47" i="1"/>
  <c r="I47" i="1"/>
  <c r="K44" i="1"/>
  <c r="J44" i="1"/>
  <c r="I44" i="1"/>
  <c r="H44" i="1"/>
  <c r="K43" i="1"/>
  <c r="J43" i="1"/>
  <c r="I43" i="1"/>
  <c r="H43" i="1"/>
  <c r="J40" i="1"/>
  <c r="I40" i="1"/>
  <c r="H40" i="1"/>
  <c r="G40" i="1"/>
  <c r="J39" i="1"/>
  <c r="I39" i="1"/>
  <c r="H39" i="1"/>
  <c r="G39" i="1"/>
  <c r="E39" i="1"/>
  <c r="I36" i="1"/>
  <c r="H36" i="1"/>
  <c r="G36" i="1"/>
  <c r="F36" i="1"/>
  <c r="I35" i="1"/>
  <c r="H35" i="1"/>
  <c r="G35" i="1"/>
  <c r="F35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C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G27" i="1"/>
  <c r="F27" i="1"/>
  <c r="E27" i="1"/>
  <c r="D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F24" i="1"/>
  <c r="E24" i="1"/>
  <c r="D24" i="1"/>
  <c r="C24" i="1"/>
  <c r="Q23" i="1"/>
  <c r="P23" i="1"/>
  <c r="O23" i="1"/>
  <c r="N23" i="1"/>
  <c r="M23" i="1"/>
  <c r="L23" i="1"/>
  <c r="K23" i="1"/>
  <c r="J23" i="1"/>
  <c r="I23" i="1"/>
  <c r="F23" i="1"/>
  <c r="E23" i="1"/>
  <c r="D23" i="1"/>
  <c r="C23" i="1"/>
  <c r="A23" i="1"/>
  <c r="S22" i="1"/>
  <c r="T22" i="1" s="1"/>
  <c r="Q22" i="1"/>
  <c r="P22" i="1"/>
  <c r="O22" i="1"/>
  <c r="N22" i="1"/>
  <c r="M22" i="1"/>
  <c r="L22" i="1"/>
  <c r="K22" i="1"/>
  <c r="J22" i="1"/>
  <c r="I22" i="1"/>
  <c r="V21" i="1"/>
  <c r="Q21" i="1"/>
  <c r="P21" i="1"/>
  <c r="O21" i="1"/>
  <c r="N21" i="1"/>
  <c r="M21" i="1"/>
  <c r="L21" i="1"/>
  <c r="K21" i="1"/>
  <c r="J21" i="1"/>
  <c r="I21" i="1"/>
  <c r="V20" i="1"/>
  <c r="Q20" i="1"/>
  <c r="P20" i="1"/>
  <c r="O20" i="1"/>
  <c r="N20" i="1"/>
  <c r="M20" i="1"/>
  <c r="L20" i="1"/>
  <c r="K20" i="1"/>
  <c r="J20" i="1"/>
  <c r="I20" i="1"/>
  <c r="E20" i="1"/>
  <c r="D20" i="1"/>
  <c r="C20" i="1"/>
  <c r="B20" i="1"/>
  <c r="Q19" i="1"/>
  <c r="P19" i="1"/>
  <c r="O19" i="1"/>
  <c r="N19" i="1"/>
  <c r="M19" i="1"/>
  <c r="L19" i="1"/>
  <c r="K19" i="1"/>
  <c r="J19" i="1"/>
  <c r="I19" i="1"/>
  <c r="E19" i="1"/>
  <c r="D19" i="1"/>
  <c r="C19" i="1"/>
  <c r="B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</calcChain>
</file>

<file path=xl/sharedStrings.xml><?xml version="1.0" encoding="utf-8"?>
<sst xmlns="http://schemas.openxmlformats.org/spreadsheetml/2006/main" count="128" uniqueCount="25">
  <si>
    <t>HK-2</t>
  </si>
  <si>
    <t>UMRC6</t>
  </si>
  <si>
    <t>UOK262</t>
  </si>
  <si>
    <t>UOK + DIDS</t>
  </si>
  <si>
    <t>T1P</t>
  </si>
  <si>
    <t>Kpl</t>
  </si>
  <si>
    <t>UOK262 with DIDS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</si>
  <si>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</si>
  <si>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</si>
  <si>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</si>
  <si>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</si>
  <si>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</si>
  <si>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</si>
  <si>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</si>
  <si>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</si>
  <si>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</si>
  <si>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</si>
  <si>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</si>
  <si>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</si>
  <si>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</si>
  <si>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</si>
  <si>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</si>
  <si>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</si>
  <si>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4.21E-03 ± 5.32E-04</t>
  </si>
  <si>
    <t>4.15E-04 ± 4.15E-04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</si>
</sst>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42-4F92-8BB7-19C381C7E67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C42-4F92-8BB7-19C381C7E67E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42-4F92-8BB7-19C381C7E67E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C42-4F92-8BB7-19C381C7E67E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Sheet1!$C$24:$F$24</c:f>
                <c:numCache>
                  <c:formatCode>General</c:formatCode>
                  <c:ptCount val="4"/>
                  <c:pt idx="0">
                    <c:v>5.3221606466369049E-4</c:v>
                  </c:pt>
                  <c:pt idx="1">
                    <c:v>5.0356421278830157E-3</c:v>
                  </c:pt>
                  <c:pt idx="2">
                    <c:v>1.8561522990129132E-2</c:v>
                  </c:pt>
                  <c:pt idx="3">
                    <c:v>8.9987567746627438E-3</c:v>
                  </c:pt>
                </c:numCache>
              </c:numRef>
            </c:plus>
            <c:minus>
              <c:numRef>
                <c:f>Sheet1!$C$24:$F$24</c:f>
                <c:numCache>
                  <c:formatCode>General</c:formatCode>
                  <c:ptCount val="4"/>
                  <c:pt idx="0">
                    <c:v>5.3221606466369049E-4</c:v>
                  </c:pt>
                  <c:pt idx="1">
                    <c:v>5.0356421278830157E-3</c:v>
                  </c:pt>
                  <c:pt idx="2">
                    <c:v>1.8561522990129132E-2</c:v>
                  </c:pt>
                  <c:pt idx="3">
                    <c:v>8.9987567746627438E-3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Sheet1!$C$22:$F$22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Sheet1!$C$23:$F$23</c:f>
              <c:numCache>
                <c:formatCode>General</c:formatCode>
                <c:ptCount val="4"/>
                <c:pt idx="0">
                  <c:v>4.2196258117697732E-3</c:v>
                </c:pt>
                <c:pt idx="1">
                  <c:v>1.5879201427300142E-2</c:v>
                </c:pt>
                <c:pt idx="2">
                  <c:v>3.007222635051331E-2</c:v>
                </c:pt>
                <c:pt idx="3">
                  <c:v>1.8081902320573537E-2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2-4F92-8BB7-19C381C7E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127272"/>
        <c:axId val="470128584"/>
      </c:barChart>
      <c:catAx>
        <c:axId val="47012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28584"/>
        <c:crosses val="autoZero"/>
        <c:auto val="1"/>
        <c:lblAlgn val="ctr"/>
        <c:lblOffset val="100"/>
        <c:noMultiLvlLbl val="0"/>
      </c:catAx>
      <c:valAx>
        <c:axId val="47012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2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Sheet1!$F$39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22-4C5D-B23E-8BE40B669FF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22-4C5D-B23E-8BE40B669FF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22-4C5D-B23E-8BE40B669FF9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222-4C5D-B23E-8BE40B669FF9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Sheet1!$G$40:$J$40</c:f>
                <c:numCache>
                  <c:formatCode>General</c:formatCode>
                  <c:ptCount val="4"/>
                  <c:pt idx="0">
                    <c:v>3.2121490298029604E-2</c:v>
                  </c:pt>
                  <c:pt idx="1">
                    <c:v>0.21894104925726754</c:v>
                  </c:pt>
                  <c:pt idx="2">
                    <c:v>0.92188459977659631</c:v>
                  </c:pt>
                  <c:pt idx="3">
                    <c:v>0.43435051755007692</c:v>
                  </c:pt>
                </c:numCache>
              </c:numRef>
            </c:plus>
            <c:minus>
              <c:numRef>
                <c:f>Sheet1!$G$40:$J$40</c:f>
                <c:numCache>
                  <c:formatCode>General</c:formatCode>
                  <c:ptCount val="4"/>
                  <c:pt idx="0">
                    <c:v>3.2121490298029604E-2</c:v>
                  </c:pt>
                  <c:pt idx="1">
                    <c:v>0.21894104925726754</c:v>
                  </c:pt>
                  <c:pt idx="2">
                    <c:v>0.92188459977659631</c:v>
                  </c:pt>
                  <c:pt idx="3">
                    <c:v>0.43435051755007692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Sheet1!$G$38:$J$38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Sheet1!$G$39:$J$39</c:f>
              <c:numCache>
                <c:formatCode>General</c:formatCode>
                <c:ptCount val="4"/>
                <c:pt idx="0">
                  <c:v>0.18258261080211202</c:v>
                </c:pt>
                <c:pt idx="1">
                  <c:v>0.63908028179951304</c:v>
                </c:pt>
                <c:pt idx="2">
                  <c:v>1.3201609247550325</c:v>
                </c:pt>
                <c:pt idx="3">
                  <c:v>0.58291074206060789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2-4C5D-B23E-8BE40B669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962304"/>
        <c:axId val="472962632"/>
      </c:barChart>
      <c:catAx>
        <c:axId val="47296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2962632"/>
        <c:crosses val="autoZero"/>
        <c:auto val="1"/>
        <c:lblAlgn val="ctr"/>
        <c:lblOffset val="100"/>
        <c:noMultiLvlLbl val="0"/>
      </c:catAx>
      <c:valAx>
        <c:axId val="47296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296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T1Lin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55-4D2C-947E-A7A1E1F1701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E55-4D2C-947E-A7A1E1F1701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55-4D2C-947E-A7A1E1F17019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E55-4D2C-947E-A7A1E1F17019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Sheet1!$E$32:$H$32</c:f>
                <c:numCache>
                  <c:formatCode>General</c:formatCode>
                  <c:ptCount val="4"/>
                  <c:pt idx="0">
                    <c:v>5.5052352499374591</c:v>
                  </c:pt>
                  <c:pt idx="1">
                    <c:v>4.3922643084741164</c:v>
                  </c:pt>
                  <c:pt idx="2">
                    <c:v>2.8279712007510245</c:v>
                  </c:pt>
                  <c:pt idx="3">
                    <c:v>4.0764938217851245</c:v>
                  </c:pt>
                </c:numCache>
              </c:numRef>
            </c:plus>
            <c:minus>
              <c:numRef>
                <c:f>Sheet1!$E$32:$H$32</c:f>
                <c:numCache>
                  <c:formatCode>General</c:formatCode>
                  <c:ptCount val="4"/>
                  <c:pt idx="0">
                    <c:v>5.5052352499374591</c:v>
                  </c:pt>
                  <c:pt idx="1">
                    <c:v>4.3922643084741164</c:v>
                  </c:pt>
                  <c:pt idx="2">
                    <c:v>2.8279712007510245</c:v>
                  </c:pt>
                  <c:pt idx="3">
                    <c:v>4.0764938217851245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Sheet1!$E$30:$H$30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UOK262 with DIDS</c:v>
                </c:pt>
              </c:strCache>
            </c:strRef>
          </c:cat>
          <c:val>
            <c:numRef>
              <c:f>Sheet1!$E$31:$H$31</c:f>
              <c:numCache>
                <c:formatCode>General</c:formatCode>
                <c:ptCount val="4"/>
                <c:pt idx="0">
                  <c:v>20.56502801486382</c:v>
                </c:pt>
                <c:pt idx="1">
                  <c:v>19.565385439822091</c:v>
                </c:pt>
                <c:pt idx="2">
                  <c:v>16.433558177346089</c:v>
                </c:pt>
                <c:pt idx="3">
                  <c:v>17.328516928046568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5-4D2C-947E-A7A1E1F17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862832"/>
        <c:axId val="705856600"/>
      </c:barChart>
      <c:catAx>
        <c:axId val="7058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05856600"/>
        <c:crosses val="autoZero"/>
        <c:auto val="1"/>
        <c:lblAlgn val="ctr"/>
        <c:lblOffset val="100"/>
        <c:noMultiLvlLbl val="0"/>
      </c:catAx>
      <c:valAx>
        <c:axId val="7058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058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E1505-C8A5-46B7-8E32-D7846B9E5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19</xdr:row>
      <xdr:rowOff>11430</xdr:rowOff>
    </xdr:from>
    <xdr:to>
      <xdr:col>16</xdr:col>
      <xdr:colOff>601980</xdr:colOff>
      <xdr:row>34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51079F-96B3-4957-B031-007C53992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289560</xdr:colOff>
      <xdr:row>23</xdr:row>
      <xdr:rowOff>87630</xdr:rowOff>
    </xdr:from>
    <xdr:to>
      <xdr:col>12</xdr:col>
      <xdr:colOff>594360</xdr:colOff>
      <xdr:row>38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0632DD-E432-4059-B29D-06468FBFF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66A-ECF8-43A6-8AEE-436C4DDAF5D1}">
  <sheetPr codeName="Sheet1"/>
  <dimension ref="A1:V88"/>
  <sheetViews>
    <sheetView tabSelected="1" topLeftCell="A25" workbookViewId="0">
      <selection activeCell="J52" sqref="J52:M52"/>
    </sheetView>
  </sheetViews>
  <sheetFormatPr defaultRowHeight="14.4" x14ac:dyDescent="0.3"/>
  <sheetData>
    <row r="1" spans="1:18" x14ac:dyDescent="0.3">
      <c r="A1">
        <v>48.120984953048456</v>
      </c>
      <c r="B1">
        <v>3.4796235108159892E-3</v>
      </c>
      <c r="C1">
        <v>0.1211542067335583</v>
      </c>
      <c r="D1">
        <v>28.270232825915926</v>
      </c>
      <c r="E1">
        <v>2.2204460492503131E-14</v>
      </c>
      <c r="F1">
        <v>0.22199922974479394</v>
      </c>
      <c r="G1">
        <v>36.700000000000003</v>
      </c>
      <c r="H1">
        <v>0.14599926023285012</v>
      </c>
      <c r="I1">
        <v>0.14115233910716996</v>
      </c>
      <c r="J1">
        <v>2.3562075211223834</v>
      </c>
      <c r="K1">
        <v>21.803103161393558</v>
      </c>
      <c r="L1">
        <v>254684978.18913868</v>
      </c>
      <c r="M1">
        <v>0.99715195749547092</v>
      </c>
      <c r="N1">
        <v>0.99785342454768444</v>
      </c>
      <c r="O1">
        <v>0.99488533598528006</v>
      </c>
      <c r="P1">
        <v>7.6353436466533753E-2</v>
      </c>
      <c r="Q1">
        <v>6.5139818394587184E-2</v>
      </c>
      <c r="R1">
        <v>0.13102545829035975</v>
      </c>
    </row>
    <row r="2" spans="1:18" x14ac:dyDescent="0.3">
      <c r="A2">
        <v>50.67957943089678</v>
      </c>
      <c r="B2">
        <v>3.9270114897472343E-3</v>
      </c>
      <c r="C2">
        <v>0.21794667099532536</v>
      </c>
      <c r="D2">
        <v>9.9010227005188813</v>
      </c>
      <c r="E2">
        <v>2.2206004982460265E-14</v>
      </c>
      <c r="F2">
        <v>0.1189411927423184</v>
      </c>
      <c r="G2">
        <v>36.700000000000003</v>
      </c>
      <c r="H2">
        <v>7.4859073032709458E-2</v>
      </c>
      <c r="I2">
        <v>2.2204460492503131E-14</v>
      </c>
      <c r="J2">
        <v>5.6114128380547506</v>
      </c>
      <c r="K2">
        <v>13.325806205200838</v>
      </c>
      <c r="L2">
        <v>161047158.09460056</v>
      </c>
      <c r="M2">
        <v>0.99709416769252424</v>
      </c>
      <c r="N2">
        <v>0.98619131221718415</v>
      </c>
      <c r="O2">
        <v>0.99689204415844923</v>
      </c>
      <c r="P2">
        <v>7.6844094339646452E-2</v>
      </c>
      <c r="Q2">
        <v>0.16809005477527844</v>
      </c>
      <c r="R2">
        <v>7.8981922547646952E-2</v>
      </c>
    </row>
    <row r="3" spans="1:18" x14ac:dyDescent="0.3">
      <c r="A3">
        <v>49.102731458955468</v>
      </c>
      <c r="B3">
        <v>5.2522424347460975E-3</v>
      </c>
      <c r="C3">
        <v>0.22992425287481591</v>
      </c>
      <c r="D3">
        <v>23.523828518156655</v>
      </c>
      <c r="E3">
        <v>2.7218098135761707E-14</v>
      </c>
      <c r="F3">
        <v>0.20680740991922381</v>
      </c>
      <c r="G3">
        <v>36.700000000000003</v>
      </c>
      <c r="H3">
        <v>0.21369467790700644</v>
      </c>
      <c r="I3">
        <v>3.4522006800829917E-2</v>
      </c>
      <c r="J3">
        <v>2.8545008768021503</v>
      </c>
      <c r="K3">
        <v>21.325821608394509</v>
      </c>
      <c r="L3">
        <v>491427684.12519908</v>
      </c>
      <c r="M3">
        <v>0.99564379992742658</v>
      </c>
      <c r="N3">
        <v>0.99500489364649347</v>
      </c>
      <c r="O3">
        <v>0.9754083557068719</v>
      </c>
      <c r="P3">
        <v>9.5112350356189326E-2</v>
      </c>
      <c r="Q3">
        <v>0.10029618404434482</v>
      </c>
      <c r="R3">
        <v>0.2343298751104112</v>
      </c>
    </row>
    <row r="4" spans="1:18" x14ac:dyDescent="0.3">
      <c r="A4">
        <v>49.945779506146657</v>
      </c>
      <c r="B4">
        <v>9.2032643339828701E-3</v>
      </c>
      <c r="C4">
        <v>6.8206804297594736E-3</v>
      </c>
      <c r="D4">
        <v>23.600196730242139</v>
      </c>
      <c r="E4">
        <v>9.8228008594452289E-8</v>
      </c>
      <c r="F4">
        <v>0.4405253678887483</v>
      </c>
      <c r="G4">
        <v>36.700000000000003</v>
      </c>
      <c r="H4">
        <v>0.39618834177332163</v>
      </c>
      <c r="I4">
        <v>3.7180116561764546E-14</v>
      </c>
      <c r="J4">
        <v>5.740538016350528</v>
      </c>
      <c r="K4">
        <v>11.932985887860143</v>
      </c>
      <c r="L4">
        <v>142098772.2977812</v>
      </c>
      <c r="M4">
        <v>0.9970620825869545</v>
      </c>
      <c r="N4">
        <v>0.95625827020370613</v>
      </c>
      <c r="O4">
        <v>0.97186198583648298</v>
      </c>
      <c r="P4">
        <v>7.8465802000573126E-2</v>
      </c>
      <c r="Q4">
        <v>0.29278266895720478</v>
      </c>
      <c r="R4">
        <v>0.23825926988624396</v>
      </c>
    </row>
    <row r="5" spans="1:18" x14ac:dyDescent="0.3">
      <c r="A5">
        <v>49.415395057657321</v>
      </c>
      <c r="B5">
        <v>2.5747634954715003E-2</v>
      </c>
      <c r="C5">
        <v>0.31734433402840811</v>
      </c>
      <c r="D5">
        <v>10.790304110287531</v>
      </c>
      <c r="E5">
        <v>3.1271707953035006E-14</v>
      </c>
      <c r="F5">
        <v>1.0763481362087821</v>
      </c>
      <c r="G5">
        <v>36.700000000000003</v>
      </c>
      <c r="H5">
        <v>1.0186566384344826</v>
      </c>
      <c r="I5">
        <v>2.9447945217497087E-14</v>
      </c>
      <c r="J5">
        <v>3.2019451544874276</v>
      </c>
      <c r="K5">
        <v>20.291269270471243</v>
      </c>
      <c r="L5">
        <v>629017289.17440271</v>
      </c>
      <c r="M5">
        <v>0.99609224826405018</v>
      </c>
      <c r="N5">
        <v>0.98291669772523083</v>
      </c>
      <c r="O5">
        <v>0.99238355451464089</v>
      </c>
      <c r="P5">
        <v>9.1131006270544809E-2</v>
      </c>
      <c r="Q5">
        <v>0.18470458951811825</v>
      </c>
      <c r="R5">
        <v>0.12384945078439515</v>
      </c>
    </row>
    <row r="6" spans="1:18" x14ac:dyDescent="0.3">
      <c r="A6">
        <v>49.325685732126558</v>
      </c>
      <c r="B6">
        <v>1.2686704993202553E-2</v>
      </c>
      <c r="C6">
        <v>1.0000022204460493E-8</v>
      </c>
      <c r="D6">
        <v>24.305655478936607</v>
      </c>
      <c r="E6">
        <v>2.2204560627678266E-14</v>
      </c>
      <c r="F6">
        <v>0.40036734130100893</v>
      </c>
      <c r="G6">
        <v>36.700000000000003</v>
      </c>
      <c r="H6">
        <v>0.22023932507206348</v>
      </c>
      <c r="I6">
        <v>2.2204465059845854E-14</v>
      </c>
      <c r="J6">
        <v>4.8009899631493136</v>
      </c>
      <c r="K6">
        <v>12.427811175064384</v>
      </c>
      <c r="L6">
        <v>149953750.75503626</v>
      </c>
      <c r="M6">
        <v>0.99720074869409592</v>
      </c>
      <c r="N6">
        <v>0.98942981989512346</v>
      </c>
      <c r="O6">
        <v>0.99607900746923184</v>
      </c>
      <c r="P6">
        <v>7.5644733720154164E-2</v>
      </c>
      <c r="Q6">
        <v>0.15410503743614093</v>
      </c>
      <c r="R6">
        <v>0.1086279547665191</v>
      </c>
    </row>
    <row r="7" spans="1:18" x14ac:dyDescent="0.3">
      <c r="A7">
        <v>49.132666369394151</v>
      </c>
      <c r="B7">
        <v>1.1336590544051959E-2</v>
      </c>
      <c r="C7">
        <v>1.6567010845977354E-2</v>
      </c>
      <c r="D7">
        <v>21.794923658578671</v>
      </c>
      <c r="E7">
        <v>2.2204570202454213E-14</v>
      </c>
      <c r="F7">
        <v>7.6259839522989606E-2</v>
      </c>
      <c r="G7">
        <v>36.700000000000003</v>
      </c>
      <c r="H7">
        <v>0.12617982189166674</v>
      </c>
      <c r="I7">
        <v>2.2204680900398579E-14</v>
      </c>
      <c r="J7">
        <v>1.9528988409772545</v>
      </c>
      <c r="K7">
        <v>19.644723064471108</v>
      </c>
      <c r="L7">
        <v>132744892.09675699</v>
      </c>
      <c r="M7">
        <v>0.99900216768471428</v>
      </c>
      <c r="N7">
        <v>0.99812730661181281</v>
      </c>
      <c r="O7">
        <v>0.99659999861996829</v>
      </c>
      <c r="P7">
        <v>4.4448064950127264E-2</v>
      </c>
      <c r="Q7">
        <v>6.3843545334965598E-2</v>
      </c>
      <c r="R7">
        <v>9.1226894553023338E-2</v>
      </c>
    </row>
    <row r="8" spans="1:18" x14ac:dyDescent="0.3">
      <c r="A8">
        <v>48.970202812975153</v>
      </c>
      <c r="B8">
        <v>2.8298834325513684E-2</v>
      </c>
      <c r="C8">
        <v>0.19480629461993124</v>
      </c>
      <c r="D8">
        <v>15.371004513554688</v>
      </c>
      <c r="E8">
        <v>2.5681760778353728E-3</v>
      </c>
      <c r="F8">
        <v>0.23763263610476593</v>
      </c>
      <c r="G8">
        <v>36.700000000000003</v>
      </c>
      <c r="H8">
        <v>0.59266114088048527</v>
      </c>
      <c r="I8">
        <v>3.916633518403854E-6</v>
      </c>
      <c r="J8">
        <v>2.4430250038494852</v>
      </c>
      <c r="K8">
        <v>21.436054557247271</v>
      </c>
      <c r="L8">
        <v>457958739.78640902</v>
      </c>
      <c r="M8">
        <v>0.9983792881604665</v>
      </c>
      <c r="N8">
        <v>0.99839454870922384</v>
      </c>
      <c r="O8">
        <v>0.97834234196145697</v>
      </c>
      <c r="P8">
        <v>5.7511945298800868E-2</v>
      </c>
      <c r="Q8">
        <v>5.6339092158117443E-2</v>
      </c>
      <c r="R8">
        <v>0.21007922222087533</v>
      </c>
    </row>
    <row r="9" spans="1:18" x14ac:dyDescent="0.3">
      <c r="A9">
        <v>49.835297628607229</v>
      </c>
      <c r="B9">
        <v>6.6855712694128017E-2</v>
      </c>
      <c r="C9">
        <v>0.26000641743060487</v>
      </c>
      <c r="D9">
        <v>13.373807374765446</v>
      </c>
      <c r="E9">
        <v>4.4408911346427027E-14</v>
      </c>
      <c r="F9">
        <v>3.1304717702555758</v>
      </c>
      <c r="G9">
        <v>36.700000000000003</v>
      </c>
      <c r="H9">
        <v>9.5008873905681543</v>
      </c>
      <c r="I9">
        <v>4.8490684182247836E-9</v>
      </c>
      <c r="J9">
        <v>4.3363113644549305</v>
      </c>
      <c r="K9">
        <v>16.105286054251508</v>
      </c>
      <c r="L9">
        <v>1205583685.1187401</v>
      </c>
      <c r="M9">
        <v>0.99455792352651273</v>
      </c>
      <c r="N9">
        <v>0.95888017335749121</v>
      </c>
      <c r="O9">
        <v>0.98176134985673924</v>
      </c>
      <c r="P9">
        <v>0.10398649260397068</v>
      </c>
      <c r="Q9">
        <v>0.29760874536090126</v>
      </c>
      <c r="R9">
        <v>0.19874357858367089</v>
      </c>
    </row>
    <row r="10" spans="1:18" x14ac:dyDescent="0.3">
      <c r="A10">
        <v>50.999999999896758</v>
      </c>
      <c r="B10">
        <v>7.3420783513403198E-3</v>
      </c>
      <c r="C10">
        <v>2.0569345032017062E-2</v>
      </c>
      <c r="D10">
        <v>13.843881769712047</v>
      </c>
      <c r="E10">
        <v>2.2204460492503131E-14</v>
      </c>
      <c r="F10">
        <v>0.71781671037244399</v>
      </c>
      <c r="G10">
        <v>36.700000000000003</v>
      </c>
      <c r="H10">
        <v>0.81750971815603035</v>
      </c>
      <c r="I10">
        <v>2.2213288639677525E-14</v>
      </c>
      <c r="J10">
        <v>3.6193816075263863</v>
      </c>
      <c r="K10">
        <v>10.497878790435767</v>
      </c>
      <c r="L10">
        <v>83209589.828360915</v>
      </c>
      <c r="M10">
        <v>0.99668268154930062</v>
      </c>
      <c r="N10">
        <v>0.98841090352200012</v>
      </c>
      <c r="O10">
        <v>0.99314164253613968</v>
      </c>
      <c r="P10">
        <v>8.1022431853807558E-2</v>
      </c>
      <c r="Q10">
        <v>0.15393420560627397</v>
      </c>
      <c r="R10">
        <v>0.1167925947206065</v>
      </c>
    </row>
    <row r="11" spans="1:18" x14ac:dyDescent="0.3">
      <c r="A11">
        <v>50.999828193429515</v>
      </c>
      <c r="B11">
        <v>1.6018888006071593E-2</v>
      </c>
      <c r="C11">
        <v>0.16415845609630533</v>
      </c>
      <c r="D11">
        <v>22.082985387560775</v>
      </c>
      <c r="E11">
        <v>2.2204460492503131E-14</v>
      </c>
      <c r="F11">
        <v>0.1121942936370777</v>
      </c>
      <c r="G11">
        <v>36.700000000000003</v>
      </c>
      <c r="H11">
        <v>0.21919100991224608</v>
      </c>
      <c r="I11">
        <v>2.2206820775063954E-14</v>
      </c>
      <c r="J11">
        <v>2.8612100143178538</v>
      </c>
      <c r="K11">
        <v>21.999999999999766</v>
      </c>
      <c r="L11">
        <v>44059879.62126217</v>
      </c>
      <c r="M11">
        <v>0.99213822043351452</v>
      </c>
      <c r="N11">
        <v>0.99410838169588178</v>
      </c>
      <c r="O11">
        <v>0.99319548122919721</v>
      </c>
      <c r="P11">
        <v>0.12446931357457479</v>
      </c>
      <c r="Q11">
        <v>0.1171663301089252</v>
      </c>
      <c r="R11">
        <v>0.14608671091347078</v>
      </c>
    </row>
    <row r="12" spans="1:18" x14ac:dyDescent="0.3">
      <c r="A12">
        <v>50.112425925844882</v>
      </c>
      <c r="B12">
        <v>7.9999999999972329E-2</v>
      </c>
      <c r="C12">
        <v>2.0255894081293442</v>
      </c>
      <c r="D12">
        <v>26.715968994139331</v>
      </c>
      <c r="E12">
        <v>1.041573002069795E-10</v>
      </c>
      <c r="F12">
        <v>0.17801565780438916</v>
      </c>
      <c r="G12">
        <v>36.700000000000003</v>
      </c>
      <c r="H12">
        <v>0.40022154433370066</v>
      </c>
      <c r="I12">
        <v>2.9362052717862367E-14</v>
      </c>
      <c r="J12">
        <v>5.3408895358905601</v>
      </c>
      <c r="K12">
        <v>16.528286829967154</v>
      </c>
      <c r="L12">
        <v>1300249383.1199305</v>
      </c>
      <c r="M12">
        <v>0.97974716482379542</v>
      </c>
      <c r="N12">
        <v>0.92111038194010275</v>
      </c>
      <c r="O12">
        <v>0.96654705028671306</v>
      </c>
      <c r="P12">
        <v>0.20055741603463711</v>
      </c>
      <c r="Q12">
        <v>0.38893293051601263</v>
      </c>
      <c r="R12">
        <v>0.25542508420734727</v>
      </c>
    </row>
    <row r="13" spans="1:18" x14ac:dyDescent="0.3">
      <c r="A13">
        <v>50.170242659225302</v>
      </c>
      <c r="B13">
        <v>8.6867674467744661E-3</v>
      </c>
      <c r="C13">
        <v>6.9950045771043037E-2</v>
      </c>
      <c r="D13">
        <v>24.273781319354352</v>
      </c>
      <c r="E13">
        <v>3.6305701829175468E-10</v>
      </c>
      <c r="F13">
        <v>0.14835062903071403</v>
      </c>
      <c r="G13">
        <v>36.700000000000003</v>
      </c>
      <c r="H13">
        <v>0.51402063405539244</v>
      </c>
      <c r="I13">
        <v>3.0160052668612235E-14</v>
      </c>
      <c r="J13">
        <v>4.079138265678818</v>
      </c>
      <c r="K13">
        <v>14.773602809897632</v>
      </c>
      <c r="L13">
        <v>566450101.24093688</v>
      </c>
      <c r="M13">
        <v>0.99898533072303553</v>
      </c>
      <c r="N13">
        <v>0.99705116106336655</v>
      </c>
      <c r="O13">
        <v>0.94916529947631412</v>
      </c>
      <c r="P13">
        <v>4.4815903579948489E-2</v>
      </c>
      <c r="Q13">
        <v>8.1941408178380304E-2</v>
      </c>
      <c r="R13">
        <v>0.32631891054144774</v>
      </c>
    </row>
    <row r="14" spans="1:18" x14ac:dyDescent="0.3">
      <c r="A14">
        <v>50.75299019407332</v>
      </c>
      <c r="B14">
        <v>4.8533738054724069E-3</v>
      </c>
      <c r="C14">
        <v>5.4460266632688293E-3</v>
      </c>
      <c r="D14">
        <v>24.500956534988202</v>
      </c>
      <c r="E14">
        <v>2.220483036505587E-14</v>
      </c>
      <c r="F14">
        <v>3.1968177521792443E-2</v>
      </c>
      <c r="G14">
        <v>36.700000000000003</v>
      </c>
      <c r="H14">
        <v>7.7204492490199075E-2</v>
      </c>
      <c r="I14">
        <v>2.2204460492503131E-14</v>
      </c>
      <c r="J14">
        <v>4.5658015789717235</v>
      </c>
      <c r="K14">
        <v>13.024656688038769</v>
      </c>
      <c r="L14">
        <v>351051597.04502159</v>
      </c>
      <c r="M14">
        <v>0.99208185710700825</v>
      </c>
      <c r="N14">
        <v>0.99509848473378804</v>
      </c>
      <c r="O14">
        <v>0.99223500931905639</v>
      </c>
      <c r="P14">
        <v>0.12573147841649229</v>
      </c>
      <c r="Q14">
        <v>0.10222312405382181</v>
      </c>
      <c r="R14">
        <v>0.12736159034778374</v>
      </c>
    </row>
    <row r="15" spans="1:18" x14ac:dyDescent="0.3">
      <c r="A15">
        <v>50.898524719234672</v>
      </c>
      <c r="B15">
        <v>1.4351229513850752E-2</v>
      </c>
      <c r="C15">
        <v>8.212532626555831E-2</v>
      </c>
      <c r="D15">
        <v>10.071861899191449</v>
      </c>
      <c r="E15">
        <v>1.6586175541773202E-3</v>
      </c>
      <c r="F15">
        <v>0.27380907057826565</v>
      </c>
      <c r="G15">
        <v>36.700000000000003</v>
      </c>
      <c r="H15">
        <v>0.36891137892262343</v>
      </c>
      <c r="I15">
        <v>0.13505586452356055</v>
      </c>
      <c r="J15">
        <v>6.103174227275729</v>
      </c>
      <c r="K15">
        <v>13.766984665745582</v>
      </c>
      <c r="L15">
        <v>621934175.95001173</v>
      </c>
      <c r="M15">
        <v>0.99882159784095836</v>
      </c>
      <c r="N15">
        <v>0.99336054865747814</v>
      </c>
      <c r="O15">
        <v>0.94490076302438053</v>
      </c>
      <c r="P15">
        <v>4.8287012283675934E-2</v>
      </c>
      <c r="Q15">
        <v>0.11532323660940177</v>
      </c>
      <c r="R15">
        <v>0.33262490895953306</v>
      </c>
    </row>
    <row r="16" spans="1:18" x14ac:dyDescent="0.3">
      <c r="A16">
        <v>49.75044402499217</v>
      </c>
      <c r="B16">
        <v>4.4436238516196519E-2</v>
      </c>
      <c r="C16">
        <v>0.33908452057504329</v>
      </c>
      <c r="D16">
        <v>10.467467958652264</v>
      </c>
      <c r="E16">
        <v>3.8857805060878266E-14</v>
      </c>
      <c r="F16">
        <v>1.8775150911116596</v>
      </c>
      <c r="G16">
        <v>36.700000000000003</v>
      </c>
      <c r="H16">
        <v>9.9999999999999609</v>
      </c>
      <c r="I16">
        <v>1.2234624165546121E-12</v>
      </c>
      <c r="J16">
        <v>2.8975994027540488</v>
      </c>
      <c r="K16">
        <v>20.4810419967835</v>
      </c>
      <c r="L16">
        <v>818269300.73777747</v>
      </c>
      <c r="M16">
        <v>0.99463967383988949</v>
      </c>
      <c r="N16">
        <v>0.98555022600560571</v>
      </c>
      <c r="O16">
        <v>0.96924707840746915</v>
      </c>
      <c r="P16">
        <v>0.10311916123851615</v>
      </c>
      <c r="Q16">
        <v>0.19758300213849544</v>
      </c>
      <c r="R16">
        <v>0.24694731390525884</v>
      </c>
    </row>
    <row r="17" spans="1:22" x14ac:dyDescent="0.3">
      <c r="I17">
        <f>_xlfn.IFS(ABS(1/A1-T$5)&lt;=0.001*(1/A1),"Lower",ABS(1/A1-T$6)&lt;=0.001*(1/A1),"Upper",TRUE,1)</f>
        <v>1</v>
      </c>
      <c r="J17">
        <f t="shared" ref="J17:Q32" si="0">_xlfn.IFS(ABS(1/B1-U$5)&lt;=0.001*(1/B1),"Lower",ABS(1/B1-U$6)&lt;=0.001*(1/B1),"Upper",TRUE,1)</f>
        <v>1</v>
      </c>
      <c r="K17">
        <f t="shared" si="0"/>
        <v>1</v>
      </c>
      <c r="L17">
        <f t="shared" si="0"/>
        <v>1</v>
      </c>
      <c r="M17">
        <f t="shared" si="0"/>
        <v>1</v>
      </c>
      <c r="N17">
        <f t="shared" si="0"/>
        <v>1</v>
      </c>
      <c r="O17">
        <f t="shared" si="0"/>
        <v>1</v>
      </c>
      <c r="P17">
        <f t="shared" si="0"/>
        <v>1</v>
      </c>
      <c r="Q17">
        <f t="shared" si="0"/>
        <v>1</v>
      </c>
    </row>
    <row r="18" spans="1:22" x14ac:dyDescent="0.3">
      <c r="B18" t="s">
        <v>0</v>
      </c>
      <c r="C18" t="s">
        <v>1</v>
      </c>
      <c r="D18" t="s">
        <v>2</v>
      </c>
      <c r="E18" t="s">
        <v>3</v>
      </c>
      <c r="I18">
        <f t="shared" ref="I18:I32" si="1">_xlfn.IFS(ABS(1/A2-T$5)&lt;=0.001*(1/A2),"Lower",ABS(1/A2-T$6)&lt;=0.001*(1/A2),"Upper",TRUE,1)</f>
        <v>1</v>
      </c>
      <c r="J18">
        <f t="shared" si="0"/>
        <v>1</v>
      </c>
      <c r="K18">
        <f t="shared" si="0"/>
        <v>1</v>
      </c>
      <c r="L18">
        <f t="shared" si="0"/>
        <v>1</v>
      </c>
      <c r="M18">
        <f t="shared" si="0"/>
        <v>1</v>
      </c>
      <c r="N18">
        <f t="shared" si="0"/>
        <v>1</v>
      </c>
      <c r="O18">
        <f t="shared" si="0"/>
        <v>1</v>
      </c>
      <c r="P18">
        <f t="shared" si="0"/>
        <v>1</v>
      </c>
      <c r="Q18">
        <f t="shared" si="0"/>
        <v>1</v>
      </c>
    </row>
    <row r="19" spans="1:22" x14ac:dyDescent="0.3">
      <c r="A19" t="s">
        <v>4</v>
      </c>
      <c r="B19">
        <f>AVERAGE(A$1:A$3)</f>
        <v>49.301098614300237</v>
      </c>
      <c r="C19">
        <f>AVERAGE(A$4:A$6)</f>
        <v>49.562286765310184</v>
      </c>
      <c r="D19">
        <f>AVERAGE(A$9:A$11)</f>
        <v>50.611708607311165</v>
      </c>
      <c r="E19">
        <f>AVERAGE(A$13:A$16)</f>
        <v>50.393050399381366</v>
      </c>
      <c r="I19">
        <f t="shared" si="1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</row>
    <row r="20" spans="1:22" x14ac:dyDescent="0.3">
      <c r="B20">
        <f>STDEV(A$1:A$3)/SQRT(COUNT(A$1:A$3))</f>
        <v>0.74523230645633032</v>
      </c>
      <c r="C20">
        <f>STDEV(A$4:A$6)/SQRT(COUNT(A$4:A$6))</f>
        <v>0.19348725408279632</v>
      </c>
      <c r="D20">
        <f>STDEV(A$9:A$11)/SQRT(COUNT(A$9:A$11))</f>
        <v>0.38820549252012182</v>
      </c>
      <c r="E20">
        <f>STDEV(A$13:A$16)/SQRT(COUNT(A$13:A$16))</f>
        <v>0.26577672103244981</v>
      </c>
      <c r="I20">
        <f t="shared" si="1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1</v>
      </c>
      <c r="O20">
        <f t="shared" si="0"/>
        <v>1</v>
      </c>
      <c r="P20">
        <f t="shared" si="0"/>
        <v>1</v>
      </c>
      <c r="Q20">
        <f t="shared" si="0"/>
        <v>1</v>
      </c>
      <c r="V20" t="e">
        <f>1/W9</f>
        <v>#DIV/0!</v>
      </c>
    </row>
    <row r="21" spans="1:22" x14ac:dyDescent="0.3">
      <c r="I21">
        <f t="shared" si="1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O21">
        <f t="shared" si="0"/>
        <v>1</v>
      </c>
      <c r="P21">
        <f t="shared" si="0"/>
        <v>1</v>
      </c>
      <c r="Q21">
        <f t="shared" si="0"/>
        <v>1</v>
      </c>
      <c r="V21" t="e">
        <f>1/W10</f>
        <v>#DIV/0!</v>
      </c>
    </row>
    <row r="22" spans="1:22" x14ac:dyDescent="0.3">
      <c r="C22" t="s">
        <v>0</v>
      </c>
      <c r="D22" t="s">
        <v>1</v>
      </c>
      <c r="E22" t="s">
        <v>2</v>
      </c>
      <c r="F22" t="s">
        <v>3</v>
      </c>
      <c r="I22">
        <f t="shared" si="1"/>
        <v>1</v>
      </c>
      <c r="J22">
        <f t="shared" si="0"/>
        <v>1</v>
      </c>
      <c r="K22">
        <f t="shared" si="0"/>
        <v>1</v>
      </c>
      <c r="L22">
        <f t="shared" si="0"/>
        <v>1</v>
      </c>
      <c r="M22">
        <f t="shared" si="0"/>
        <v>1</v>
      </c>
      <c r="N22">
        <f t="shared" si="0"/>
        <v>1</v>
      </c>
      <c r="O22">
        <f t="shared" si="0"/>
        <v>1</v>
      </c>
      <c r="P22">
        <f t="shared" si="0"/>
        <v>1</v>
      </c>
      <c r="Q22">
        <f t="shared" si="0"/>
        <v>1</v>
      </c>
      <c r="S22">
        <f>MAX(L5:L16)</f>
        <v>1300249383.1199305</v>
      </c>
      <c r="T22">
        <f>S22/10^8</f>
        <v>13.002493831199304</v>
      </c>
    </row>
    <row r="23" spans="1:22" x14ac:dyDescent="0.3">
      <c r="A23">
        <f>STDEV(B5:B16)/SQRT(12)</f>
        <v>7.0961314137742903E-3</v>
      </c>
      <c r="B23" t="s">
        <v>5</v>
      </c>
      <c r="C23">
        <f>AVERAGE(B$1:B$3)</f>
        <v>4.2196258117697732E-3</v>
      </c>
      <c r="D23">
        <f>AVERAGE(B$4:B$6)</f>
        <v>1.5879201427300142E-2</v>
      </c>
      <c r="E23">
        <f>AVERAGE(B$9:B$11)</f>
        <v>3.007222635051331E-2</v>
      </c>
      <c r="F23">
        <f>AVERAGE(B$13:B$16)</f>
        <v>1.8081902320573537E-2</v>
      </c>
      <c r="I23">
        <f t="shared" si="1"/>
        <v>1</v>
      </c>
      <c r="J23">
        <f t="shared" si="0"/>
        <v>1</v>
      </c>
      <c r="K23">
        <f t="shared" si="0"/>
        <v>1</v>
      </c>
      <c r="L23">
        <f t="shared" si="0"/>
        <v>1</v>
      </c>
      <c r="M23">
        <f t="shared" si="0"/>
        <v>1</v>
      </c>
      <c r="N23">
        <f t="shared" si="0"/>
        <v>1</v>
      </c>
      <c r="O23">
        <f t="shared" si="0"/>
        <v>1</v>
      </c>
      <c r="P23">
        <f t="shared" si="0"/>
        <v>1</v>
      </c>
      <c r="Q23">
        <f t="shared" si="0"/>
        <v>1</v>
      </c>
    </row>
    <row r="24" spans="1:22" x14ac:dyDescent="0.3">
      <c r="C24">
        <f>STDEV(B$1:B$3)/SQRT(COUNT(B$1:B$3))</f>
        <v>5.3221606466369049E-4</v>
      </c>
      <c r="D24">
        <f>STDEV(B$4:B$6)/SQRT(COUNT(B$4:B$6))</f>
        <v>5.0356421278830157E-3</v>
      </c>
      <c r="E24">
        <f>STDEV(B$9:B$11)/SQRT(COUNT(B$9:B$11))</f>
        <v>1.8561522990129132E-2</v>
      </c>
      <c r="F24">
        <f>STDEV(B$13:B$16)/SQRT(COUNT(B$13:B$16))</f>
        <v>8.9987567746627438E-3</v>
      </c>
      <c r="I24">
        <f t="shared" si="1"/>
        <v>1</v>
      </c>
      <c r="J24">
        <f t="shared" si="0"/>
        <v>1</v>
      </c>
      <c r="K24">
        <f t="shared" si="0"/>
        <v>1</v>
      </c>
      <c r="L24">
        <f t="shared" si="0"/>
        <v>1</v>
      </c>
      <c r="M24">
        <f t="shared" si="0"/>
        <v>1</v>
      </c>
      <c r="N24">
        <f t="shared" si="0"/>
        <v>1</v>
      </c>
      <c r="O24">
        <f t="shared" si="0"/>
        <v>1</v>
      </c>
      <c r="P24">
        <f t="shared" si="0"/>
        <v>1</v>
      </c>
      <c r="Q24">
        <f t="shared" si="0"/>
        <v>1</v>
      </c>
    </row>
    <row r="25" spans="1:22" x14ac:dyDescent="0.3">
      <c r="I25">
        <f t="shared" si="1"/>
        <v>1</v>
      </c>
      <c r="J25">
        <f t="shared" si="0"/>
        <v>1</v>
      </c>
      <c r="K25">
        <f t="shared" si="0"/>
        <v>1</v>
      </c>
      <c r="L25">
        <f t="shared" si="0"/>
        <v>1</v>
      </c>
      <c r="M25">
        <f t="shared" si="0"/>
        <v>1</v>
      </c>
      <c r="N25">
        <f t="shared" si="0"/>
        <v>1</v>
      </c>
      <c r="O25">
        <f t="shared" si="0"/>
        <v>1</v>
      </c>
      <c r="P25">
        <f t="shared" si="0"/>
        <v>1</v>
      </c>
      <c r="Q25">
        <f t="shared" si="0"/>
        <v>1</v>
      </c>
    </row>
    <row r="26" spans="1:22" x14ac:dyDescent="0.3">
      <c r="D26" t="s">
        <v>0</v>
      </c>
      <c r="E26" t="s">
        <v>1</v>
      </c>
      <c r="F26" t="s">
        <v>2</v>
      </c>
      <c r="G26" t="s">
        <v>6</v>
      </c>
      <c r="I26">
        <f t="shared" si="1"/>
        <v>1</v>
      </c>
      <c r="J26">
        <f t="shared" si="0"/>
        <v>1</v>
      </c>
      <c r="K26">
        <f t="shared" si="0"/>
        <v>1</v>
      </c>
      <c r="L26">
        <f t="shared" si="0"/>
        <v>1</v>
      </c>
      <c r="M26">
        <f t="shared" si="0"/>
        <v>1</v>
      </c>
      <c r="N26">
        <f t="shared" si="0"/>
        <v>1</v>
      </c>
      <c r="O26">
        <f t="shared" si="0"/>
        <v>1</v>
      </c>
      <c r="P26">
        <f t="shared" si="0"/>
        <v>1</v>
      </c>
      <c r="Q26">
        <f t="shared" si="0"/>
        <v>1</v>
      </c>
    </row>
    <row r="27" spans="1:22" x14ac:dyDescent="0.3">
      <c r="C27" t="s">
        <v>7</v>
      </c>
      <c r="D27">
        <f>AVERAGE(C$1:C$3)</f>
        <v>0.18967504353456652</v>
      </c>
      <c r="E27">
        <f>AVERAGE(C$4:C$6)</f>
        <v>0.10805500815272993</v>
      </c>
      <c r="F27">
        <f>AVERAGE(C$9:C$11)</f>
        <v>0.14824473951964243</v>
      </c>
      <c r="G27">
        <f>AVERAGE(C$13:C$16)</f>
        <v>0.12415147981872837</v>
      </c>
      <c r="I27">
        <f t="shared" si="1"/>
        <v>1</v>
      </c>
      <c r="J27">
        <f t="shared" si="0"/>
        <v>1</v>
      </c>
      <c r="K27">
        <f t="shared" si="0"/>
        <v>1</v>
      </c>
      <c r="L27">
        <f t="shared" si="0"/>
        <v>1</v>
      </c>
      <c r="M27">
        <f t="shared" si="0"/>
        <v>1</v>
      </c>
      <c r="N27">
        <f t="shared" si="0"/>
        <v>1</v>
      </c>
      <c r="O27">
        <f t="shared" si="0"/>
        <v>1</v>
      </c>
      <c r="P27">
        <f t="shared" si="0"/>
        <v>1</v>
      </c>
      <c r="Q27">
        <f t="shared" si="0"/>
        <v>1</v>
      </c>
    </row>
    <row r="28" spans="1:22" x14ac:dyDescent="0.3">
      <c r="D28">
        <f>STDEV(C$1:C$3)/SQRT(COUNT(C$1:C$3))</f>
        <v>3.4434451855918848E-2</v>
      </c>
      <c r="E28">
        <f>STDEV(C$4:C$6)/SQRT(COUNT(C$4:C$6))</f>
        <v>0.10466318491618663</v>
      </c>
      <c r="F28">
        <f>STDEV(C$9:C$11)/SQRT(COUNT(C$9:C$11))</f>
        <v>6.9576008056329811E-2</v>
      </c>
      <c r="G28">
        <f>STDEV(C$13:C$16)/SQRT(COUNT(C$13:C$16))</f>
        <v>7.3593019173525634E-2</v>
      </c>
      <c r="I28">
        <f t="shared" si="1"/>
        <v>1</v>
      </c>
      <c r="J28">
        <f t="shared" si="0"/>
        <v>1</v>
      </c>
      <c r="K28">
        <f t="shared" si="0"/>
        <v>1</v>
      </c>
      <c r="L28">
        <f t="shared" si="0"/>
        <v>1</v>
      </c>
      <c r="M28">
        <f t="shared" si="0"/>
        <v>1</v>
      </c>
      <c r="N28">
        <f t="shared" si="0"/>
        <v>1</v>
      </c>
      <c r="O28">
        <f t="shared" si="0"/>
        <v>1</v>
      </c>
      <c r="P28">
        <f t="shared" si="0"/>
        <v>1</v>
      </c>
      <c r="Q28">
        <f t="shared" si="0"/>
        <v>1</v>
      </c>
    </row>
    <row r="29" spans="1:22" x14ac:dyDescent="0.3">
      <c r="I29">
        <f t="shared" si="1"/>
        <v>1</v>
      </c>
      <c r="J29">
        <f t="shared" si="0"/>
        <v>1</v>
      </c>
      <c r="K29">
        <f t="shared" si="0"/>
        <v>1</v>
      </c>
      <c r="L29">
        <f t="shared" si="0"/>
        <v>1</v>
      </c>
      <c r="M29">
        <f t="shared" si="0"/>
        <v>1</v>
      </c>
      <c r="N29">
        <f t="shared" si="0"/>
        <v>1</v>
      </c>
      <c r="O29">
        <f t="shared" si="0"/>
        <v>1</v>
      </c>
      <c r="P29">
        <f t="shared" si="0"/>
        <v>1</v>
      </c>
      <c r="Q29">
        <f t="shared" si="0"/>
        <v>1</v>
      </c>
    </row>
    <row r="30" spans="1:22" x14ac:dyDescent="0.3">
      <c r="E30" t="s">
        <v>0</v>
      </c>
      <c r="F30" t="s">
        <v>1</v>
      </c>
      <c r="G30" t="s">
        <v>2</v>
      </c>
      <c r="H30" t="s">
        <v>6</v>
      </c>
      <c r="I30">
        <f t="shared" si="1"/>
        <v>1</v>
      </c>
      <c r="J30">
        <f t="shared" si="0"/>
        <v>1</v>
      </c>
      <c r="K30">
        <f t="shared" si="0"/>
        <v>1</v>
      </c>
      <c r="L30">
        <f t="shared" si="0"/>
        <v>1</v>
      </c>
      <c r="M30">
        <f t="shared" si="0"/>
        <v>1</v>
      </c>
      <c r="N30">
        <f t="shared" si="0"/>
        <v>1</v>
      </c>
      <c r="O30">
        <f t="shared" si="0"/>
        <v>1</v>
      </c>
      <c r="P30">
        <f t="shared" si="0"/>
        <v>1</v>
      </c>
      <c r="Q30">
        <f t="shared" si="0"/>
        <v>1</v>
      </c>
    </row>
    <row r="31" spans="1:22" x14ac:dyDescent="0.3">
      <c r="C31">
        <f>STDEV(D5:D16)/SQRT(12)</f>
        <v>1.8368569728916133</v>
      </c>
      <c r="D31" t="s">
        <v>8</v>
      </c>
      <c r="E31">
        <f>AVERAGE(D$1:D$3)</f>
        <v>20.56502801486382</v>
      </c>
      <c r="F31">
        <f>AVERAGE(D$4:D$6)</f>
        <v>19.565385439822091</v>
      </c>
      <c r="G31">
        <f>AVERAGE(D$9:D$11)</f>
        <v>16.433558177346089</v>
      </c>
      <c r="H31">
        <f>AVERAGE(D$13:D$16)</f>
        <v>17.328516928046568</v>
      </c>
      <c r="I31">
        <f t="shared" si="1"/>
        <v>1</v>
      </c>
      <c r="J31">
        <f t="shared" si="0"/>
        <v>1</v>
      </c>
      <c r="K31">
        <f t="shared" si="0"/>
        <v>1</v>
      </c>
      <c r="L31">
        <f t="shared" si="0"/>
        <v>1</v>
      </c>
      <c r="M31">
        <f t="shared" si="0"/>
        <v>1</v>
      </c>
      <c r="N31">
        <f t="shared" si="0"/>
        <v>1</v>
      </c>
      <c r="O31">
        <f t="shared" si="0"/>
        <v>1</v>
      </c>
      <c r="P31">
        <f t="shared" si="0"/>
        <v>1</v>
      </c>
      <c r="Q31">
        <f t="shared" si="0"/>
        <v>1</v>
      </c>
    </row>
    <row r="32" spans="1:22" x14ac:dyDescent="0.3">
      <c r="A32">
        <f>MIN(D5:D14)</f>
        <v>10.790304110287531</v>
      </c>
      <c r="E32">
        <f>STDEV(D$1:D$3)/SQRT(COUNT(D$1:D$3))</f>
        <v>5.5052352499374591</v>
      </c>
      <c r="F32">
        <f>STDEV(D$4:D$6)/SQRT(COUNT(D$4:D$6))</f>
        <v>4.3922643084741164</v>
      </c>
      <c r="G32">
        <f>STDEV(D$9:D$11)/SQRT(COUNT(D$9:D$11))</f>
        <v>2.8279712007510245</v>
      </c>
      <c r="H32">
        <f>STDEV(D$13:D$16)/SQRT(COUNT(D$13:D$16))</f>
        <v>4.0764938217851245</v>
      </c>
      <c r="I32">
        <f t="shared" si="1"/>
        <v>1</v>
      </c>
      <c r="J32">
        <f t="shared" si="0"/>
        <v>1</v>
      </c>
      <c r="K32">
        <f t="shared" si="0"/>
        <v>1</v>
      </c>
      <c r="L32">
        <f t="shared" si="0"/>
        <v>1</v>
      </c>
      <c r="M32">
        <f t="shared" si="0"/>
        <v>1</v>
      </c>
      <c r="N32">
        <f t="shared" si="0"/>
        <v>1</v>
      </c>
      <c r="O32">
        <f t="shared" si="0"/>
        <v>1</v>
      </c>
      <c r="P32">
        <f t="shared" si="0"/>
        <v>1</v>
      </c>
      <c r="Q32">
        <f t="shared" si="0"/>
        <v>1</v>
      </c>
    </row>
    <row r="33" spans="1:12" x14ac:dyDescent="0.3">
      <c r="A33">
        <f>MAX(G5:G14)</f>
        <v>36.700000000000003</v>
      </c>
    </row>
    <row r="34" spans="1:12" x14ac:dyDescent="0.3">
      <c r="F34" t="s">
        <v>0</v>
      </c>
      <c r="G34" t="s">
        <v>1</v>
      </c>
      <c r="H34" t="s">
        <v>2</v>
      </c>
      <c r="I34" t="s">
        <v>6</v>
      </c>
    </row>
    <row r="35" spans="1:12" x14ac:dyDescent="0.3">
      <c r="E35" t="s">
        <v>9</v>
      </c>
      <c r="F35">
        <f>AVERAGE(E$1:E$3)</f>
        <v>2.3876187870241699E-14</v>
      </c>
      <c r="G35">
        <f>AVERAGE(E$4:E$6)</f>
        <v>3.2742687356906954E-8</v>
      </c>
      <c r="H35">
        <f>AVERAGE(E$9:E$11)</f>
        <v>2.9605944110477765E-14</v>
      </c>
      <c r="I35">
        <f>AVERAGE(E$13:E$16)</f>
        <v>4.1465447932385028E-4</v>
      </c>
    </row>
    <row r="36" spans="1:12" x14ac:dyDescent="0.3">
      <c r="F36">
        <f>STDEV(E$1:E$3)/SQRT(COUNT(E$1:E$3))</f>
        <v>1.670955192243178E-15</v>
      </c>
      <c r="G36">
        <f>STDEV(E$4:E$6)/SQRT(COUNT(E$4:E$6))</f>
        <v>3.2742660618772776E-8</v>
      </c>
      <c r="H36">
        <f>STDEV(E$9:E$11)/SQRT(COUNT(E$9:E$11))</f>
        <v>7.4014836179746326E-15</v>
      </c>
      <c r="I36">
        <f>STDEV(E$13:E$16)/SQRT(COUNT(E$13:E$16))</f>
        <v>4.1465435828449873E-4</v>
      </c>
    </row>
    <row r="38" spans="1:12" x14ac:dyDescent="0.3">
      <c r="G38" t="s">
        <v>0</v>
      </c>
      <c r="H38" t="s">
        <v>1</v>
      </c>
      <c r="I38" t="s">
        <v>2</v>
      </c>
      <c r="J38" t="s">
        <v>3</v>
      </c>
    </row>
    <row r="39" spans="1:12" x14ac:dyDescent="0.3">
      <c r="E39">
        <f>STDEV(F5:F16)/SQRT(12)</f>
        <v>0.27075784253897861</v>
      </c>
      <c r="F39" t="s">
        <v>10</v>
      </c>
      <c r="G39">
        <f>AVERAGE(F$1:F$3)</f>
        <v>0.18258261080211202</v>
      </c>
      <c r="H39">
        <f>AVERAGE(F$4:F$6)</f>
        <v>0.63908028179951304</v>
      </c>
      <c r="I39">
        <f>AVERAGE(F$9:F$11)</f>
        <v>1.3201609247550325</v>
      </c>
      <c r="J39">
        <f>AVERAGE(F$13:F$16)</f>
        <v>0.58291074206060789</v>
      </c>
    </row>
    <row r="40" spans="1:12" x14ac:dyDescent="0.3">
      <c r="G40">
        <f>STDEV(F$1:F$3)/SQRT(COUNT(F$1:F$3))</f>
        <v>3.2121490298029604E-2</v>
      </c>
      <c r="H40">
        <f>STDEV(F$4:F$6)/SQRT(COUNT(F$4:F$6))</f>
        <v>0.21894104925726754</v>
      </c>
      <c r="I40">
        <f>STDEV(F$9:F$11)/SQRT(COUNT(F$9:F$11))</f>
        <v>0.92188459977659631</v>
      </c>
      <c r="J40">
        <f>STDEV(F$13:F$16)/SQRT(COUNT(F$13:F$16))</f>
        <v>0.43435051755007692</v>
      </c>
    </row>
    <row r="42" spans="1:12" x14ac:dyDescent="0.3">
      <c r="H42" t="s">
        <v>0</v>
      </c>
      <c r="I42" t="s">
        <v>1</v>
      </c>
      <c r="J42" t="s">
        <v>2</v>
      </c>
      <c r="K42" t="s">
        <v>3</v>
      </c>
    </row>
    <row r="43" spans="1:12" x14ac:dyDescent="0.3">
      <c r="G43" t="s">
        <v>11</v>
      </c>
      <c r="H43">
        <f>AVERAGE(G$1:G$3)</f>
        <v>36.700000000000003</v>
      </c>
      <c r="I43">
        <f>AVERAGE(G$4:G$6)</f>
        <v>36.700000000000003</v>
      </c>
      <c r="J43">
        <f>AVERAGE(G$9:G$11)</f>
        <v>36.700000000000003</v>
      </c>
      <c r="K43">
        <f>AVERAGE(G$13:G$16)</f>
        <v>36.700000000000003</v>
      </c>
    </row>
    <row r="44" spans="1:12" x14ac:dyDescent="0.3">
      <c r="H44">
        <f>STDEV(G$1:G$3)/SQRT(COUNT(G$1:G$3))</f>
        <v>0</v>
      </c>
      <c r="I44">
        <f>STDEV(G$4:G$6)/SQRT(COUNT(G$4:G$6))</f>
        <v>0</v>
      </c>
      <c r="J44">
        <f>STDEV(G$9:G$11)/SQRT(COUNT(G$9:G$11))</f>
        <v>0</v>
      </c>
      <c r="K44">
        <f>STDEV(G$13:G$16)/SQRT(COUNT(G$13:G$16))</f>
        <v>0</v>
      </c>
    </row>
    <row r="46" spans="1:12" x14ac:dyDescent="0.3">
      <c r="I46" t="s">
        <v>0</v>
      </c>
      <c r="J46" t="s">
        <v>1</v>
      </c>
      <c r="K46" t="s">
        <v>2</v>
      </c>
      <c r="L46" t="s">
        <v>6</v>
      </c>
    </row>
    <row r="47" spans="1:12" x14ac:dyDescent="0.3">
      <c r="H47" t="s">
        <v>12</v>
      </c>
      <c r="I47">
        <f>AVERAGE(H$1:H$3)</f>
        <v>0.14485100372418869</v>
      </c>
      <c r="J47">
        <f>AVERAGE(H$4:H$6)</f>
        <v>0.54502810175995597</v>
      </c>
      <c r="K47">
        <f>AVERAGE(H$9:H$11)</f>
        <v>3.5125293728788098</v>
      </c>
      <c r="L47">
        <f>AVERAGE(H$13:H$16)</f>
        <v>2.740034126367044</v>
      </c>
    </row>
    <row r="48" spans="1:12" x14ac:dyDescent="0.3">
      <c r="I48">
        <f>STDEV(H$1:H$3)/SQRT(COUNT(H$1:H$3))</f>
        <v>4.0082498944719151E-2</v>
      </c>
      <c r="J48">
        <f>STDEV(H$4:H$6)/SQRT(COUNT(H$4:H$6))</f>
        <v>0.24219999118075605</v>
      </c>
      <c r="K48">
        <f>STDEV(H$9:H$11)/SQRT(COUNT(H$9:H$11))</f>
        <v>2.9991565553322279</v>
      </c>
      <c r="L48">
        <f>STDEV(H$13:H$16)/SQRT(COUNT(H$13:H$16))</f>
        <v>2.4216923369269603</v>
      </c>
    </row>
    <row r="50" spans="9:16" x14ac:dyDescent="0.3">
      <c r="J50" t="s">
        <v>0</v>
      </c>
      <c r="K50" t="s">
        <v>1</v>
      </c>
      <c r="L50" t="s">
        <v>2</v>
      </c>
      <c r="M50" t="s">
        <v>6</v>
      </c>
    </row>
    <row r="51" spans="9:16" x14ac:dyDescent="0.3">
      <c r="I51" t="s">
        <v>13</v>
      </c>
      <c r="J51">
        <f>AVERAGE(I$1:I$3)</f>
        <v>5.8558115302674026E-2</v>
      </c>
      <c r="K51">
        <f>AVERAGE(I$4:I$6)</f>
        <v>2.9610842279702492E-14</v>
      </c>
      <c r="L51">
        <f>AVERAGE(I$9:I$11)</f>
        <v>1.6163709461113995E-9</v>
      </c>
      <c r="M51">
        <f>AVERAGE(I$13:I$16)</f>
        <v>3.3763966131209099E-2</v>
      </c>
    </row>
    <row r="52" spans="9:16" x14ac:dyDescent="0.3">
      <c r="J52">
        <f>STDEV(I$1:I$3)/SQRT(COUNT(I$1:I$3))</f>
        <v>4.2482532068247855E-2</v>
      </c>
      <c r="K52">
        <f>STDEV(I$4:I$6)/SQRT(COUNT(I$4:I$6))</f>
        <v>4.3238654028691453E-15</v>
      </c>
      <c r="L52">
        <f>STDEV(I$9:I$11)/SQRT(COUNT(I$9:I$11))</f>
        <v>1.6163487360566922E-9</v>
      </c>
      <c r="M52">
        <f>STDEV(I$13:I$16)/SQRT(COUNT(I$13:I$16))</f>
        <v>3.3763966130783821E-2</v>
      </c>
    </row>
    <row r="54" spans="9:16" x14ac:dyDescent="0.3">
      <c r="K54" t="s">
        <v>0</v>
      </c>
      <c r="L54" t="s">
        <v>1</v>
      </c>
      <c r="M54" t="s">
        <v>2</v>
      </c>
      <c r="N54" t="s">
        <v>6</v>
      </c>
    </row>
    <row r="55" spans="9:16" x14ac:dyDescent="0.3">
      <c r="J55" t="s">
        <v>14</v>
      </c>
      <c r="K55">
        <f>AVERAGE(J$1:J$3)</f>
        <v>3.6073737453264285</v>
      </c>
      <c r="L55">
        <f>AVERAGE(J$4:J$6)</f>
        <v>4.58115771132909</v>
      </c>
      <c r="M55">
        <f>AVERAGE(J$9:J$11)</f>
        <v>3.6056343287663903</v>
      </c>
      <c r="N55">
        <f>AVERAGE(J$13:J$16)</f>
        <v>4.4114283686700801</v>
      </c>
    </row>
    <row r="56" spans="9:16" x14ac:dyDescent="0.3">
      <c r="K56">
        <f>STDEV(J$1:J$3)/SQRT(COUNT(J$1:J$3))</f>
        <v>1.0122917203003896</v>
      </c>
      <c r="L56">
        <f>STDEV(J$4:J$6)/SQRT(COUNT(J$4:J$6))</f>
        <v>0.74102588658805402</v>
      </c>
      <c r="M56">
        <f>STDEV(J$9:J$11)/SQRT(COUNT(J$9:J$11))</f>
        <v>0.42588055408726727</v>
      </c>
      <c r="N56">
        <f>STDEV(J$13:J$16)/SQRT(COUNT(J$13:J$16))</f>
        <v>0.66382289234155878</v>
      </c>
    </row>
    <row r="58" spans="9:16" x14ac:dyDescent="0.3">
      <c r="L58" t="s">
        <v>0</v>
      </c>
      <c r="M58" t="s">
        <v>1</v>
      </c>
      <c r="N58" t="s">
        <v>2</v>
      </c>
      <c r="O58" t="s">
        <v>6</v>
      </c>
    </row>
    <row r="59" spans="9:16" x14ac:dyDescent="0.3">
      <c r="K59" t="s">
        <v>15</v>
      </c>
      <c r="L59">
        <f>AVERAGE(K$1:K$3)</f>
        <v>18.818243658329635</v>
      </c>
      <c r="M59">
        <f>AVERAGE(K$4:K$6)</f>
        <v>14.884022111131925</v>
      </c>
      <c r="N59">
        <f>AVERAGE(K$9:K$11)</f>
        <v>16.201054948229014</v>
      </c>
      <c r="O59">
        <f>AVERAGE(K$13:K$16)</f>
        <v>15.511571540116371</v>
      </c>
    </row>
    <row r="60" spans="9:16" x14ac:dyDescent="0.3">
      <c r="L60">
        <f>STDEV(K$1:K$3)/SQRT(COUNT(K$1:K$3))</f>
        <v>2.7496727867516153</v>
      </c>
      <c r="M60">
        <f>STDEV(K$4:K$6)/SQRT(COUNT(K$4:K$6))</f>
        <v>2.7073944668784131</v>
      </c>
      <c r="N60">
        <f>STDEV(K$9:K$11)/SQRT(COUNT(K$9:K$11))</f>
        <v>3.3207216505184363</v>
      </c>
      <c r="O60">
        <f>STDEV(K$13:K$16)/SQRT(COUNT(K$13:K$16))</f>
        <v>1.6948098052136258</v>
      </c>
    </row>
    <row r="62" spans="9:16" x14ac:dyDescent="0.3">
      <c r="M62" t="s">
        <v>0</v>
      </c>
      <c r="N62" t="s">
        <v>1</v>
      </c>
      <c r="O62" t="s">
        <v>2</v>
      </c>
      <c r="P62" t="s">
        <v>6</v>
      </c>
    </row>
    <row r="63" spans="9:16" x14ac:dyDescent="0.3">
      <c r="L63" t="s">
        <v>16</v>
      </c>
      <c r="M63">
        <f>AVERAGE(L$1:L$3)</f>
        <v>302386606.80297941</v>
      </c>
      <c r="N63">
        <f>AVERAGE(L$4:L$6)</f>
        <v>307023270.74240673</v>
      </c>
      <c r="O63">
        <f>AVERAGE(L$9:L$11)</f>
        <v>444284384.85612106</v>
      </c>
      <c r="P63">
        <f>AVERAGE(L$13:L$16)</f>
        <v>589426293.74343693</v>
      </c>
    </row>
    <row r="64" spans="9:16" x14ac:dyDescent="0.3">
      <c r="M64">
        <f>STDEV(L$1:L$3)/SQRT(COUNT(L$1:L$3))</f>
        <v>98309726.586222306</v>
      </c>
      <c r="N64">
        <f>STDEV(L$4:L$6)/SQRT(COUNT(L$4:L$6))</f>
        <v>161012976.80738807</v>
      </c>
      <c r="O64">
        <f>STDEV(L$9:L$11)/SQRT(COUNT(L$9:L$11))</f>
        <v>380817385.53957421</v>
      </c>
      <c r="P64">
        <f>STDEV(L$13:L$16)/SQRT(COUNT(L$13:L$16))</f>
        <v>96079951.821274728</v>
      </c>
    </row>
    <row r="66" spans="13:20" x14ac:dyDescent="0.3">
      <c r="N66" t="s">
        <v>0</v>
      </c>
      <c r="O66" t="s">
        <v>1</v>
      </c>
      <c r="P66" t="s">
        <v>2</v>
      </c>
      <c r="Q66" t="s">
        <v>6</v>
      </c>
    </row>
    <row r="67" spans="13:20" x14ac:dyDescent="0.3">
      <c r="M67" t="s">
        <v>17</v>
      </c>
      <c r="N67">
        <f>AVERAGE(M$1:M$3)</f>
        <v>0.99662997503847384</v>
      </c>
      <c r="O67">
        <f>AVERAGE(M$4:M$6)</f>
        <v>0.99678502651503342</v>
      </c>
      <c r="P67">
        <f>AVERAGE(M$9:M$11)</f>
        <v>0.99445960850310922</v>
      </c>
      <c r="Q67">
        <f>AVERAGE(M$13:M$16)</f>
        <v>0.99613211487772291</v>
      </c>
    </row>
    <row r="68" spans="13:20" x14ac:dyDescent="0.3">
      <c r="N68">
        <f>STDEV(M$1:M$3)/SQRT(COUNT(M$1:M$3))</f>
        <v>4.933696813979254E-4</v>
      </c>
      <c r="O68">
        <f>STDEV(M$4:M$6)/SQRT(COUNT(M$4:M$6))</f>
        <v>3.4869439871904122E-4</v>
      </c>
      <c r="P68">
        <f>STDEV(M$9:M$11)/SQRT(COUNT(M$9:M$11))</f>
        <v>1.3127935977770308E-3</v>
      </c>
      <c r="Q68">
        <f>STDEV(M$13:M$16)/SQRT(COUNT(M$13:M$16))</f>
        <v>1.6834024951993443E-3</v>
      </c>
    </row>
    <row r="70" spans="13:20" x14ac:dyDescent="0.3">
      <c r="O70" t="s">
        <v>0</v>
      </c>
      <c r="P70" t="s">
        <v>1</v>
      </c>
      <c r="Q70" t="s">
        <v>2</v>
      </c>
      <c r="R70" t="s">
        <v>6</v>
      </c>
    </row>
    <row r="71" spans="13:20" x14ac:dyDescent="0.3">
      <c r="N71" t="s">
        <v>18</v>
      </c>
      <c r="O71">
        <f>AVERAGE(N$1:N$3)</f>
        <v>0.99301654347045398</v>
      </c>
      <c r="P71">
        <f>AVERAGE(N$4:N$6)</f>
        <v>0.97620159594135336</v>
      </c>
      <c r="Q71">
        <f>AVERAGE(N$7:N$12)</f>
        <v>0.9765052826394186</v>
      </c>
      <c r="R71">
        <f>AVERAGE(N$13:N$16)</f>
        <v>0.99276510511505955</v>
      </c>
    </row>
    <row r="72" spans="13:20" x14ac:dyDescent="0.3">
      <c r="O72">
        <f>STDEV(N$1:N$3)/SQRT(COUNT(N$1:N$3))</f>
        <v>3.5102881324861283E-3</v>
      </c>
      <c r="P72">
        <f>STDEV(N$4:N$6)/SQRT(COUNT(N$4:N$6))</f>
        <v>1.0147370286736311E-2</v>
      </c>
      <c r="Q72">
        <f>STDEV(N$9:N$11)/SQRT(COUNT(N$9:N$11))</f>
        <v>1.0917752984942424E-2</v>
      </c>
      <c r="R72">
        <f>STDEV(N$13:N$16)/SQRT(COUNT(N$13:N$16))</f>
        <v>2.5203169379623127E-3</v>
      </c>
    </row>
    <row r="74" spans="13:20" x14ac:dyDescent="0.3">
      <c r="P74" t="s">
        <v>0</v>
      </c>
      <c r="Q74" t="s">
        <v>1</v>
      </c>
      <c r="R74" t="s">
        <v>2</v>
      </c>
      <c r="S74" t="s">
        <v>6</v>
      </c>
    </row>
    <row r="75" spans="13:20" x14ac:dyDescent="0.3">
      <c r="O75" t="s">
        <v>19</v>
      </c>
      <c r="P75">
        <f>AVERAGE(O$1:O$3)</f>
        <v>0.98906191195020032</v>
      </c>
      <c r="Q75">
        <f>AVERAGE(O$4:O$6)</f>
        <v>0.98677484927345194</v>
      </c>
      <c r="R75">
        <f>AVERAGE(O$7:O$12)</f>
        <v>0.98493131074836893</v>
      </c>
      <c r="S75">
        <f>AVERAGE(O$13:O$16)</f>
        <v>0.96388703755680505</v>
      </c>
    </row>
    <row r="76" spans="13:20" x14ac:dyDescent="0.3">
      <c r="P76">
        <f>STDEV(O$1:O$3)/SQRT(COUNT(O$1:O$3))</f>
        <v>6.8513117476477195E-3</v>
      </c>
      <c r="Q76">
        <f>STDEV(O$4:O$6)/SQRT(COUNT(O$4:O$6))</f>
        <v>7.532357201924733E-3</v>
      </c>
      <c r="R76">
        <f>STDEV(O$9:O$11)/SQRT(COUNT(O$9:O$11))</f>
        <v>3.8024357713642865E-3</v>
      </c>
      <c r="S76">
        <f>STDEV(O$13:O$16)/SQRT(COUNT(O$13:O$16))</f>
        <v>1.0837995408459061E-2</v>
      </c>
    </row>
    <row r="78" spans="13:20" x14ac:dyDescent="0.3">
      <c r="Q78" t="s">
        <v>0</v>
      </c>
      <c r="R78" t="s">
        <v>1</v>
      </c>
      <c r="S78" t="s">
        <v>2</v>
      </c>
      <c r="T78" t="s">
        <v>6</v>
      </c>
    </row>
    <row r="79" spans="13:20" x14ac:dyDescent="0.3">
      <c r="P79" t="s">
        <v>20</v>
      </c>
      <c r="Q79">
        <f>AVERAGE(P$1:P$3)</f>
        <v>8.2769960387456501E-2</v>
      </c>
      <c r="R79">
        <f>AVERAGE(P$4:P$6)</f>
        <v>8.1747180663757371E-2</v>
      </c>
      <c r="S79">
        <f>AVERAGE(P$7:P$12)</f>
        <v>0.10199927738598639</v>
      </c>
      <c r="T79">
        <f>AVERAGE(P$13:P$16)</f>
        <v>8.0488388879658215E-2</v>
      </c>
    </row>
    <row r="80" spans="13:20" x14ac:dyDescent="0.3">
      <c r="Q80">
        <f>STDEV(P$1:P$3)/SQRT(COUNT(P$1:P$3))</f>
        <v>6.1728202331490008E-3</v>
      </c>
      <c r="R80">
        <f>STDEV(P$4:P$6)/SQRT(COUNT(P$4:P$6))</f>
        <v>4.7620634121721605E-3</v>
      </c>
      <c r="S80">
        <f>STDEV(P$7:P$12)/SQRT(COUNT(P$7:P$12))</f>
        <v>2.306068159015796E-2</v>
      </c>
      <c r="T80">
        <f>STDEV(P$13:P$16)/SQRT(COUNT(P$13:P$16))</f>
        <v>2.0142293543956039E-2</v>
      </c>
    </row>
    <row r="82" spans="17:22" x14ac:dyDescent="0.3">
      <c r="R82" t="s">
        <v>0</v>
      </c>
      <c r="S82" t="s">
        <v>1</v>
      </c>
      <c r="T82" t="s">
        <v>2</v>
      </c>
      <c r="U82" t="s">
        <v>6</v>
      </c>
    </row>
    <row r="83" spans="17:22" x14ac:dyDescent="0.3">
      <c r="Q83" t="s">
        <v>21</v>
      </c>
      <c r="R83">
        <f>AVERAGE(Q$1:Q$3)</f>
        <v>0.11117535240473682</v>
      </c>
      <c r="S83">
        <f>AVERAGE(Q$4:Q$6)</f>
        <v>0.21053076530382131</v>
      </c>
      <c r="T83">
        <f>AVERAGE(Q$7:Q$12)</f>
        <v>0.17963747484753267</v>
      </c>
      <c r="U83">
        <f>AVERAGE(Q$13:Q$16)</f>
        <v>0.12426769274502483</v>
      </c>
    </row>
    <row r="84" spans="17:22" x14ac:dyDescent="0.3">
      <c r="R84">
        <f>STDEV(Q$1:Q$3)/SQRT(COUNT(Q$1:Q$3))</f>
        <v>3.0212883680478444E-2</v>
      </c>
      <c r="S84">
        <f>STDEV(Q$4:Q$6)/SQRT(COUNT(Q$4:Q$6))</f>
        <v>4.2063899359024902E-2</v>
      </c>
      <c r="T84">
        <f>STDEV(Q$7:Q$12)/SQRT(COUNT(Q$7:Q$12))</f>
        <v>5.5044174893274761E-2</v>
      </c>
      <c r="U84">
        <f>STDEV(Q$13:Q$16)/SQRT(COUNT(Q$13:Q$16))</f>
        <v>2.5384731731594348E-2</v>
      </c>
    </row>
    <row r="86" spans="17:22" x14ac:dyDescent="0.3">
      <c r="S86" t="s">
        <v>0</v>
      </c>
      <c r="T86" t="s">
        <v>1</v>
      </c>
      <c r="U86" t="s">
        <v>2</v>
      </c>
      <c r="V86" t="s">
        <v>6</v>
      </c>
    </row>
    <row r="87" spans="17:22" x14ac:dyDescent="0.3">
      <c r="R87" t="s">
        <v>22</v>
      </c>
      <c r="S87">
        <f>AVERAGE(R$1:R$3)</f>
        <v>0.14811241864947264</v>
      </c>
      <c r="T87">
        <f>AVERAGE(R$4:R$6)</f>
        <v>0.1569122251457194</v>
      </c>
      <c r="U87">
        <f>AVERAGE(R$7:R$12)</f>
        <v>0.16972568086649906</v>
      </c>
      <c r="V87">
        <f>AVERAGE(R$13:R$16)</f>
        <v>0.25831318093850586</v>
      </c>
    </row>
    <row r="88" spans="17:22" x14ac:dyDescent="0.3">
      <c r="S88">
        <f>STDEV(R$1:R$3)/SQRT(COUNT(R$1:R$3))</f>
        <v>4.5651651127847623E-2</v>
      </c>
      <c r="T88">
        <f>STDEV(R$4:R$6)/SQRT(COUNT(R$4:R$6))</f>
        <v>4.0910185167299662E-2</v>
      </c>
      <c r="U88">
        <f>STDEV(R$7:R$12)/SQRT(COUNT(R$7:R$12))</f>
        <v>2.5388715592298286E-2</v>
      </c>
      <c r="V88">
        <f>STDEV(R$13:R$16)/SQRT(COUNT(R$13:R$16))</f>
        <v>4.7805608276258647E-2</v>
      </c>
    </row>
  </sheetData>
  <conditionalFormatting sqref="I17:Q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05B8-5251-4837-AD36-EB65743E5946}">
  <sheetPr codeName="Sheet2"/>
  <dimension ref="A1:I16"/>
  <sheetViews>
    <sheetView workbookViewId="0">
      <selection activeCell="A12" sqref="A12:I16"/>
    </sheetView>
  </sheetViews>
  <sheetFormatPr defaultRowHeight="14.4" x14ac:dyDescent="0.3"/>
  <cols>
    <col min="2" max="5" width="12" bestFit="1" customWidth="1"/>
    <col min="6" max="6" width="17.5546875" bestFit="1" customWidth="1"/>
    <col min="7" max="8" width="12" bestFit="1" customWidth="1"/>
    <col min="9" max="9" width="17.5546875" bestFit="1" customWidth="1"/>
  </cols>
  <sheetData>
    <row r="1" spans="1:9" x14ac:dyDescent="0.3"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</row>
    <row r="2" spans="1:9" x14ac:dyDescent="0.3">
      <c r="A2" t="s">
        <v>0</v>
      </c>
      <c r="B2">
        <v>49.301098614300237</v>
      </c>
      <c r="C2">
        <v>4.2196258117697732E-3</v>
      </c>
      <c r="D2">
        <v>0.18967504353456652</v>
      </c>
      <c r="E2">
        <v>20.56502801486382</v>
      </c>
      <c r="F2">
        <v>2.3876187870241699E-14</v>
      </c>
      <c r="G2">
        <v>0.18258261080211202</v>
      </c>
      <c r="H2">
        <v>0.14485100372418869</v>
      </c>
      <c r="I2">
        <v>5.8558115302674026E-2</v>
      </c>
    </row>
    <row r="3" spans="1:9" x14ac:dyDescent="0.3">
      <c r="A3" t="s">
        <v>1</v>
      </c>
      <c r="B3">
        <v>49.562286765310184</v>
      </c>
      <c r="C3">
        <v>1.5879201427300142E-2</v>
      </c>
      <c r="D3">
        <v>0.10805500815272993</v>
      </c>
      <c r="E3">
        <v>19.565385439822091</v>
      </c>
      <c r="F3">
        <v>3.2742687356906954E-8</v>
      </c>
      <c r="G3">
        <v>0.63908028179951304</v>
      </c>
      <c r="H3">
        <v>0.54502810175995597</v>
      </c>
      <c r="I3">
        <v>2.9610842279702492E-14</v>
      </c>
    </row>
    <row r="4" spans="1:9" x14ac:dyDescent="0.3">
      <c r="A4" t="s">
        <v>2</v>
      </c>
      <c r="B4">
        <v>50.611708607311165</v>
      </c>
      <c r="C4">
        <v>3.007222635051331E-2</v>
      </c>
      <c r="D4">
        <v>0.14824473951964243</v>
      </c>
      <c r="E4">
        <v>16.433558177346089</v>
      </c>
      <c r="F4">
        <v>2.9605944110477765E-14</v>
      </c>
      <c r="G4">
        <v>1.3201609247550325</v>
      </c>
      <c r="H4">
        <v>3.5125293728788098</v>
      </c>
      <c r="I4">
        <v>1.6163709461113995E-9</v>
      </c>
    </row>
    <row r="5" spans="1:9" x14ac:dyDescent="0.3">
      <c r="A5" t="s">
        <v>3</v>
      </c>
      <c r="B5">
        <v>50.393050399381366</v>
      </c>
      <c r="C5">
        <v>1.8081902320573537E-2</v>
      </c>
      <c r="D5">
        <v>0.12415147981872837</v>
      </c>
      <c r="E5">
        <v>17.328516928046568</v>
      </c>
      <c r="F5">
        <v>4.1465447932385028E-4</v>
      </c>
      <c r="G5">
        <v>0.58291074206060789</v>
      </c>
      <c r="H5">
        <v>2.740034126367044</v>
      </c>
      <c r="I5">
        <v>3.3763966131209099E-2</v>
      </c>
    </row>
    <row r="7" spans="1:9" x14ac:dyDescent="0.3">
      <c r="B7" t="s">
        <v>4</v>
      </c>
      <c r="C7" t="s">
        <v>5</v>
      </c>
      <c r="D7" t="s">
        <v>7</v>
      </c>
      <c r="E7" t="s">
        <v>8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3">
      <c r="A8" t="s">
        <v>0</v>
      </c>
      <c r="B8">
        <v>0.74523230645633032</v>
      </c>
      <c r="C8">
        <v>5.3221606466369049E-4</v>
      </c>
      <c r="D8">
        <v>3.4434451855918848E-2</v>
      </c>
      <c r="E8">
        <v>5.5052352499374591</v>
      </c>
      <c r="F8">
        <v>1.670955192243178E-15</v>
      </c>
      <c r="G8">
        <v>3.2121490298029604E-2</v>
      </c>
      <c r="H8">
        <v>4.0082498944719151E-2</v>
      </c>
      <c r="I8">
        <v>4.2482532068247855E-2</v>
      </c>
    </row>
    <row r="9" spans="1:9" x14ac:dyDescent="0.3">
      <c r="A9" t="s">
        <v>1</v>
      </c>
      <c r="B9">
        <v>0.19348725408279632</v>
      </c>
      <c r="C9">
        <v>5.0356421278830157E-3</v>
      </c>
      <c r="D9">
        <v>0.10466318491618663</v>
      </c>
      <c r="E9">
        <v>4.3922643084741164</v>
      </c>
      <c r="F9">
        <v>3.2742660618772776E-8</v>
      </c>
      <c r="G9">
        <v>0.21894104925726754</v>
      </c>
      <c r="H9">
        <v>0.24219999118075605</v>
      </c>
      <c r="I9">
        <v>4.3238654028691453E-15</v>
      </c>
    </row>
    <row r="10" spans="1:9" x14ac:dyDescent="0.3">
      <c r="A10" t="s">
        <v>2</v>
      </c>
      <c r="B10">
        <v>0.38820549252012182</v>
      </c>
      <c r="C10">
        <v>1.8561522990129132E-2</v>
      </c>
      <c r="D10">
        <v>6.9576008056329811E-2</v>
      </c>
      <c r="E10">
        <v>2.8279712007510245</v>
      </c>
      <c r="F10">
        <v>7.4014836179746326E-15</v>
      </c>
      <c r="G10">
        <v>0.92188459977659631</v>
      </c>
      <c r="H10">
        <v>2.9991565553322279</v>
      </c>
      <c r="I10">
        <v>1.6163487360566922E-9</v>
      </c>
    </row>
    <row r="11" spans="1:9" x14ac:dyDescent="0.3">
      <c r="A11" t="s">
        <v>3</v>
      </c>
      <c r="B11">
        <v>0.26577672103244981</v>
      </c>
      <c r="C11">
        <v>8.9987567746627438E-3</v>
      </c>
      <c r="D11">
        <v>7.3593019173525634E-2</v>
      </c>
      <c r="E11">
        <v>4.0764938217851245</v>
      </c>
      <c r="F11">
        <v>4.1465435828449873E-4</v>
      </c>
      <c r="G11">
        <v>0.43435051755007692</v>
      </c>
      <c r="H11">
        <v>2.4216923369269603</v>
      </c>
      <c r="I11">
        <v>3.3763966130783821E-2</v>
      </c>
    </row>
    <row r="12" spans="1:9" x14ac:dyDescent="0.3">
      <c r="B12" t="s">
        <v>4</v>
      </c>
      <c r="C12" t="s">
        <v>5</v>
      </c>
      <c r="D12" t="s">
        <v>7</v>
      </c>
      <c r="E12" t="s">
        <v>8</v>
      </c>
      <c r="F12" t="s">
        <v>9</v>
      </c>
      <c r="G12" t="s">
        <v>10</v>
      </c>
      <c r="H12" t="s">
        <v>12</v>
      </c>
      <c r="I12" t="s">
        <v>13</v>
      </c>
    </row>
    <row r="13" spans="1:9" x14ac:dyDescent="0.3">
      <c r="A13" t="s">
        <v>0</v>
      </c>
      <c r="B13" t="str">
        <f>IF(NOT(ISNUMBER(FIND("E",B2))),_xlfn.CONCAT(ROUND(B2,2), " ± ", ROUND(B8,2)),_xlfn.CONCAT(LEFT(B2,4),RIGHT(B2,4), " ± ",LEFT(B8,4),RIGHT(B8,4)))</f>
        <v>49.3 ± 0.75</v>
      </c>
      <c r="C13" s="1" t="s">
        <v>23</v>
      </c>
      <c r="D13" t="str">
        <f t="shared" ref="C13:I13" si="0">IF(NOT(ISNUMBER(FIND("E",D2))),_xlfn.CONCAT(ROUND(D2,2), " ± ", ROUND(D8,2)),_xlfn.CONCAT(LEFT(D2,4),RIGHT(D2,4), " ± ",LEFT(D8,4),RIGHT(D8,4)))</f>
        <v>0.19 ± 0.03</v>
      </c>
      <c r="E13" t="str">
        <f t="shared" si="0"/>
        <v>20.57 ± 5.51</v>
      </c>
      <c r="F13" t="str">
        <f t="shared" si="0"/>
        <v>2.38E-14 ± 1.67E-15</v>
      </c>
      <c r="G13" t="str">
        <f t="shared" si="0"/>
        <v>0.18 ± 0.03</v>
      </c>
      <c r="H13" t="str">
        <f t="shared" si="0"/>
        <v>0.14 ± 0.04</v>
      </c>
      <c r="I13" t="str">
        <f t="shared" si="0"/>
        <v>0.06 ± 0.04</v>
      </c>
    </row>
    <row r="14" spans="1:9" x14ac:dyDescent="0.3">
      <c r="A14" t="s">
        <v>1</v>
      </c>
      <c r="B14" t="str">
        <f t="shared" ref="B14:I16" si="1">IF(NOT(ISNUMBER(FIND("E",B3))),_xlfn.CONCAT(ROUND(B3,2), " ± ", ROUND(B9,2)),_xlfn.CONCAT(LEFT(B3,4),RIGHT(B3,4), " ± ",LEFT(B9,4),RIGHT(B9,4)))</f>
        <v>49.56 ± 0.19</v>
      </c>
      <c r="C14" t="str">
        <f t="shared" si="1"/>
        <v>0.02 ± 0.01</v>
      </c>
      <c r="D14" t="str">
        <f t="shared" si="1"/>
        <v>0.11 ± 0.1</v>
      </c>
      <c r="E14" t="str">
        <f t="shared" si="1"/>
        <v>19.57 ± 4.39</v>
      </c>
      <c r="F14" t="str">
        <f t="shared" si="1"/>
        <v>3.27E-08 ± 3.27E-08</v>
      </c>
      <c r="G14" t="str">
        <f t="shared" si="1"/>
        <v>0.64 ± 0.22</v>
      </c>
      <c r="H14" t="str">
        <f t="shared" si="1"/>
        <v>0.55 ± 0.24</v>
      </c>
      <c r="I14" t="str">
        <f t="shared" si="1"/>
        <v>2.96E-14 ± 4.32E-15</v>
      </c>
    </row>
    <row r="15" spans="1:9" x14ac:dyDescent="0.3">
      <c r="A15" t="s">
        <v>2</v>
      </c>
      <c r="B15" t="str">
        <f t="shared" si="1"/>
        <v>50.61 ± 0.39</v>
      </c>
      <c r="C15" t="str">
        <f t="shared" si="1"/>
        <v>0.03 ± 0.02</v>
      </c>
      <c r="D15" t="str">
        <f t="shared" si="1"/>
        <v>0.15 ± 0.07</v>
      </c>
      <c r="E15" t="str">
        <f t="shared" si="1"/>
        <v>16.43 ± 2.83</v>
      </c>
      <c r="F15" t="str">
        <f t="shared" si="1"/>
        <v>2.96E-14 ± 7.40E-15</v>
      </c>
      <c r="G15" t="str">
        <f t="shared" si="1"/>
        <v>1.32 ± 0.92</v>
      </c>
      <c r="H15" t="str">
        <f t="shared" si="1"/>
        <v>3.51 ± 3</v>
      </c>
      <c r="I15" t="str">
        <f t="shared" si="1"/>
        <v>1.61E-09 ± 1.61E-09</v>
      </c>
    </row>
    <row r="16" spans="1:9" x14ac:dyDescent="0.3">
      <c r="A16" t="s">
        <v>3</v>
      </c>
      <c r="B16" t="str">
        <f t="shared" si="1"/>
        <v>50.39 ± 0.27</v>
      </c>
      <c r="C16" t="str">
        <f t="shared" si="1"/>
        <v>0.02 ± 0.01</v>
      </c>
      <c r="D16" t="str">
        <f t="shared" si="1"/>
        <v>0.12 ± 0.07</v>
      </c>
      <c r="E16" t="str">
        <f t="shared" si="1"/>
        <v>17.33 ± 4.08</v>
      </c>
      <c r="F16" t="s">
        <v>24</v>
      </c>
      <c r="G16" t="str">
        <f t="shared" si="1"/>
        <v>0.58 ± 0.43</v>
      </c>
      <c r="H16" t="str">
        <f t="shared" si="1"/>
        <v>2.74 ± 2.42</v>
      </c>
      <c r="I16" t="str">
        <f t="shared" si="1"/>
        <v>0.03 ± 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2020-01-22T19:04:46Z</dcterms:created>
  <dcterms:modified xsi:type="dcterms:W3CDTF">2020-01-27T20:02:55Z</dcterms:modified>
</cp:coreProperties>
</file>