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B9B7ACB-C8B8-4076-BC9A-198376AB9223}" xr6:coauthVersionLast="44" xr6:coauthVersionMax="44" xr10:uidLastSave="{00000000-0000-0000-0000-000000000000}"/>
  <bookViews>
    <workbookView xWindow="-120" yWindow="-120" windowWidth="29040" windowHeight="16440" xr2:uid="{DD09F72E-4848-464E-B080-00BCFE22713D}"/>
  </bookViews>
  <sheets>
    <sheet name="Sheet1" sheetId="1" r:id="rId1"/>
    <sheet name="kmct4 t test" sheetId="5" r:id="rId2"/>
    <sheet name="kmct4 anova data" sheetId="4" r:id="rId3"/>
    <sheet name="kpl t tes" sheetId="3" r:id="rId4"/>
    <sheet name="kpl anova 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6" i="1" l="1"/>
  <c r="M65" i="1"/>
  <c r="L63" i="1"/>
  <c r="L62" i="1"/>
  <c r="K60" i="1"/>
  <c r="K59" i="1"/>
  <c r="J57" i="1"/>
  <c r="J56" i="1"/>
  <c r="I54" i="1"/>
  <c r="I53" i="1"/>
  <c r="H51" i="1"/>
  <c r="H50" i="1"/>
  <c r="G48" i="1"/>
  <c r="G47" i="1"/>
  <c r="F45" i="1"/>
  <c r="F44" i="1"/>
  <c r="E42" i="1"/>
  <c r="E41" i="1"/>
  <c r="D39" i="1"/>
  <c r="D38" i="1"/>
  <c r="L66" i="1" l="1"/>
  <c r="K63" i="1"/>
  <c r="J60" i="1"/>
  <c r="I57" i="1"/>
  <c r="H54" i="1"/>
  <c r="G51" i="1"/>
  <c r="F48" i="1"/>
  <c r="E45" i="1"/>
  <c r="D42" i="1"/>
  <c r="C39" i="1"/>
  <c r="L65" i="1"/>
  <c r="K62" i="1"/>
  <c r="J59" i="1"/>
  <c r="I56" i="1"/>
  <c r="H53" i="1"/>
  <c r="G50" i="1"/>
  <c r="F47" i="1"/>
  <c r="E44" i="1"/>
  <c r="D41" i="1"/>
  <c r="C38" i="1"/>
  <c r="F51" i="1"/>
  <c r="F50" i="1"/>
  <c r="B39" i="1"/>
  <c r="B38" i="1"/>
  <c r="P6" i="1"/>
  <c r="L6" i="1"/>
  <c r="P5" i="1"/>
  <c r="L5" i="1"/>
  <c r="A20" i="1" s="1"/>
  <c r="E23" i="1"/>
  <c r="K66" i="1"/>
  <c r="K65" i="1"/>
  <c r="J63" i="1"/>
  <c r="J62" i="1"/>
  <c r="I60" i="1"/>
  <c r="I59" i="1"/>
  <c r="H57" i="1"/>
  <c r="H56" i="1"/>
  <c r="G54" i="1"/>
  <c r="G53" i="1"/>
  <c r="E48" i="1"/>
  <c r="E47" i="1"/>
  <c r="D45" i="1"/>
  <c r="D44" i="1"/>
  <c r="C42" i="1"/>
  <c r="C41" i="1"/>
  <c r="O5" i="1"/>
  <c r="D20" i="1" s="1"/>
  <c r="N5" i="1"/>
  <c r="C19" i="1" s="1"/>
  <c r="B20" i="1"/>
  <c r="C20" i="1"/>
  <c r="E20" i="1"/>
  <c r="F20" i="1"/>
  <c r="B21" i="1"/>
  <c r="D21" i="1"/>
  <c r="E21" i="1"/>
  <c r="F21" i="1"/>
  <c r="B22" i="1"/>
  <c r="C22" i="1"/>
  <c r="E22" i="1"/>
  <c r="F22" i="1"/>
  <c r="B23" i="1"/>
  <c r="D23" i="1"/>
  <c r="F23" i="1"/>
  <c r="B24" i="1"/>
  <c r="C24" i="1"/>
  <c r="E24" i="1"/>
  <c r="F24" i="1"/>
  <c r="B25" i="1"/>
  <c r="D25" i="1"/>
  <c r="E25" i="1"/>
  <c r="F25" i="1"/>
  <c r="B26" i="1"/>
  <c r="C26" i="1"/>
  <c r="E26" i="1"/>
  <c r="F26" i="1"/>
  <c r="B27" i="1"/>
  <c r="C27" i="1"/>
  <c r="D27" i="1"/>
  <c r="E27" i="1"/>
  <c r="F27" i="1"/>
  <c r="B28" i="1"/>
  <c r="C28" i="1"/>
  <c r="E28" i="1"/>
  <c r="F28" i="1"/>
  <c r="B29" i="1"/>
  <c r="C29" i="1"/>
  <c r="D29" i="1"/>
  <c r="F29" i="1"/>
  <c r="B30" i="1"/>
  <c r="C30" i="1"/>
  <c r="E30" i="1"/>
  <c r="F30" i="1"/>
  <c r="B31" i="1"/>
  <c r="C31" i="1"/>
  <c r="D31" i="1"/>
  <c r="E31" i="1"/>
  <c r="F31" i="1"/>
  <c r="B32" i="1"/>
  <c r="C32" i="1"/>
  <c r="F32" i="1"/>
  <c r="A33" i="1"/>
  <c r="B33" i="1"/>
  <c r="C33" i="1"/>
  <c r="D33" i="1"/>
  <c r="E33" i="1"/>
  <c r="F33" i="1"/>
  <c r="B34" i="1"/>
  <c r="C34" i="1"/>
  <c r="E34" i="1"/>
  <c r="F34" i="1"/>
  <c r="B35" i="1"/>
  <c r="C35" i="1"/>
  <c r="D35" i="1"/>
  <c r="E35" i="1"/>
  <c r="F35" i="1"/>
  <c r="B36" i="1"/>
  <c r="C36" i="1"/>
  <c r="E36" i="1"/>
  <c r="F36" i="1"/>
  <c r="B19" i="1"/>
  <c r="E19" i="1"/>
  <c r="I37" i="1" s="1"/>
  <c r="F19" i="1"/>
  <c r="A19" i="1" l="1"/>
  <c r="A36" i="1"/>
  <c r="A31" i="1"/>
  <c r="A25" i="1"/>
  <c r="A30" i="1"/>
  <c r="A24" i="1"/>
  <c r="A21" i="1"/>
  <c r="A22" i="1"/>
  <c r="A28" i="1"/>
  <c r="A35" i="1"/>
  <c r="A32" i="1"/>
  <c r="A27" i="1"/>
  <c r="A23" i="1"/>
  <c r="A34" i="1"/>
  <c r="E32" i="1"/>
  <c r="E29" i="1"/>
  <c r="A29" i="1"/>
  <c r="A26" i="1"/>
  <c r="C21" i="1"/>
  <c r="D19" i="1"/>
  <c r="C25" i="1"/>
  <c r="C23" i="1"/>
  <c r="D36" i="1"/>
  <c r="D34" i="1"/>
  <c r="D32" i="1"/>
  <c r="D30" i="1"/>
  <c r="D28" i="1"/>
  <c r="D26" i="1"/>
  <c r="D24" i="1"/>
  <c r="D22" i="1"/>
</calcChain>
</file>

<file path=xl/sharedStrings.xml><?xml version="1.0" encoding="utf-8"?>
<sst xmlns="http://schemas.openxmlformats.org/spreadsheetml/2006/main" count="76" uniqueCount="25">
  <si>
    <t>Normal</t>
  </si>
  <si>
    <t>Cancer</t>
  </si>
  <si>
    <t>Benign</t>
  </si>
  <si>
    <t>Kpl</t>
  </si>
  <si>
    <t>FlowP</t>
  </si>
  <si>
    <t>Klp</t>
  </si>
  <si>
    <t>KLEfflux</t>
  </si>
  <si>
    <t>Rsqrd Pyr</t>
  </si>
  <si>
    <t>Rsqrd Lac</t>
  </si>
  <si>
    <t>NRMSE Pyr</t>
  </si>
  <si>
    <t>NRMSE Lac</t>
  </si>
  <si>
    <t>R1P</t>
  </si>
  <si>
    <t>R1L</t>
  </si>
  <si>
    <t>kPL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</si>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</sst>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Sheet1!$L$26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Sheet1!$M$27:$N$27</c:f>
                <c:numCache>
                  <c:formatCode>General</c:formatCode>
                  <c:ptCount val="2"/>
                  <c:pt idx="0">
                    <c:v>2.8520319202830768E-3</c:v>
                  </c:pt>
                  <c:pt idx="1">
                    <c:v>5.1081949958759667E-3</c:v>
                  </c:pt>
                </c:numCache>
              </c:numRef>
            </c:plus>
            <c:minus>
              <c:numRef>
                <c:f>Sheet1!$M$27:$N$27</c:f>
                <c:numCache>
                  <c:formatCode>General</c:formatCode>
                  <c:ptCount val="2"/>
                  <c:pt idx="0">
                    <c:v>2.8520319202830768E-3</c:v>
                  </c:pt>
                  <c:pt idx="1">
                    <c:v>5.1081949958759667E-3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Sheet1!$M$25:$N$25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Sheet1!$M$26:$N$26</c:f>
              <c:numCache>
                <c:formatCode>General</c:formatCode>
                <c:ptCount val="2"/>
                <c:pt idx="0">
                  <c:v>3.21944755853407E-3</c:v>
                </c:pt>
                <c:pt idx="1">
                  <c:v>1.6676558355789704E-2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4F9B-86D4-8565E0882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58488"/>
        <c:axId val="646456192"/>
      </c:barChart>
      <c:catAx>
        <c:axId val="6464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6192"/>
        <c:crosses val="autoZero"/>
        <c:auto val="1"/>
        <c:lblAlgn val="ctr"/>
        <c:lblOffset val="100"/>
        <c:noMultiLvlLbl val="0"/>
      </c:catAx>
      <c:valAx>
        <c:axId val="64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Sheet1!$O$48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Sheet1!$P$49:$Q$49</c:f>
                <c:numCache>
                  <c:formatCode>General</c:formatCode>
                  <c:ptCount val="2"/>
                  <c:pt idx="0">
                    <c:v>6.376242047475212E-3</c:v>
                  </c:pt>
                  <c:pt idx="1">
                    <c:v>1.7246081208688514E-2</c:v>
                  </c:pt>
                </c:numCache>
              </c:numRef>
            </c:plus>
            <c:minus>
              <c:numRef>
                <c:f>Sheet1!$P$49:$Q$49</c:f>
                <c:numCache>
                  <c:formatCode>General</c:formatCode>
                  <c:ptCount val="2"/>
                  <c:pt idx="0">
                    <c:v>6.376242047475212E-3</c:v>
                  </c:pt>
                  <c:pt idx="1">
                    <c:v>1.7246081208688514E-2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Sheet1!$P$47:$Q$47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Sheet1!$P$48:$Q$48</c:f>
              <c:numCache>
                <c:formatCode>General</c:formatCode>
                <c:ptCount val="2"/>
                <c:pt idx="0">
                  <c:v>6.3762420474985501E-3</c:v>
                </c:pt>
                <c:pt idx="1">
                  <c:v>3.3265308637097507E-2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DD6-8CA8-92D2FEDA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608024"/>
        <c:axId val="757608352"/>
      </c:barChart>
      <c:catAx>
        <c:axId val="75760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352"/>
        <c:crosses val="autoZero"/>
        <c:auto val="1"/>
        <c:lblAlgn val="ctr"/>
        <c:lblOffset val="100"/>
        <c:noMultiLvlLbl val="0"/>
      </c:catAx>
      <c:valAx>
        <c:axId val="7576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28</xdr:row>
      <xdr:rowOff>123825</xdr:rowOff>
    </xdr:from>
    <xdr:to>
      <xdr:col>18</xdr:col>
      <xdr:colOff>152400</xdr:colOff>
      <xdr:row>43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D6AF3-9D94-494B-BE65-87BF0B2A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38</xdr:row>
      <xdr:rowOff>161925</xdr:rowOff>
    </xdr:from>
    <xdr:to>
      <xdr:col>12</xdr:col>
      <xdr:colOff>523875</xdr:colOff>
      <xdr:row>53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17792-9CAE-4544-8367-7DCC0B1A4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2958-7DD3-436E-BE35-5CF249EB95A9}">
  <sheetPr codeName="Sheet1"/>
  <dimension ref="A1:Q66"/>
  <sheetViews>
    <sheetView tabSelected="1" topLeftCell="A28" workbookViewId="0">
      <selection activeCell="O47" sqref="O47:Q48"/>
    </sheetView>
  </sheetViews>
  <sheetFormatPr defaultRowHeight="15" x14ac:dyDescent="0.25"/>
  <cols>
    <col min="1" max="3" width="9.42578125" bestFit="1" customWidth="1"/>
    <col min="4" max="4" width="12.140625" bestFit="1" customWidth="1"/>
    <col min="5" max="5" width="9.42578125" bestFit="1" customWidth="1"/>
    <col min="6" max="6" width="12" bestFit="1" customWidth="1"/>
    <col min="7" max="8" width="9.42578125" bestFit="1" customWidth="1"/>
  </cols>
  <sheetData>
    <row r="1" spans="1:17" x14ac:dyDescent="0.25">
      <c r="A1" s="2">
        <v>2.0996176350587016E-2</v>
      </c>
      <c r="B1" s="2">
        <v>3.0788060792072375E-2</v>
      </c>
      <c r="C1" s="2">
        <v>17.197093378649697</v>
      </c>
      <c r="D1" s="2">
        <v>4.0673244429529285E-7</v>
      </c>
      <c r="E1" s="2">
        <v>3.0994015489098293E-2</v>
      </c>
      <c r="F1" s="2">
        <v>0.11363580300473007</v>
      </c>
      <c r="G1" s="2">
        <v>0.99846407888768063</v>
      </c>
      <c r="H1" s="2">
        <v>0.99710748382765813</v>
      </c>
      <c r="I1">
        <v>5.8059472923532883E-2</v>
      </c>
      <c r="J1">
        <v>9.8545232846897535E-2</v>
      </c>
    </row>
    <row r="2" spans="1:17" x14ac:dyDescent="0.25">
      <c r="A2" s="3">
        <v>2.0230353285219438E-2</v>
      </c>
      <c r="B2" s="3">
        <v>4.1970173122318809E-4</v>
      </c>
      <c r="C2" s="3">
        <v>0.33623158594091862</v>
      </c>
      <c r="D2" s="3">
        <v>2.9623171339424073E-14</v>
      </c>
      <c r="E2" s="3">
        <v>3.0990953609186096E-2</v>
      </c>
      <c r="F2" s="3">
        <v>7.0526336914887772E-2</v>
      </c>
      <c r="G2" s="3">
        <v>0.98334972172691559</v>
      </c>
      <c r="H2" s="3">
        <v>0.98383247355010717</v>
      </c>
      <c r="I2">
        <v>0.18152987855890426</v>
      </c>
      <c r="J2">
        <v>0.17869607104149435</v>
      </c>
    </row>
    <row r="3" spans="1:17" x14ac:dyDescent="0.25">
      <c r="A3" s="2">
        <v>2.1133216040270707E-2</v>
      </c>
      <c r="B3" s="2">
        <v>1.2258587595493572E-2</v>
      </c>
      <c r="C3" s="2">
        <v>20.403287271705146</v>
      </c>
      <c r="D3" s="2">
        <v>2.6575576499716711E-7</v>
      </c>
      <c r="E3" s="2">
        <v>2.6315789473706414E-2</v>
      </c>
      <c r="F3" s="2">
        <v>2.2204460492503131E-14</v>
      </c>
      <c r="G3" s="2">
        <v>0.99544579698457758</v>
      </c>
      <c r="H3" s="2">
        <v>0.9699137180384636</v>
      </c>
      <c r="I3">
        <v>9.548083569881205E-2</v>
      </c>
      <c r="J3">
        <v>0.25588545451856037</v>
      </c>
    </row>
    <row r="4" spans="1:17" x14ac:dyDescent="0.25">
      <c r="A4" s="3">
        <v>1.9820491693986659E-2</v>
      </c>
      <c r="B4" s="3">
        <v>4.6191611229062866E-4</v>
      </c>
      <c r="C4" s="3">
        <v>1.1658074730767378E-3</v>
      </c>
      <c r="D4" s="3">
        <v>9.9997588884286712E-2</v>
      </c>
      <c r="E4" s="3">
        <v>4.2584702464187794E-2</v>
      </c>
      <c r="F4" s="3">
        <v>8.0091548865710904E-2</v>
      </c>
      <c r="G4" s="3">
        <v>0.99637512633627257</v>
      </c>
      <c r="H4" s="3">
        <v>0.98978118748874588</v>
      </c>
      <c r="I4">
        <v>8.4606566457543178E-2</v>
      </c>
      <c r="J4">
        <v>0.14837446835332921</v>
      </c>
    </row>
    <row r="5" spans="1:17" x14ac:dyDescent="0.25">
      <c r="A5" s="1">
        <v>1.9939235331044407E-2</v>
      </c>
      <c r="B5" s="1">
        <v>6.8530887550127481E-4</v>
      </c>
      <c r="C5" s="1">
        <v>4.4913559158545988</v>
      </c>
      <c r="D5" s="1">
        <v>9.0310035669480135E-2</v>
      </c>
      <c r="E5" s="1">
        <v>2.6316100462123806E-2</v>
      </c>
      <c r="F5" s="1">
        <v>7.2419519313753428E-6</v>
      </c>
      <c r="G5" s="1">
        <v>0.99745889241313013</v>
      </c>
      <c r="H5" s="1">
        <v>0.71060134068024083</v>
      </c>
      <c r="I5" s="1">
        <v>7.2125770025104452E-2</v>
      </c>
      <c r="J5" s="1">
        <v>0.92654693581325986</v>
      </c>
      <c r="L5" s="1">
        <f>1/51</f>
        <v>1.9607843137254902E-2</v>
      </c>
      <c r="M5" s="1">
        <v>1E-4</v>
      </c>
      <c r="N5" s="1">
        <f>10^-8</f>
        <v>1E-8</v>
      </c>
      <c r="O5" s="1">
        <f>10^-20</f>
        <v>9.9999999999999995E-21</v>
      </c>
      <c r="P5" s="1">
        <f>1/38</f>
        <v>2.6315789473684209E-2</v>
      </c>
      <c r="Q5" s="1">
        <v>0</v>
      </c>
    </row>
    <row r="6" spans="1:17" x14ac:dyDescent="0.25">
      <c r="A6" s="3">
        <v>2.049470218904903E-2</v>
      </c>
      <c r="B6" s="3">
        <v>7.1175191474647762E-4</v>
      </c>
      <c r="C6" s="3">
        <v>7.5440317609286212E-2</v>
      </c>
      <c r="D6" s="3">
        <v>2.9543702661516201E-11</v>
      </c>
      <c r="E6" s="3">
        <v>3.4218925976350005E-2</v>
      </c>
      <c r="F6" s="3">
        <v>9.6747439185461206E-2</v>
      </c>
      <c r="G6" s="3">
        <v>0.99800880489917976</v>
      </c>
      <c r="H6" s="3">
        <v>0.99636190729709018</v>
      </c>
      <c r="I6">
        <v>6.2826594312983222E-2</v>
      </c>
      <c r="J6">
        <v>9.0334485610375909E-2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25">
      <c r="A7" s="3">
        <v>2.1211388959800601E-2</v>
      </c>
      <c r="B7" s="3">
        <v>8.8749153852914296E-3</v>
      </c>
      <c r="C7" s="3">
        <v>21.641329359036629</v>
      </c>
      <c r="D7" s="3">
        <v>3.540912428211541E-8</v>
      </c>
      <c r="E7" s="3">
        <v>2.6726208389151233E-2</v>
      </c>
      <c r="F7" s="3">
        <v>1.2940346291198286E-2</v>
      </c>
      <c r="G7" s="3">
        <v>0.99218039111733347</v>
      </c>
      <c r="H7" s="3">
        <v>0.96604283427073245</v>
      </c>
      <c r="I7">
        <v>0.124170918689126</v>
      </c>
      <c r="J7">
        <v>0.27077327391731437</v>
      </c>
    </row>
    <row r="8" spans="1:17" x14ac:dyDescent="0.25">
      <c r="A8" s="2">
        <v>2.0418198121840758E-2</v>
      </c>
      <c r="B8" s="2">
        <v>8.0317773101076604E-3</v>
      </c>
      <c r="C8" s="2">
        <v>10.242101708470241</v>
      </c>
      <c r="D8" s="2">
        <v>2.0352892181602172E-2</v>
      </c>
      <c r="E8" s="2">
        <v>2.6342443841692539E-2</v>
      </c>
      <c r="F8" s="2">
        <v>3.4876841185003328E-3</v>
      </c>
      <c r="G8" s="2">
        <v>0.99591328798801593</v>
      </c>
      <c r="H8" s="2">
        <v>0.99203620346309096</v>
      </c>
      <c r="I8">
        <v>9.0594478275603657E-2</v>
      </c>
      <c r="J8">
        <v>0.13610483430251968</v>
      </c>
    </row>
    <row r="9" spans="1:17" x14ac:dyDescent="0.25">
      <c r="A9" s="2">
        <v>2.0715318885806265E-2</v>
      </c>
      <c r="B9" s="2">
        <v>3.2489532554589657E-4</v>
      </c>
      <c r="C9" s="2">
        <v>0.11459088009734096</v>
      </c>
      <c r="D9" s="2">
        <v>2.9766559316584324E-14</v>
      </c>
      <c r="E9" s="2">
        <v>2.7837096039083901E-2</v>
      </c>
      <c r="F9" s="2">
        <v>2.2121073765903207E-2</v>
      </c>
      <c r="G9" s="2">
        <v>0.99504652870877575</v>
      </c>
      <c r="H9" s="2">
        <v>0.98739418515590893</v>
      </c>
      <c r="I9">
        <v>9.8942642351675811E-2</v>
      </c>
      <c r="J9">
        <v>0.1573666046037831</v>
      </c>
    </row>
    <row r="10" spans="1:17" x14ac:dyDescent="0.25">
      <c r="A10" s="3">
        <v>2.0625110187180679E-2</v>
      </c>
      <c r="B10" s="3">
        <v>1.6417911796504921E-2</v>
      </c>
      <c r="C10" s="3">
        <v>18.739682888820127</v>
      </c>
      <c r="D10" s="3">
        <v>1.0306891720820402E-9</v>
      </c>
      <c r="E10" s="3">
        <v>2.7945051294400752E-2</v>
      </c>
      <c r="F10" s="3">
        <v>5.8488912884592736E-2</v>
      </c>
      <c r="G10" s="3">
        <v>0.99149019266209171</v>
      </c>
      <c r="H10" s="3">
        <v>0.97200995083009123</v>
      </c>
      <c r="I10">
        <v>0.13021444685847433</v>
      </c>
      <c r="J10">
        <v>0.24211475717145006</v>
      </c>
    </row>
    <row r="11" spans="1:17" x14ac:dyDescent="0.25">
      <c r="A11" s="2">
        <v>2.0828777121022858E-2</v>
      </c>
      <c r="B11" s="2">
        <v>1.708377444080628E-2</v>
      </c>
      <c r="C11" s="2">
        <v>18.916338358095206</v>
      </c>
      <c r="D11" s="2">
        <v>1.9919058242937035E-9</v>
      </c>
      <c r="E11" s="2">
        <v>2.6918874378462312E-2</v>
      </c>
      <c r="F11" s="2">
        <v>1.7390751957619473E-2</v>
      </c>
      <c r="G11" s="2">
        <v>0.99652810319964991</v>
      </c>
      <c r="H11" s="2">
        <v>0.99230700224604884</v>
      </c>
      <c r="I11">
        <v>8.3898040655969397E-2</v>
      </c>
      <c r="J11">
        <v>0.12480884051876322</v>
      </c>
    </row>
    <row r="12" spans="1:17" x14ac:dyDescent="0.25">
      <c r="A12" s="2">
        <v>2.1193197649676143E-2</v>
      </c>
      <c r="B12" s="2">
        <v>3.1572254670712438E-2</v>
      </c>
      <c r="C12" s="2">
        <v>17.506677574004737</v>
      </c>
      <c r="D12" s="2">
        <v>1.5120838969599979E-9</v>
      </c>
      <c r="E12" s="2">
        <v>2.846838991797012E-2</v>
      </c>
      <c r="F12" s="2">
        <v>4.2956538975809748E-2</v>
      </c>
      <c r="G12" s="2">
        <v>0.99423383288623279</v>
      </c>
      <c r="H12" s="2">
        <v>0.99460822429754159</v>
      </c>
      <c r="I12">
        <v>0.10664313840218709</v>
      </c>
      <c r="J12">
        <v>0.10320486060620654</v>
      </c>
    </row>
    <row r="13" spans="1:17" x14ac:dyDescent="0.25">
      <c r="A13" s="4">
        <v>1.9972000811914196E-2</v>
      </c>
      <c r="B13" s="4">
        <v>8.9234516110104131E-3</v>
      </c>
      <c r="C13" s="4">
        <v>4.1313940063072687</v>
      </c>
      <c r="D13" s="4">
        <v>2.7229392218124621E-2</v>
      </c>
      <c r="E13" s="4">
        <v>2.6315789473708679E-2</v>
      </c>
      <c r="F13" s="4">
        <v>2.4471162099115268E-14</v>
      </c>
      <c r="G13" s="4">
        <v>0.99604691125962597</v>
      </c>
      <c r="H13" s="4">
        <v>0.99777221416501261</v>
      </c>
      <c r="I13">
        <v>9.1508833243364271E-2</v>
      </c>
      <c r="J13">
        <v>7.062384869236453E-2</v>
      </c>
    </row>
    <row r="14" spans="1:17" x14ac:dyDescent="0.25">
      <c r="A14" s="1">
        <v>1.9678783667769612E-2</v>
      </c>
      <c r="B14" s="1">
        <v>2.1214462087564996E-4</v>
      </c>
      <c r="C14" s="1">
        <v>2.1399157292063209E-2</v>
      </c>
      <c r="D14" s="1">
        <v>3.2367534718113708E-14</v>
      </c>
      <c r="E14" s="1">
        <v>3.191716563863E-2</v>
      </c>
      <c r="F14" s="1">
        <v>6.1958406393276502E-2</v>
      </c>
      <c r="G14" s="1">
        <v>0.99205365337743379</v>
      </c>
      <c r="H14" s="1">
        <v>0.45096435352007658</v>
      </c>
      <c r="I14" s="1">
        <v>0.12510825377140231</v>
      </c>
      <c r="J14" s="1">
        <v>1.3349999535357298</v>
      </c>
    </row>
    <row r="15" spans="1:17" x14ac:dyDescent="0.25">
      <c r="A15" s="4">
        <v>1.9693401361322888E-2</v>
      </c>
      <c r="B15" s="4">
        <v>3.9006300211049587E-4</v>
      </c>
      <c r="C15" s="4">
        <v>0.11410274861143435</v>
      </c>
      <c r="D15" s="4">
        <v>2.5619223333466124E-14</v>
      </c>
      <c r="E15" s="4">
        <v>2.7580848752245101E-2</v>
      </c>
      <c r="F15" s="4">
        <v>1.9128726142448975E-2</v>
      </c>
      <c r="G15" s="4">
        <v>0.99678204175018814</v>
      </c>
      <c r="H15" s="4">
        <v>0.89266582810939465</v>
      </c>
      <c r="I15">
        <v>8.1175439013568898E-2</v>
      </c>
      <c r="J15">
        <v>0.54309124429125588</v>
      </c>
    </row>
    <row r="16" spans="1:17" x14ac:dyDescent="0.25">
      <c r="A16" s="4">
        <v>2.0758155556396315E-2</v>
      </c>
      <c r="B16" s="4">
        <v>3.4482806248130169E-4</v>
      </c>
      <c r="C16" s="4">
        <v>0.31991514396370108</v>
      </c>
      <c r="D16" s="4">
        <v>2.5021432166680625E-3</v>
      </c>
      <c r="E16" s="4">
        <v>2.6315789473706414E-2</v>
      </c>
      <c r="F16" s="4">
        <v>2.2204460492503131E-14</v>
      </c>
      <c r="G16" s="4">
        <v>0.99823936203068819</v>
      </c>
      <c r="H16" s="4">
        <v>0.97719118367620061</v>
      </c>
      <c r="I16">
        <v>6.0434518608074167E-2</v>
      </c>
      <c r="J16">
        <v>0.23983072747411929</v>
      </c>
    </row>
    <row r="17" spans="1:14" x14ac:dyDescent="0.25">
      <c r="A17" s="4">
        <v>2.0847482463769933E-2</v>
      </c>
      <c r="B17" s="4">
        <v>4.0829526313875409E-4</v>
      </c>
      <c r="C17" s="4">
        <v>0.4837509499428731</v>
      </c>
      <c r="D17" s="4">
        <v>2.340455959641114E-14</v>
      </c>
      <c r="E17" s="4">
        <v>2.8052596274836205E-2</v>
      </c>
      <c r="F17" s="4">
        <v>2.6477225125270086E-2</v>
      </c>
      <c r="G17" s="4">
        <v>0.96215051564743681</v>
      </c>
      <c r="H17" s="4">
        <v>0.95334326921431511</v>
      </c>
      <c r="I17">
        <v>0.27196687116124602</v>
      </c>
      <c r="J17">
        <v>0.32136824912298095</v>
      </c>
    </row>
    <row r="18" spans="1:14" x14ac:dyDescent="0.25">
      <c r="A18" s="4">
        <v>2.0247394581427512E-2</v>
      </c>
      <c r="B18" s="4">
        <v>7.9999999756638684E-2</v>
      </c>
      <c r="C18" s="4">
        <v>4.1171310221576345</v>
      </c>
      <c r="D18" s="4">
        <v>3.0119746192602149E-6</v>
      </c>
      <c r="E18" s="4">
        <v>4.6370419611511879E-2</v>
      </c>
      <c r="F18" s="4">
        <v>0.35853563841044273</v>
      </c>
      <c r="G18" s="4">
        <v>0.98905815356158455</v>
      </c>
      <c r="H18" s="4">
        <v>0.99833497706207242</v>
      </c>
      <c r="I18">
        <v>0.1488833496007412</v>
      </c>
      <c r="J18">
        <v>5.8470631985780182E-2</v>
      </c>
    </row>
    <row r="19" spans="1:14" x14ac:dyDescent="0.25">
      <c r="A19">
        <f>IF(OR(ABS(A1-L$5)&lt;=0.001*L$5,ABS(A1-L$6)&lt;=0.001*L$6),0,1)</f>
        <v>1</v>
      </c>
      <c r="B19">
        <f t="shared" ref="B19:F34" si="0">IF(OR(ABS(B1-M$5)&lt;=0.001*M$5,ABS(B1-M$6)&lt;=0.001*M$6),0,1)</f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14" x14ac:dyDescent="0.25">
      <c r="A20">
        <f t="shared" ref="A20:A36" si="1">IF(OR(ABS(A2-L$5)&lt;=0.001*L$5,ABS(A2-L$6)&lt;=0.001*L$6),0,1)</f>
        <v>1</v>
      </c>
      <c r="B20">
        <f t="shared" ref="B20:B36" si="2">IF(OR(ABS(B2-M$5)&lt;=0.001*M$5,ABS(B2-M$6)&lt;=0.001*M$6),0,1)</f>
        <v>1</v>
      </c>
      <c r="C20">
        <f t="shared" ref="C20:C36" si="3">IF(OR(ABS(C2-N$5)&lt;=0.001*N$5,ABS(C2-N$6)&lt;=0.001*N$6),0,1)</f>
        <v>1</v>
      </c>
      <c r="D20">
        <f t="shared" ref="D20:D36" si="4">IF(OR(ABS(D2-O$5)&lt;=0.001*O$5,ABS(D2-O$6)&lt;=0.001*O$6),0,1)</f>
        <v>1</v>
      </c>
      <c r="E20">
        <f t="shared" ref="E20:E36" si="5">IF(OR(ABS(E2-P$5)&lt;=0.001*P$5,ABS(E2-P$6)&lt;=0.001*P$6),0,1)</f>
        <v>1</v>
      </c>
      <c r="F20">
        <f t="shared" ref="F20:F36" si="6">IF(OR(ABS(F2-Q$5)&lt;=0.001*Q$5,ABS(F2-Q$6)&lt;=0.001*Q$6),0,1)</f>
        <v>1</v>
      </c>
    </row>
    <row r="21" spans="1:14" x14ac:dyDescent="0.25">
      <c r="A21">
        <f t="shared" si="1"/>
        <v>1</v>
      </c>
      <c r="B21">
        <f t="shared" si="2"/>
        <v>1</v>
      </c>
      <c r="C21">
        <f t="shared" si="3"/>
        <v>1</v>
      </c>
      <c r="D21">
        <f t="shared" si="4"/>
        <v>1</v>
      </c>
      <c r="E21">
        <f t="shared" si="5"/>
        <v>0</v>
      </c>
      <c r="F21">
        <f t="shared" si="6"/>
        <v>1</v>
      </c>
    </row>
    <row r="22" spans="1:14" x14ac:dyDescent="0.25">
      <c r="A22">
        <f t="shared" si="1"/>
        <v>1</v>
      </c>
      <c r="B22">
        <f t="shared" si="2"/>
        <v>1</v>
      </c>
      <c r="C22">
        <f t="shared" si="3"/>
        <v>1</v>
      </c>
      <c r="D22">
        <f t="shared" si="4"/>
        <v>0</v>
      </c>
      <c r="E22">
        <f t="shared" si="5"/>
        <v>1</v>
      </c>
      <c r="F22">
        <f t="shared" si="6"/>
        <v>1</v>
      </c>
    </row>
    <row r="23" spans="1:14" x14ac:dyDescent="0.25">
      <c r="A23">
        <f t="shared" si="1"/>
        <v>1</v>
      </c>
      <c r="B23">
        <f t="shared" si="2"/>
        <v>1</v>
      </c>
      <c r="C23">
        <f t="shared" si="3"/>
        <v>1</v>
      </c>
      <c r="D23">
        <f t="shared" si="4"/>
        <v>1</v>
      </c>
      <c r="E23">
        <f t="shared" si="5"/>
        <v>0</v>
      </c>
      <c r="F23">
        <f t="shared" si="6"/>
        <v>1</v>
      </c>
    </row>
    <row r="24" spans="1:14" x14ac:dyDescent="0.25">
      <c r="A24">
        <f t="shared" si="1"/>
        <v>1</v>
      </c>
      <c r="B24">
        <f t="shared" si="2"/>
        <v>1</v>
      </c>
      <c r="C24">
        <f t="shared" si="3"/>
        <v>1</v>
      </c>
      <c r="D24">
        <f t="shared" si="4"/>
        <v>1</v>
      </c>
      <c r="E24">
        <f t="shared" si="5"/>
        <v>1</v>
      </c>
      <c r="F24">
        <f t="shared" si="6"/>
        <v>1</v>
      </c>
    </row>
    <row r="25" spans="1:14" x14ac:dyDescent="0.25">
      <c r="A25">
        <f t="shared" si="1"/>
        <v>1</v>
      </c>
      <c r="B25">
        <f t="shared" si="2"/>
        <v>1</v>
      </c>
      <c r="C25">
        <f t="shared" si="3"/>
        <v>1</v>
      </c>
      <c r="D25">
        <f t="shared" si="4"/>
        <v>1</v>
      </c>
      <c r="E25">
        <f t="shared" si="5"/>
        <v>1</v>
      </c>
      <c r="F25">
        <f t="shared" si="6"/>
        <v>1</v>
      </c>
      <c r="M25" t="s">
        <v>2</v>
      </c>
      <c r="N25" t="s">
        <v>1</v>
      </c>
    </row>
    <row r="26" spans="1:14" x14ac:dyDescent="0.25">
      <c r="A26">
        <f t="shared" si="1"/>
        <v>1</v>
      </c>
      <c r="B26">
        <f t="shared" si="2"/>
        <v>1</v>
      </c>
      <c r="C26">
        <f t="shared" si="3"/>
        <v>1</v>
      </c>
      <c r="D26">
        <f t="shared" si="4"/>
        <v>1</v>
      </c>
      <c r="E26">
        <f t="shared" si="5"/>
        <v>1</v>
      </c>
      <c r="F26">
        <f t="shared" si="6"/>
        <v>1</v>
      </c>
      <c r="L26" t="s">
        <v>13</v>
      </c>
      <c r="M26">
        <v>3.21944755853407E-3</v>
      </c>
      <c r="N26">
        <v>1.6676558355789704E-2</v>
      </c>
    </row>
    <row r="27" spans="1:14" x14ac:dyDescent="0.25">
      <c r="A27">
        <f t="shared" si="1"/>
        <v>1</v>
      </c>
      <c r="B27">
        <f t="shared" si="2"/>
        <v>1</v>
      </c>
      <c r="C27">
        <f t="shared" si="3"/>
        <v>1</v>
      </c>
      <c r="D27">
        <f t="shared" si="4"/>
        <v>1</v>
      </c>
      <c r="E27">
        <f t="shared" si="5"/>
        <v>1</v>
      </c>
      <c r="F27">
        <f t="shared" si="6"/>
        <v>1</v>
      </c>
      <c r="M27">
        <v>2.8520319202830768E-3</v>
      </c>
      <c r="N27">
        <v>5.1081949958759667E-3</v>
      </c>
    </row>
    <row r="28" spans="1:14" x14ac:dyDescent="0.25">
      <c r="A28">
        <f t="shared" si="1"/>
        <v>1</v>
      </c>
      <c r="B28">
        <f t="shared" si="2"/>
        <v>1</v>
      </c>
      <c r="C28">
        <f t="shared" si="3"/>
        <v>1</v>
      </c>
      <c r="D28">
        <f t="shared" si="4"/>
        <v>1</v>
      </c>
      <c r="E28">
        <f t="shared" si="5"/>
        <v>1</v>
      </c>
      <c r="F28">
        <f t="shared" si="6"/>
        <v>1</v>
      </c>
    </row>
    <row r="29" spans="1:14" x14ac:dyDescent="0.25">
      <c r="A29">
        <f t="shared" si="1"/>
        <v>1</v>
      </c>
      <c r="B29">
        <f t="shared" si="2"/>
        <v>1</v>
      </c>
      <c r="C29">
        <f t="shared" si="3"/>
        <v>1</v>
      </c>
      <c r="D29">
        <f t="shared" si="4"/>
        <v>1</v>
      </c>
      <c r="E29">
        <f t="shared" si="5"/>
        <v>1</v>
      </c>
      <c r="F29">
        <f t="shared" si="6"/>
        <v>1</v>
      </c>
    </row>
    <row r="30" spans="1:14" x14ac:dyDescent="0.25">
      <c r="A30">
        <f t="shared" si="1"/>
        <v>1</v>
      </c>
      <c r="B30">
        <f t="shared" si="2"/>
        <v>1</v>
      </c>
      <c r="C30">
        <f t="shared" si="3"/>
        <v>1</v>
      </c>
      <c r="D30">
        <f t="shared" si="4"/>
        <v>1</v>
      </c>
      <c r="E30">
        <f t="shared" si="5"/>
        <v>1</v>
      </c>
      <c r="F30">
        <f t="shared" si="6"/>
        <v>1</v>
      </c>
    </row>
    <row r="31" spans="1:14" x14ac:dyDescent="0.25">
      <c r="A31">
        <f t="shared" si="1"/>
        <v>1</v>
      </c>
      <c r="B31">
        <f t="shared" si="2"/>
        <v>1</v>
      </c>
      <c r="C31">
        <f t="shared" si="3"/>
        <v>1</v>
      </c>
      <c r="D31">
        <f t="shared" si="4"/>
        <v>1</v>
      </c>
      <c r="E31">
        <f t="shared" si="5"/>
        <v>0</v>
      </c>
      <c r="F31">
        <f t="shared" si="6"/>
        <v>1</v>
      </c>
    </row>
    <row r="32" spans="1:14" x14ac:dyDescent="0.25">
      <c r="A32">
        <f t="shared" si="1"/>
        <v>1</v>
      </c>
      <c r="B32">
        <f t="shared" si="2"/>
        <v>1</v>
      </c>
      <c r="C32">
        <f t="shared" si="3"/>
        <v>1</v>
      </c>
      <c r="D32">
        <f t="shared" si="4"/>
        <v>1</v>
      </c>
      <c r="E32">
        <f t="shared" si="5"/>
        <v>1</v>
      </c>
      <c r="F32">
        <f t="shared" si="6"/>
        <v>1</v>
      </c>
    </row>
    <row r="33" spans="1:17" x14ac:dyDescent="0.25">
      <c r="A33">
        <f t="shared" si="1"/>
        <v>1</v>
      </c>
      <c r="B33">
        <f t="shared" si="2"/>
        <v>1</v>
      </c>
      <c r="C33">
        <f t="shared" si="3"/>
        <v>1</v>
      </c>
      <c r="D33">
        <f t="shared" si="4"/>
        <v>1</v>
      </c>
      <c r="E33">
        <f t="shared" si="5"/>
        <v>1</v>
      </c>
      <c r="F33">
        <f t="shared" si="6"/>
        <v>1</v>
      </c>
    </row>
    <row r="34" spans="1:17" x14ac:dyDescent="0.25">
      <c r="A34">
        <f t="shared" si="1"/>
        <v>1</v>
      </c>
      <c r="B34">
        <f t="shared" si="2"/>
        <v>1</v>
      </c>
      <c r="C34">
        <f t="shared" si="3"/>
        <v>1</v>
      </c>
      <c r="D34">
        <f t="shared" si="4"/>
        <v>1</v>
      </c>
      <c r="E34">
        <f t="shared" si="5"/>
        <v>0</v>
      </c>
      <c r="F34">
        <f t="shared" si="6"/>
        <v>1</v>
      </c>
    </row>
    <row r="35" spans="1:17" x14ac:dyDescent="0.25">
      <c r="A35">
        <f t="shared" si="1"/>
        <v>1</v>
      </c>
      <c r="B35">
        <f t="shared" si="2"/>
        <v>1</v>
      </c>
      <c r="C35">
        <f t="shared" si="3"/>
        <v>1</v>
      </c>
      <c r="D35">
        <f t="shared" si="4"/>
        <v>1</v>
      </c>
      <c r="E35">
        <f t="shared" si="5"/>
        <v>1</v>
      </c>
      <c r="F35">
        <f t="shared" si="6"/>
        <v>1</v>
      </c>
    </row>
    <row r="36" spans="1:17" x14ac:dyDescent="0.25">
      <c r="A36">
        <f t="shared" si="1"/>
        <v>1</v>
      </c>
      <c r="B36">
        <f t="shared" si="2"/>
        <v>0</v>
      </c>
      <c r="C36">
        <f t="shared" si="3"/>
        <v>1</v>
      </c>
      <c r="D36">
        <f t="shared" si="4"/>
        <v>1</v>
      </c>
      <c r="E36">
        <f t="shared" si="5"/>
        <v>1</v>
      </c>
      <c r="F36">
        <f t="shared" si="6"/>
        <v>1</v>
      </c>
    </row>
    <row r="37" spans="1:17" x14ac:dyDescent="0.25">
      <c r="B37" t="s">
        <v>0</v>
      </c>
      <c r="C37" t="s">
        <v>1</v>
      </c>
      <c r="D37" t="s">
        <v>2</v>
      </c>
      <c r="I37" t="e">
        <f t="shared" ref="I37:I52" si="7">(E19-$Q$10)/($P$10-$Q$10)</f>
        <v>#DIV/0!</v>
      </c>
      <c r="J37">
        <v>4.9976518471215536E-2</v>
      </c>
    </row>
    <row r="38" spans="1:17" x14ac:dyDescent="0.25">
      <c r="A38" t="s">
        <v>11</v>
      </c>
      <c r="B38">
        <f>AVERAGE(A$2,A$6,A$7,A$10)</f>
        <v>2.0640388655312435E-2</v>
      </c>
      <c r="C38">
        <f>AVERAGE(A$1,A$8,A$9,A$11,A$12,A$3)</f>
        <v>2.0880814028200623E-2</v>
      </c>
      <c r="D38">
        <f>AVERAGE(A$13,A$15,A$16)</f>
        <v>2.0141185909877801E-2</v>
      </c>
    </row>
    <row r="39" spans="1:17" x14ac:dyDescent="0.25">
      <c r="B39">
        <f>STDEV(A$2,A$6,A$7,A$10)/SQRT(COUNT(A$2,A$6,A$7,A$10))</f>
        <v>2.0728971885054405E-4</v>
      </c>
      <c r="C39">
        <f>STDEV(A$1,A$8,A$9,A$11,A$12,A$3)/SQRT(COUNT(A$1,A$8,A$9,A$11,A$12,A$3))</f>
        <v>1.1813956813468344E-4</v>
      </c>
      <c r="D39">
        <f>STDEV(A$13,A$15,A$16)/SQRT(COUNT(A$13,A$15,A$16))</f>
        <v>3.1879621077386889E-4</v>
      </c>
    </row>
    <row r="40" spans="1:17" x14ac:dyDescent="0.25">
      <c r="C40" t="s">
        <v>0</v>
      </c>
      <c r="D40" t="s">
        <v>1</v>
      </c>
      <c r="E40" t="s">
        <v>2</v>
      </c>
    </row>
    <row r="41" spans="1:17" x14ac:dyDescent="0.25">
      <c r="B41" t="s">
        <v>3</v>
      </c>
      <c r="C41">
        <f>AVERAGE(B$2,B$6,B$7,B$10)</f>
        <v>6.6060702069415042E-3</v>
      </c>
      <c r="D41">
        <f>AVERAGE(B$1,B$8,B$9,B$11,B$12,B$3)</f>
        <v>1.6676558355789704E-2</v>
      </c>
      <c r="E41">
        <f>AVERAGE(B$13,B$15,B$16)</f>
        <v>3.21944755853407E-3</v>
      </c>
    </row>
    <row r="42" spans="1:17" x14ac:dyDescent="0.25">
      <c r="C42">
        <f>STDEV(B$2,B$6,B$7,B$10)/SQRT(COUNT(B$2,B$6,B$7,B$10))</f>
        <v>3.8126329142850256E-3</v>
      </c>
      <c r="D42">
        <f>STDEV(B$1,B$8,B$9,B$11,B$12,B$3)/SQRT(COUNT(B$1,B$8,B$9,B$11,B$12,B$3))</f>
        <v>5.1081949958759667E-3</v>
      </c>
      <c r="E42">
        <f>STDEV(B$13,B$15,B$16)/SQRT(COUNT(B$13,B$15,B$16))</f>
        <v>2.8520319202830768E-3</v>
      </c>
    </row>
    <row r="43" spans="1:17" x14ac:dyDescent="0.25">
      <c r="D43" t="s">
        <v>0</v>
      </c>
      <c r="E43" t="s">
        <v>1</v>
      </c>
      <c r="F43" t="s">
        <v>2</v>
      </c>
    </row>
    <row r="44" spans="1:17" x14ac:dyDescent="0.25">
      <c r="C44" t="s">
        <v>4</v>
      </c>
      <c r="D44">
        <f>AVERAGE(C$2,C$6,C$7,C$10)</f>
        <v>10.19817103785174</v>
      </c>
      <c r="E44">
        <f>AVERAGE(C$1,C$8,C$9,C$11,C$12,C$3)</f>
        <v>14.063348195170397</v>
      </c>
      <c r="F44">
        <f>AVERAGE(C$13,C$15,C$16)</f>
        <v>1.5218039662941347</v>
      </c>
    </row>
    <row r="45" spans="1:17" x14ac:dyDescent="0.25">
      <c r="D45">
        <f>STDEV(C$2,C$6,C$7,C$10)/SQRT(COUNT(C$2,C$6,C$7,C$10))</f>
        <v>5.7996467137492642</v>
      </c>
      <c r="E45">
        <f>STDEV(C$1,C$8,C$9,C$11,C$12,C$3)/SQRT(COUNT(C$1,C$8,C$9,C$11,C$12,C$3))</f>
        <v>3.1336505466131284</v>
      </c>
      <c r="F45">
        <f>STDEV(C$13,C$15,C$16)/SQRT(COUNT(C$13,C$15,C$16))</f>
        <v>1.3061469823137535</v>
      </c>
    </row>
    <row r="46" spans="1:17" x14ac:dyDescent="0.25">
      <c r="E46" t="s">
        <v>0</v>
      </c>
      <c r="F46" t="s">
        <v>1</v>
      </c>
      <c r="G46" t="s">
        <v>2</v>
      </c>
    </row>
    <row r="47" spans="1:17" x14ac:dyDescent="0.25">
      <c r="D47" t="s">
        <v>5</v>
      </c>
      <c r="E47">
        <f>AVERAGE(D$2,D$6,D$7,D$10)</f>
        <v>9.1173466950075758E-9</v>
      </c>
      <c r="F47">
        <f>AVERAGE(D$1,D$8,D$9,D$11,D$12,D$3)</f>
        <v>3.3922613623051587E-3</v>
      </c>
      <c r="G47">
        <f>AVERAGE(D$13,D$15,D$16)</f>
        <v>9.9105118116061004E-3</v>
      </c>
      <c r="P47" t="s">
        <v>2</v>
      </c>
      <c r="Q47" t="s">
        <v>1</v>
      </c>
    </row>
    <row r="48" spans="1:17" x14ac:dyDescent="0.25">
      <c r="E48">
        <f>STDEV(D$2,D$6,D$7,D$10)/SQRT(COUNT(D$2,D$6,D$7,D$10))</f>
        <v>8.7671984902016275E-9</v>
      </c>
      <c r="F48">
        <f>STDEV(D$1,D$8,D$9,D$11,D$12,D$3)/SQRT(COUNT(D$1,D$8,D$9,D$11,D$12,D$3))</f>
        <v>3.3921261645702186E-3</v>
      </c>
      <c r="G48">
        <f>STDEV(D$13,D$15,D$16)/SQRT(COUNT(D$13,D$15,D$16))</f>
        <v>8.6895127226370942E-3</v>
      </c>
      <c r="O48" t="s">
        <v>6</v>
      </c>
      <c r="P48">
        <v>6.3762420474985501E-3</v>
      </c>
      <c r="Q48">
        <v>3.3265308637097507E-2</v>
      </c>
    </row>
    <row r="49" spans="5:17" x14ac:dyDescent="0.25">
      <c r="F49" t="s">
        <v>0</v>
      </c>
      <c r="G49" t="s">
        <v>1</v>
      </c>
      <c r="H49" t="s">
        <v>2</v>
      </c>
      <c r="P49">
        <v>6.376242047475212E-3</v>
      </c>
      <c r="Q49">
        <v>1.7246081208688514E-2</v>
      </c>
    </row>
    <row r="50" spans="5:17" x14ac:dyDescent="0.25">
      <c r="E50" t="s">
        <v>12</v>
      </c>
      <c r="F50">
        <f>AVERAGE(E$2,E$6,E$7,E$10)</f>
        <v>2.9970284817272021E-2</v>
      </c>
      <c r="G50">
        <f>AVERAGE(E$1,E$8,E$9,E$11,E$12,E$3)</f>
        <v>2.7812768190002262E-2</v>
      </c>
      <c r="H50">
        <f>AVERAGE(E$13,E$15,E$16)</f>
        <v>2.6737475899886731E-2</v>
      </c>
    </row>
    <row r="51" spans="5:17" x14ac:dyDescent="0.25">
      <c r="F51">
        <f>STDEV(E$2,E$6,E$7,E$10)/SQRT(COUNT(E$2,E$6,E$7,E$10))</f>
        <v>1.6762636818991551E-3</v>
      </c>
      <c r="G51">
        <f>STDEV(E$1,E$8,E$9,E$11,E$12,E$3)/SQRT(COUNT(E$1,E$8,E$9,E$11,E$12,E$3))</f>
        <v>7.2462889778182062E-4</v>
      </c>
      <c r="H51">
        <f>STDEV(E$13,E$15,E$16)/SQRT(COUNT(E$13,E$15,E$16))</f>
        <v>4.2168642617918499E-4</v>
      </c>
    </row>
    <row r="52" spans="5:17" x14ac:dyDescent="0.25">
      <c r="G52" t="s">
        <v>0</v>
      </c>
      <c r="H52" t="s">
        <v>1</v>
      </c>
      <c r="I52" t="s">
        <v>2</v>
      </c>
    </row>
    <row r="53" spans="5:17" x14ac:dyDescent="0.25">
      <c r="F53" t="s">
        <v>6</v>
      </c>
      <c r="G53">
        <f>AVERAGE(F$2,F$6,F$7,F$10)</f>
        <v>5.9675758819035002E-2</v>
      </c>
      <c r="H53">
        <f>AVERAGE(F$1,F$8,F$9,F$11,F$12,F$3)</f>
        <v>3.3265308637097507E-2</v>
      </c>
      <c r="I53">
        <f>AVERAGE(F$13,F$15,F$16)</f>
        <v>6.3762420474985501E-3</v>
      </c>
    </row>
    <row r="54" spans="5:17" x14ac:dyDescent="0.25">
      <c r="G54">
        <f>STDEV(F$2,F$6,F$7,F$10)/SQRT(COUNT(F$2,F$6,F$7,F$10))</f>
        <v>1.7506312950913476E-2</v>
      </c>
      <c r="H54">
        <f>STDEV(F$1,F$8,F$9,F$11,F$12,F$3)/SQRT(COUNT(F$1,F$8,F$9,F$11,F$12,F$3))</f>
        <v>1.7246081208688514E-2</v>
      </c>
      <c r="I54">
        <f>STDEV(F$13,F$15,F$16)/SQRT(COUNT(F$13,F$15,F$16))</f>
        <v>6.376242047475212E-3</v>
      </c>
    </row>
    <row r="55" spans="5:17" x14ac:dyDescent="0.25">
      <c r="H55" t="s">
        <v>0</v>
      </c>
      <c r="I55" t="s">
        <v>1</v>
      </c>
      <c r="J55" t="s">
        <v>2</v>
      </c>
    </row>
    <row r="56" spans="5:17" x14ac:dyDescent="0.25">
      <c r="G56" t="s">
        <v>7</v>
      </c>
      <c r="H56">
        <f>AVERAGE(G$2,G$6,G$7,G$10)</f>
        <v>0.99125727760138016</v>
      </c>
      <c r="I56">
        <f>AVERAGE(G$1,G$8,G$9,G$11,G$12,G$3)</f>
        <v>0.99593860477582208</v>
      </c>
      <c r="J56">
        <f>AVERAGE(G$13,G$15,G$16)</f>
        <v>0.99702277168016751</v>
      </c>
    </row>
    <row r="57" spans="5:17" x14ac:dyDescent="0.25">
      <c r="H57">
        <f>STDEV(G$2,G$6,G$7,G$10)/SQRT(COUNT(G$2,G$6,G$7,G$10))</f>
        <v>3.0141188423478231E-3</v>
      </c>
      <c r="I57">
        <f>STDEV(G$1,G$8,G$9,G$11,G$12,G$3)/SQRT(COUNT(G$1,G$8,G$9,G$11,G$12,G$3))</f>
        <v>5.9640800478503531E-4</v>
      </c>
      <c r="J57">
        <f>STDEV(G$13,G$15,G$16)/SQRT(COUNT(G$13,G$15,G$16))</f>
        <v>6.4424976271466709E-4</v>
      </c>
    </row>
    <row r="58" spans="5:17" x14ac:dyDescent="0.25">
      <c r="I58" t="s">
        <v>0</v>
      </c>
      <c r="J58" t="s">
        <v>1</v>
      </c>
      <c r="K58" t="s">
        <v>2</v>
      </c>
    </row>
    <row r="59" spans="5:17" x14ac:dyDescent="0.25">
      <c r="H59" t="s">
        <v>8</v>
      </c>
      <c r="I59">
        <f>AVERAGE(H$2,H$6,H$7,H$10)</f>
        <v>0.97956179148700517</v>
      </c>
      <c r="J59">
        <f>AVERAGE(H$1,H$8,H$9,H$11,H$12,H$3)</f>
        <v>0.98889446950478532</v>
      </c>
      <c r="K59">
        <f>AVERAGE(H$13,H$15,H$16)</f>
        <v>0.95587640865020251</v>
      </c>
    </row>
    <row r="60" spans="5:17" x14ac:dyDescent="0.25">
      <c r="I60">
        <f>STDEV(H$2,H$6,H$7,H$10)/SQRT(COUNT(H$2,H$6,H$7,H$10))</f>
        <v>6.7099125555603678E-3</v>
      </c>
      <c r="J60">
        <f>STDEV(H$1,H$8,H$9,H$11,H$12,H$3)/SQRT(COUNT(H$1,H$8,H$9,H$11,H$12,H$3))</f>
        <v>4.0171974037803313E-3</v>
      </c>
      <c r="K60">
        <f>STDEV(H$13,H$15,H$16)/SQRT(COUNT(H$13,H$15,H$16))</f>
        <v>3.2158865150089026E-2</v>
      </c>
    </row>
    <row r="61" spans="5:17" x14ac:dyDescent="0.25">
      <c r="J61" t="s">
        <v>0</v>
      </c>
      <c r="K61" t="s">
        <v>1</v>
      </c>
      <c r="L61" t="s">
        <v>2</v>
      </c>
    </row>
    <row r="62" spans="5:17" x14ac:dyDescent="0.25">
      <c r="I62" t="s">
        <v>9</v>
      </c>
      <c r="J62">
        <f>AVERAGE(I$2,I$6,I$7,I$10)</f>
        <v>0.12468545960487196</v>
      </c>
      <c r="K62">
        <f>AVERAGE(I$1,I$8,I$9,I$11,I$12,I$3)</f>
        <v>8.8936434717963489E-2</v>
      </c>
      <c r="L62">
        <f>AVERAGE(I$13,I$15,I$16)</f>
        <v>7.7706263621669117E-2</v>
      </c>
    </row>
    <row r="63" spans="5:17" x14ac:dyDescent="0.25">
      <c r="J63">
        <f>STDEV(I$2,I$6,I$7,I$10)/SQRT(COUNT(I$2,I$6,I$7,I$10))</f>
        <v>2.4304734850480701E-2</v>
      </c>
      <c r="K63">
        <f>STDEV(I$1,I$8,I$9,I$11,I$12,I$3)/SQRT(COUNT(I$1,I$8,I$9,I$11,I$12,I$3))</f>
        <v>6.9233951776703617E-3</v>
      </c>
      <c r="L63">
        <f>STDEV(I$13,I$15,I$16)/SQRT(COUNT(I$13,I$15,I$16))</f>
        <v>9.1365500589313132E-3</v>
      </c>
    </row>
    <row r="64" spans="5:17" x14ac:dyDescent="0.25">
      <c r="K64" t="s">
        <v>0</v>
      </c>
      <c r="L64" t="s">
        <v>1</v>
      </c>
      <c r="M64" t="s">
        <v>2</v>
      </c>
    </row>
    <row r="65" spans="10:13" x14ac:dyDescent="0.25">
      <c r="J65" t="s">
        <v>10</v>
      </c>
      <c r="K65">
        <f>AVERAGE(J$2,J$6,J$7,J$10)</f>
        <v>0.19547964693515865</v>
      </c>
      <c r="L65">
        <f>AVERAGE(J$1,J$8,J$9,J$11,J$12,J$3)</f>
        <v>0.14598597123278839</v>
      </c>
      <c r="M65">
        <f>AVERAGE(J$13,J$15,J$16)</f>
        <v>0.28451527348591321</v>
      </c>
    </row>
    <row r="66" spans="10:13" x14ac:dyDescent="0.25">
      <c r="K66">
        <f>STDEV(J$2,J$6,J$7,J$10)/SQRT(COUNT(J$2,J$6,J$7,J$10))</f>
        <v>3.9980367203449642E-2</v>
      </c>
      <c r="L66">
        <f>STDEV(J$1,J$8,J$9,J$11,J$12,J$3)/SQRT(COUNT(J$1,J$8,J$9,J$11,J$12,J$3))</f>
        <v>2.3688513432857924E-2</v>
      </c>
      <c r="M66">
        <f>STDEV(J$13,J$15,J$16)/SQRT(COUNT(J$13,J$15,J$16))</f>
        <v>0.13820744247351507</v>
      </c>
    </row>
  </sheetData>
  <conditionalFormatting sqref="I1:I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5BDA-DCFB-43FC-A136-A524520CA669}">
  <sheetPr codeName="Sheet5"/>
  <dimension ref="A1:C13"/>
  <sheetViews>
    <sheetView workbookViewId="0">
      <selection sqref="A1:C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 t="s">
        <v>2</v>
      </c>
      <c r="C3" s="7" t="s">
        <v>1</v>
      </c>
    </row>
    <row r="4" spans="1:3" x14ac:dyDescent="0.25">
      <c r="A4" s="5" t="s">
        <v>15</v>
      </c>
      <c r="B4" s="5">
        <v>6.3762420474985501E-3</v>
      </c>
      <c r="C4" s="5">
        <v>3.3265308637097507E-2</v>
      </c>
    </row>
    <row r="5" spans="1:3" x14ac:dyDescent="0.25">
      <c r="A5" s="5" t="s">
        <v>16</v>
      </c>
      <c r="B5" s="5">
        <v>1.2196938794397267E-4</v>
      </c>
      <c r="C5" s="5">
        <v>1.7845639023400743E-3</v>
      </c>
    </row>
    <row r="6" spans="1:3" x14ac:dyDescent="0.25">
      <c r="A6" s="5" t="s">
        <v>17</v>
      </c>
      <c r="B6" s="5">
        <v>3</v>
      </c>
      <c r="C6" s="5">
        <v>6</v>
      </c>
    </row>
    <row r="7" spans="1:3" x14ac:dyDescent="0.25">
      <c r="A7" s="5" t="s">
        <v>18</v>
      </c>
      <c r="B7" s="5">
        <v>0</v>
      </c>
      <c r="C7" s="5"/>
    </row>
    <row r="8" spans="1:3" x14ac:dyDescent="0.25">
      <c r="A8" s="5" t="s">
        <v>19</v>
      </c>
      <c r="B8" s="5">
        <v>6</v>
      </c>
      <c r="C8" s="5"/>
    </row>
    <row r="9" spans="1:3" x14ac:dyDescent="0.25">
      <c r="A9" s="5" t="s">
        <v>20</v>
      </c>
      <c r="B9" s="5">
        <v>-1.4623911801844434</v>
      </c>
      <c r="C9" s="5"/>
    </row>
    <row r="10" spans="1:3" x14ac:dyDescent="0.25">
      <c r="A10" s="5" t="s">
        <v>21</v>
      </c>
      <c r="B10" s="5">
        <v>9.697675186019987E-2</v>
      </c>
      <c r="C10" s="5"/>
    </row>
    <row r="11" spans="1:3" x14ac:dyDescent="0.25">
      <c r="A11" s="5" t="s">
        <v>22</v>
      </c>
      <c r="B11" s="5">
        <v>1.9431802805153031</v>
      </c>
      <c r="C11" s="5"/>
    </row>
    <row r="12" spans="1:3" x14ac:dyDescent="0.25">
      <c r="A12" s="5" t="s">
        <v>23</v>
      </c>
      <c r="B12" s="5">
        <v>0.19395350372039974</v>
      </c>
      <c r="C12" s="5"/>
    </row>
    <row r="13" spans="1:3" ht="15.75" thickBot="1" x14ac:dyDescent="0.3">
      <c r="A13" s="6" t="s">
        <v>24</v>
      </c>
      <c r="B13" s="6">
        <v>2.4469118511449697</v>
      </c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7877-2AD9-489D-A427-371C750705EF}">
  <sheetPr codeName="Sheet4"/>
  <dimension ref="A1:B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2.4471162099115268E-14</v>
      </c>
      <c r="B2" s="2">
        <v>0.11363580300473007</v>
      </c>
    </row>
    <row r="3" spans="1:2" x14ac:dyDescent="0.25">
      <c r="A3" s="4">
        <v>1.9128726142448975E-2</v>
      </c>
      <c r="B3" s="2">
        <v>2.2204460492503131E-14</v>
      </c>
    </row>
    <row r="4" spans="1:2" x14ac:dyDescent="0.25">
      <c r="A4" s="4">
        <v>2.2204460492503131E-14</v>
      </c>
      <c r="B4" s="2">
        <v>3.4876841185003328E-3</v>
      </c>
    </row>
    <row r="5" spans="1:2" x14ac:dyDescent="0.25">
      <c r="B5" s="2">
        <v>2.2121073765903207E-2</v>
      </c>
    </row>
    <row r="6" spans="1:2" x14ac:dyDescent="0.25">
      <c r="B6" s="2">
        <v>1.7390751957619473E-2</v>
      </c>
    </row>
    <row r="7" spans="1:2" x14ac:dyDescent="0.25">
      <c r="B7" s="2">
        <v>4.2956538975809748E-2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8E80-DC22-4133-A756-8654DAF095E1}">
  <sheetPr codeName="Sheet3"/>
  <dimension ref="A1:C13"/>
  <sheetViews>
    <sheetView workbookViewId="0">
      <selection sqref="A1:C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 t="s">
        <v>2</v>
      </c>
      <c r="C3" s="7" t="s">
        <v>1</v>
      </c>
    </row>
    <row r="4" spans="1:3" x14ac:dyDescent="0.25">
      <c r="A4" s="5" t="s">
        <v>15</v>
      </c>
      <c r="B4" s="5">
        <v>3.21944755853407E-3</v>
      </c>
      <c r="C4" s="5">
        <v>1.6676558355789701E-2</v>
      </c>
    </row>
    <row r="5" spans="1:3" x14ac:dyDescent="0.25">
      <c r="A5" s="5" t="s">
        <v>16</v>
      </c>
      <c r="B5" s="5">
        <v>2.4402258222940722E-5</v>
      </c>
      <c r="C5" s="5">
        <v>1.5656193669535365E-4</v>
      </c>
    </row>
    <row r="6" spans="1:3" x14ac:dyDescent="0.25">
      <c r="A6" s="5" t="s">
        <v>17</v>
      </c>
      <c r="B6" s="5">
        <v>3</v>
      </c>
      <c r="C6" s="5">
        <v>6</v>
      </c>
    </row>
    <row r="7" spans="1:3" x14ac:dyDescent="0.25">
      <c r="A7" s="5" t="s">
        <v>18</v>
      </c>
      <c r="B7" s="5">
        <v>0</v>
      </c>
      <c r="C7" s="5"/>
    </row>
    <row r="8" spans="1:3" x14ac:dyDescent="0.25">
      <c r="A8" s="5" t="s">
        <v>19</v>
      </c>
      <c r="B8" s="5">
        <v>7</v>
      </c>
      <c r="C8" s="5"/>
    </row>
    <row r="9" spans="1:3" x14ac:dyDescent="0.25">
      <c r="A9" s="5" t="s">
        <v>20</v>
      </c>
      <c r="B9" s="5">
        <v>-2.3001846560616568</v>
      </c>
      <c r="C9" s="5"/>
    </row>
    <row r="10" spans="1:3" x14ac:dyDescent="0.25">
      <c r="A10" s="5" t="s">
        <v>21</v>
      </c>
      <c r="B10" s="5">
        <v>2.7488066953630499E-2</v>
      </c>
      <c r="C10" s="5"/>
    </row>
    <row r="11" spans="1:3" x14ac:dyDescent="0.25">
      <c r="A11" s="5" t="s">
        <v>22</v>
      </c>
      <c r="B11" s="5">
        <v>1.8945786050900073</v>
      </c>
      <c r="C11" s="5"/>
    </row>
    <row r="12" spans="1:3" x14ac:dyDescent="0.25">
      <c r="A12" s="5" t="s">
        <v>23</v>
      </c>
      <c r="B12" s="5">
        <v>5.4976133907260999E-2</v>
      </c>
      <c r="C12" s="5"/>
    </row>
    <row r="13" spans="1:3" ht="15.75" thickBot="1" x14ac:dyDescent="0.3">
      <c r="A13" s="6" t="s">
        <v>24</v>
      </c>
      <c r="B13" s="6">
        <v>2.3646242515927849</v>
      </c>
      <c r="C1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8443-320F-4BFF-8BF4-24794721E863}">
  <sheetPr codeName="Sheet2"/>
  <dimension ref="A1:B7"/>
  <sheetViews>
    <sheetView workbookViewId="0">
      <selection activeCell="B2" sqref="B2:B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8.9234516110104131E-3</v>
      </c>
      <c r="B2" s="2">
        <v>3.0788060792072375E-2</v>
      </c>
    </row>
    <row r="3" spans="1:2" x14ac:dyDescent="0.25">
      <c r="A3" s="4">
        <v>3.9006300211049587E-4</v>
      </c>
      <c r="B3" s="2">
        <v>1.2258587595493572E-2</v>
      </c>
    </row>
    <row r="4" spans="1:2" x14ac:dyDescent="0.25">
      <c r="A4" s="4">
        <v>3.4482806248130169E-4</v>
      </c>
      <c r="B4" s="2">
        <v>8.0317773101076604E-3</v>
      </c>
    </row>
    <row r="5" spans="1:2" x14ac:dyDescent="0.25">
      <c r="A5" s="4"/>
      <c r="B5" s="2">
        <v>3.2489532554589657E-4</v>
      </c>
    </row>
    <row r="6" spans="1:2" x14ac:dyDescent="0.25">
      <c r="A6" s="4"/>
      <c r="B6" s="2">
        <v>1.708377444080628E-2</v>
      </c>
    </row>
    <row r="7" spans="1:2" x14ac:dyDescent="0.25">
      <c r="B7" s="2">
        <v>3.1572254670712438E-2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kmct4 t test</vt:lpstr>
      <vt:lpstr>kmct4 anova data</vt:lpstr>
      <vt:lpstr>kpl t tes</vt:lpstr>
      <vt:lpstr>kpl anova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2020-05-27T06:07:55Z</dcterms:created>
  <dcterms:modified xsi:type="dcterms:W3CDTF">2020-05-27T07:07:08Z</dcterms:modified>
</cp:coreProperties>
</file>