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CAA27733-5711-43A4-AD25-7E03C26D1A36}" xr6:coauthVersionLast="44" xr6:coauthVersionMax="44" xr10:uidLastSave="{00000000-0000-0000-0000-000000000000}"/>
  <bookViews>
    <workbookView xWindow="-120" yWindow="-120" windowWidth="29040" windowHeight="15840" xr2:uid="{20D85B12-9758-4F64-8529-8B10498F4544}"/>
  </bookViews>
  <sheets>
    <sheet name="Sheet1" sheetId="1" r:id="rId1"/>
    <sheet name="Sheet6" sheetId="8" r:id="rId2"/>
    <sheet name="Sheet3" sheetId="6" r:id="rId3"/>
    <sheet name="Sheet2" sheetId="2" r:id="rId4"/>
    <sheet name="Sheet5" sheetId="7" r:id="rId5"/>
    <sheet name="Sheet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C19" i="1"/>
  <c r="D19" i="1"/>
  <c r="E19" i="1"/>
  <c r="F19" i="1"/>
  <c r="G19" i="1"/>
  <c r="H19" i="1"/>
  <c r="I19" i="1"/>
  <c r="A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20" i="1"/>
  <c r="K24" i="8" l="1"/>
  <c r="K25" i="8"/>
  <c r="K23" i="8"/>
  <c r="J24" i="8"/>
  <c r="J25" i="8"/>
  <c r="J23" i="8"/>
  <c r="C25" i="8"/>
  <c r="C23" i="8"/>
  <c r="D23" i="8"/>
  <c r="E23" i="8"/>
  <c r="F23" i="8"/>
  <c r="G23" i="8"/>
  <c r="H23" i="8"/>
  <c r="I23" i="8"/>
  <c r="L23" i="8"/>
  <c r="M23" i="8"/>
  <c r="N23" i="8"/>
  <c r="C24" i="8"/>
  <c r="D24" i="8"/>
  <c r="E24" i="8"/>
  <c r="F24" i="8"/>
  <c r="G24" i="8"/>
  <c r="H24" i="8"/>
  <c r="I24" i="8"/>
  <c r="L24" i="8"/>
  <c r="M24" i="8"/>
  <c r="N24" i="8"/>
  <c r="D25" i="8"/>
  <c r="E25" i="8"/>
  <c r="F25" i="8"/>
  <c r="G25" i="8"/>
  <c r="H25" i="8"/>
  <c r="I25" i="8"/>
  <c r="L25" i="8"/>
  <c r="M25" i="8"/>
  <c r="N25" i="8"/>
  <c r="B24" i="8"/>
  <c r="B25" i="8"/>
  <c r="B23" i="8"/>
  <c r="P75" i="1" l="1"/>
  <c r="O75" i="1"/>
  <c r="N75" i="1"/>
  <c r="P74" i="1"/>
  <c r="O74" i="1"/>
  <c r="N74" i="1"/>
  <c r="O72" i="1"/>
  <c r="N72" i="1"/>
  <c r="M72" i="1"/>
  <c r="O71" i="1"/>
  <c r="N71" i="1"/>
  <c r="M71" i="1"/>
  <c r="N69" i="1"/>
  <c r="M69" i="1"/>
  <c r="L69" i="1"/>
  <c r="N68" i="1"/>
  <c r="M68" i="1"/>
  <c r="L68" i="1"/>
  <c r="M66" i="1"/>
  <c r="L66" i="1"/>
  <c r="K66" i="1"/>
  <c r="M65" i="1"/>
  <c r="L65" i="1"/>
  <c r="K65" i="1"/>
  <c r="L63" i="1"/>
  <c r="K63" i="1"/>
  <c r="J63" i="1"/>
  <c r="L62" i="1"/>
  <c r="K62" i="1"/>
  <c r="J62" i="1"/>
  <c r="K60" i="1"/>
  <c r="J60" i="1"/>
  <c r="I60" i="1"/>
  <c r="K59" i="1"/>
  <c r="J59" i="1"/>
  <c r="I59" i="1"/>
  <c r="J57" i="1"/>
  <c r="I57" i="1"/>
  <c r="H57" i="1"/>
  <c r="J56" i="1"/>
  <c r="I56" i="1"/>
  <c r="H56" i="1"/>
  <c r="I54" i="1"/>
  <c r="H54" i="1"/>
  <c r="G54" i="1"/>
  <c r="I53" i="1"/>
  <c r="H53" i="1"/>
  <c r="G53" i="1"/>
  <c r="H51" i="1"/>
  <c r="G51" i="1"/>
  <c r="F51" i="1"/>
  <c r="H50" i="1"/>
  <c r="G50" i="1"/>
  <c r="F50" i="1"/>
  <c r="G48" i="1"/>
  <c r="F48" i="1"/>
  <c r="E48" i="1"/>
  <c r="G47" i="1"/>
  <c r="F47" i="1"/>
  <c r="E47" i="1"/>
  <c r="F45" i="1"/>
  <c r="E45" i="1"/>
  <c r="D45" i="1"/>
  <c r="F44" i="1"/>
  <c r="E44" i="1"/>
  <c r="D44" i="1"/>
  <c r="E42" i="1"/>
  <c r="D42" i="1"/>
  <c r="C42" i="1"/>
  <c r="E41" i="1"/>
  <c r="D41" i="1"/>
  <c r="C41" i="1"/>
  <c r="D39" i="1"/>
  <c r="D38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" i="1"/>
  <c r="AB6" i="1" l="1"/>
  <c r="AB5" i="1"/>
  <c r="AA5" i="1"/>
  <c r="Z5" i="1"/>
  <c r="Y5" i="1"/>
  <c r="W5" i="1"/>
  <c r="V6" i="1"/>
  <c r="V5" i="1"/>
  <c r="U6" i="1"/>
  <c r="U5" i="1"/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0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I30" i="1"/>
  <c r="I31" i="1"/>
  <c r="I32" i="1"/>
  <c r="I33" i="1"/>
  <c r="I34" i="1"/>
  <c r="I35" i="1"/>
  <c r="I36" i="1"/>
  <c r="I20" i="1"/>
  <c r="I21" i="1"/>
  <c r="I22" i="1"/>
  <c r="I23" i="1"/>
  <c r="I24" i="1"/>
  <c r="I25" i="1"/>
  <c r="I26" i="1"/>
  <c r="I27" i="1"/>
  <c r="I28" i="1"/>
  <c r="I2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C39" i="1"/>
  <c r="C38" i="1"/>
  <c r="B38" i="1"/>
  <c r="B39" i="1"/>
</calcChain>
</file>

<file path=xl/sharedStrings.xml><?xml version="1.0" encoding="utf-8"?>
<sst xmlns="http://schemas.openxmlformats.org/spreadsheetml/2006/main" count="212" uniqueCount="73">
  <si>
    <t>Normal</t>
  </si>
  <si>
    <t>Cancer</t>
  </si>
  <si>
    <t>Benign</t>
  </si>
  <si>
    <t>Kpl</t>
  </si>
  <si>
    <t>R1L</t>
  </si>
  <si>
    <t>Rinj</t>
  </si>
  <si>
    <t>Tarrival</t>
  </si>
  <si>
    <t>Tbolus</t>
  </si>
  <si>
    <t>FP</t>
  </si>
  <si>
    <t>FL</t>
  </si>
  <si>
    <t>kLP</t>
  </si>
  <si>
    <t>R1P</t>
  </si>
  <si>
    <t>Rsq_pyr</t>
  </si>
  <si>
    <t>Rsq_lac</t>
  </si>
  <si>
    <t>Rmse_pyr</t>
  </si>
  <si>
    <t>Rmse_lac</t>
  </si>
  <si>
    <t>kPL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</si>
  <si>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</si>
  <si>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</si>
  <si>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</si>
  <si>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</si>
  <si>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</si>
  <si>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</si>
  <si>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</si>
  <si>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</si>
  <si>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</si>
  <si>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</si>
  <si>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</si>
  <si>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kLEfflux</t>
  </si>
  <si>
    <t>1.58E-03</t>
  </si>
  <si>
    <t>1.85E-03</t>
  </si>
  <si>
    <t>4.09E-04</t>
  </si>
  <si>
    <t>1.04E-03</t>
  </si>
  <si>
    <t>1.17E-03</t>
  </si>
  <si>
    <t>9.77E-05</t>
  </si>
  <si>
    <t>7.24E-05</t>
  </si>
  <si>
    <t>8.21E+08</t>
  </si>
  <si>
    <t>8.85E+08</t>
  </si>
  <si>
    <t>2.81E+08</t>
  </si>
  <si>
    <t>1.50E+08</t>
  </si>
  <si>
    <t>1.33E+08</t>
  </si>
  <si>
    <t>1.20E+08</t>
  </si>
  <si>
    <t>4.47E-04</t>
  </si>
  <si>
    <t>1.88E-03</t>
  </si>
  <si>
    <t>2.49E-03</t>
  </si>
  <si>
    <t>1.45E-07</t>
  </si>
  <si>
    <t>1.64E-03</t>
  </si>
  <si>
    <t>1.44E-04</t>
  </si>
  <si>
    <t>8.32E-05</t>
  </si>
  <si>
    <t>3.39E-04</t>
  </si>
  <si>
    <t>6.50E-03</t>
  </si>
  <si>
    <t>1.45E-03</t>
  </si>
  <si>
    <t>1.98E-03</t>
  </si>
  <si>
    <t>0.02 ± 1.44E-04</t>
  </si>
  <si>
    <t>0.02 ± 8.32E-05</t>
  </si>
  <si>
    <t>0.02 ± 3.39E-04</t>
  </si>
  <si>
    <t>0.49 ± 0.02</t>
  </si>
  <si>
    <t>0.62 ± 0.03</t>
  </si>
  <si>
    <t>0.32 ± 0.18</t>
  </si>
  <si>
    <t>4.47E-04 ± 1.45E-07</t>
  </si>
  <si>
    <t>1.88E-03 ± 1.64E-03</t>
  </si>
  <si>
    <t>2.49E-03 ± 2.49E-03</t>
  </si>
  <si>
    <t>0.03 ± 0.01</t>
  </si>
  <si>
    <t>0.03 ± 7.24E-05</t>
  </si>
  <si>
    <t>8.21E+08 ± 1.50E+08</t>
  </si>
  <si>
    <t>21.67 ± 0.99</t>
  </si>
  <si>
    <t>71.99 ± 1.36</t>
  </si>
  <si>
    <t>8.85E+08 ± 1.33E+08</t>
  </si>
  <si>
    <t>23.26 ± 3.55</t>
  </si>
  <si>
    <t>69.93 ± 1.77</t>
  </si>
  <si>
    <t>2.81E+08 ± 1.20E+08</t>
  </si>
  <si>
    <t>17.16 ± 2.67</t>
  </si>
  <si>
    <t>66.51 ± 1.03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</si>
</sst>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5" borderId="0" xfId="0" applyFill="1"/>
    <xf numFmtId="0" fontId="2" fillId="3" borderId="0" xfId="2"/>
    <xf numFmtId="0" fontId="1" fillId="2" borderId="0" xfId="1"/>
    <xf numFmtId="0" fontId="3" fillId="4" borderId="0" xfId="3"/>
    <xf numFmtId="11" fontId="0" fillId="5" borderId="0" xfId="0" applyNumberFormat="1" applyFill="1"/>
    <xf numFmtId="0" fontId="3" fillId="5" borderId="0" xfId="3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49" fontId="0" fillId="0" borderId="0" xfId="0" applyNumberFormat="1"/>
    <xf numFmtId="0" fontId="0" fillId="0" borderId="0" xfId="0"/>
    <xf numFmtId="4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Sheet1!$K$26</c:f>
              <c:strCache>
                <c:ptCount val="1"/>
                <c:pt idx="0">
                  <c:v>kPL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066-4069-8B02-53791DE0B961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Sheet1!$L$27:$M$27</c:f>
                <c:numCache>
                  <c:formatCode>General</c:formatCode>
                  <c:ptCount val="2"/>
                  <c:pt idx="0">
                    <c:v>9.7749039349354682E-5</c:v>
                  </c:pt>
                  <c:pt idx="1">
                    <c:v>1.1694195702938643E-3</c:v>
                  </c:pt>
                </c:numCache>
              </c:numRef>
            </c:plus>
            <c:minus>
              <c:numRef>
                <c:f>Sheet1!$L$27:$M$27</c:f>
                <c:numCache>
                  <c:formatCode>General</c:formatCode>
                  <c:ptCount val="2"/>
                  <c:pt idx="0">
                    <c:v>9.7749039349354682E-5</c:v>
                  </c:pt>
                  <c:pt idx="1">
                    <c:v>1.1694195702938643E-3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Sheet1!$L$25:$M$25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Sheet1!$L$26:$M$26</c:f>
              <c:numCache>
                <c:formatCode>General</c:formatCode>
                <c:ptCount val="2"/>
                <c:pt idx="0">
                  <c:v>4.0918064501504169E-4</c:v>
                </c:pt>
                <c:pt idx="1">
                  <c:v>1.8538458865264319E-3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069-8B02-53791DE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155640"/>
        <c:axId val="627154656"/>
      </c:barChart>
      <c:catAx>
        <c:axId val="62715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54656"/>
        <c:crosses val="autoZero"/>
        <c:auto val="1"/>
        <c:lblAlgn val="ctr"/>
        <c:lblOffset val="100"/>
        <c:noMultiLvlLbl val="0"/>
      </c:catAx>
      <c:valAx>
        <c:axId val="6271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55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Sheet1!$L$32</c:f>
              <c:strCache>
                <c:ptCount val="1"/>
                <c:pt idx="0">
                  <c:v>kLEfflux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80-4366-B1D6-08DAB8D51632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Sheet1!$M$33:$N$33</c:f>
                <c:numCache>
                  <c:formatCode>General</c:formatCode>
                  <c:ptCount val="2"/>
                  <c:pt idx="0">
                    <c:v>6.421234854509128E-3</c:v>
                  </c:pt>
                  <c:pt idx="1">
                    <c:v>0.54874614194131155</c:v>
                  </c:pt>
                </c:numCache>
              </c:numRef>
            </c:plus>
            <c:minus>
              <c:numRef>
                <c:f>Sheet1!$M$33:$N$33</c:f>
                <c:numCache>
                  <c:formatCode>General</c:formatCode>
                  <c:ptCount val="2"/>
                  <c:pt idx="0">
                    <c:v>6.421234854509128E-3</c:v>
                  </c:pt>
                  <c:pt idx="1">
                    <c:v>0.54874614194131155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Sheet1!$M$31:$N$31</c:f>
              <c:strCache>
                <c:ptCount val="2"/>
                <c:pt idx="0">
                  <c:v>Benign</c:v>
                </c:pt>
                <c:pt idx="1">
                  <c:v>Cancer</c:v>
                </c:pt>
              </c:strCache>
            </c:strRef>
          </c:cat>
          <c:val>
            <c:numRef>
              <c:f>Sheet1!$M$32:$N$32</c:f>
              <c:numCache>
                <c:formatCode>General</c:formatCode>
                <c:ptCount val="2"/>
                <c:pt idx="0">
                  <c:v>1.0139519777450938E-2</c:v>
                </c:pt>
                <c:pt idx="1">
                  <c:v>0.7489205966313609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0-4366-B1D6-08DAB8D51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874528"/>
        <c:axId val="670767464"/>
      </c:barChart>
      <c:catAx>
        <c:axId val="6248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67464"/>
        <c:crosses val="autoZero"/>
        <c:auto val="1"/>
        <c:lblAlgn val="ctr"/>
        <c:lblOffset val="100"/>
        <c:noMultiLvlLbl val="0"/>
      </c:catAx>
      <c:valAx>
        <c:axId val="6707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580072</xdr:colOff>
      <xdr:row>10</xdr:row>
      <xdr:rowOff>54292</xdr:rowOff>
    </xdr:from>
    <xdr:to>
      <xdr:col>21</xdr:col>
      <xdr:colOff>802957</xdr:colOff>
      <xdr:row>25</xdr:row>
      <xdr:rowOff>75247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CAC660-5CE8-476E-A539-300BFAFE8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236220</xdr:colOff>
      <xdr:row>34</xdr:row>
      <xdr:rowOff>12382</xdr:rowOff>
    </xdr:from>
    <xdr:to>
      <xdr:col>18</xdr:col>
      <xdr:colOff>407670</xdr:colOff>
      <xdr:row>50</xdr:row>
      <xdr:rowOff>44767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3C5616-4909-452B-B221-1EC86591B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402E-36A7-41FF-A256-45E2644B1621}">
  <sheetPr codeName="Sheet1"/>
  <dimension ref="A1:AB75"/>
  <sheetViews>
    <sheetView tabSelected="1" workbookViewId="0">
      <selection activeCell="K1" activeCellId="13" sqref="K18 K16 K13 K12 K11 K10 K9 K8 K7 K6 K4 K3 K2 K1"/>
    </sheetView>
  </sheetViews>
  <sheetFormatPr defaultRowHeight="15" x14ac:dyDescent="0.25"/>
  <cols>
    <col min="1" max="2" width="9.28515625" bestFit="1" customWidth="1"/>
    <col min="3" max="3" width="12" bestFit="1" customWidth="1"/>
    <col min="4" max="4" width="12.28515625" bestFit="1" customWidth="1"/>
    <col min="5" max="7" width="9.28515625" bestFit="1" customWidth="1"/>
    <col min="8" max="8" width="12.140625" bestFit="1" customWidth="1"/>
    <col min="9" max="18" width="9.28515625" bestFit="1" customWidth="1"/>
    <col min="22" max="22" width="12" bestFit="1" customWidth="1"/>
    <col min="25" max="25" width="11" bestFit="1" customWidth="1"/>
  </cols>
  <sheetData>
    <row r="1" spans="1:28" x14ac:dyDescent="0.25">
      <c r="A1" s="2">
        <v>2.8219214062879053E-4</v>
      </c>
      <c r="B1" s="2">
        <v>2.8317377799738919E-2</v>
      </c>
      <c r="C1" s="2">
        <v>1446839504.5127289</v>
      </c>
      <c r="D1" s="2">
        <v>22.506590150524929</v>
      </c>
      <c r="E1" s="2">
        <v>71.852248536185726</v>
      </c>
      <c r="F1" s="2">
        <v>0.58630646037690748</v>
      </c>
      <c r="G1" s="2">
        <v>3.7619698660306608E-2</v>
      </c>
      <c r="H1" s="2">
        <v>9.9972181616641807E-3</v>
      </c>
      <c r="I1" s="2">
        <v>2.0914562110334073E-2</v>
      </c>
      <c r="J1" s="2">
        <v>0.99688593912378221</v>
      </c>
      <c r="K1" s="2">
        <v>0.98909208331062681</v>
      </c>
      <c r="L1" s="2">
        <v>5.5524051252188435E-2</v>
      </c>
      <c r="M1" s="2">
        <v>0.10391745533104392</v>
      </c>
      <c r="N1" s="2">
        <f>SQRT(L1^2+M1^2)</f>
        <v>0.1178208716227102</v>
      </c>
      <c r="O1" s="2">
        <v>0</v>
      </c>
      <c r="P1" s="2">
        <v>0</v>
      </c>
      <c r="Q1" s="2">
        <v>0</v>
      </c>
      <c r="R1" s="2">
        <v>0</v>
      </c>
    </row>
    <row r="2" spans="1:28" x14ac:dyDescent="0.25">
      <c r="A2" s="3">
        <v>4.738731868732241E-3</v>
      </c>
      <c r="B2" s="3">
        <v>5.7500658878599863E-2</v>
      </c>
      <c r="C2" s="3">
        <v>914446385.28597903</v>
      </c>
      <c r="D2" s="3">
        <v>22.858446139756701</v>
      </c>
      <c r="E2" s="3">
        <v>71.812756021061418</v>
      </c>
      <c r="F2" s="3">
        <v>0.62544119100883422</v>
      </c>
      <c r="G2" s="3">
        <v>3.0735409429340512</v>
      </c>
      <c r="H2" s="3">
        <v>6.0251826367834678E-7</v>
      </c>
      <c r="I2" s="3">
        <v>2.0648285537041084E-2</v>
      </c>
      <c r="J2" s="3">
        <v>0.9640875016148599</v>
      </c>
      <c r="K2" s="3">
        <v>0.89691352480363695</v>
      </c>
      <c r="L2" s="3">
        <v>0.18855602191733009</v>
      </c>
      <c r="M2" s="3">
        <v>0.31946143811796662</v>
      </c>
      <c r="N2" s="2">
        <f t="shared" ref="N2:N18" si="0">SQRT(L2^2+M2^2)</f>
        <v>0.37095684903461223</v>
      </c>
      <c r="O2" s="3">
        <v>0</v>
      </c>
      <c r="P2" s="3">
        <v>0</v>
      </c>
      <c r="Q2" s="3">
        <v>0</v>
      </c>
      <c r="R2" s="3">
        <v>0</v>
      </c>
    </row>
    <row r="3" spans="1:28" x14ac:dyDescent="0.25">
      <c r="A3" s="2">
        <v>4.714109952254986E-4</v>
      </c>
      <c r="B3" s="2">
        <v>2.7380271266863786E-2</v>
      </c>
      <c r="C3" s="2">
        <v>552654462.70737171</v>
      </c>
      <c r="D3" s="2">
        <v>21.936992180186806</v>
      </c>
      <c r="E3" s="2">
        <v>74.705428456906944</v>
      </c>
      <c r="F3" s="2">
        <v>0.56517471623468929</v>
      </c>
      <c r="G3" s="2">
        <v>0.11412708907463566</v>
      </c>
      <c r="H3" s="2">
        <v>4.9143395330209596E-8</v>
      </c>
      <c r="I3" s="2">
        <v>2.1201561278580895E-2</v>
      </c>
      <c r="J3" s="2">
        <v>0.99271495207204574</v>
      </c>
      <c r="K3" s="2">
        <v>0.80269921133368305</v>
      </c>
      <c r="L3" s="2">
        <v>8.4924657483411395E-2</v>
      </c>
      <c r="M3" s="2">
        <v>0.44195902613212207</v>
      </c>
      <c r="N3" s="2">
        <f t="shared" si="0"/>
        <v>0.45004441806151591</v>
      </c>
      <c r="O3" s="2">
        <v>0</v>
      </c>
      <c r="P3" s="2">
        <v>0</v>
      </c>
      <c r="Q3" s="2">
        <v>0</v>
      </c>
      <c r="R3" s="2">
        <v>0</v>
      </c>
    </row>
    <row r="4" spans="1:28" x14ac:dyDescent="0.25">
      <c r="A4" s="3">
        <v>6.9029981860676019E-4</v>
      </c>
      <c r="B4" s="3">
        <v>3.3161642826978525E-2</v>
      </c>
      <c r="C4" s="3">
        <v>290548589.01821327</v>
      </c>
      <c r="D4" s="3">
        <v>19.559340132457926</v>
      </c>
      <c r="E4" s="3">
        <v>66.925399790120721</v>
      </c>
      <c r="F4" s="3">
        <v>7.2256409675808306E-2</v>
      </c>
      <c r="G4" s="3">
        <v>0.37323036864105213</v>
      </c>
      <c r="H4" s="3">
        <v>2.2361685908520931E-3</v>
      </c>
      <c r="I4" s="3">
        <v>1.9784177142727521E-2</v>
      </c>
      <c r="J4" s="3">
        <v>0.99388875933337628</v>
      </c>
      <c r="K4" s="3">
        <v>0.97229005641276345</v>
      </c>
      <c r="L4" s="3">
        <v>7.7782570412383983E-2</v>
      </c>
      <c r="M4" s="3">
        <v>0.16562863324728674</v>
      </c>
      <c r="N4" s="2">
        <f t="shared" si="0"/>
        <v>0.18298353043736393</v>
      </c>
      <c r="O4" s="3">
        <v>0</v>
      </c>
      <c r="P4" s="3">
        <v>0</v>
      </c>
      <c r="Q4" s="3">
        <v>0</v>
      </c>
      <c r="R4" s="3">
        <v>0</v>
      </c>
    </row>
    <row r="5" spans="1:28" s="1" customFormat="1" x14ac:dyDescent="0.25">
      <c r="A5" s="1">
        <v>6.5256505609614783E-4</v>
      </c>
      <c r="B5" s="1">
        <v>4.5179401612943204E-2</v>
      </c>
      <c r="C5" s="1">
        <v>201001775.65644425</v>
      </c>
      <c r="D5" s="1">
        <v>17.949447282670707</v>
      </c>
      <c r="E5" s="1">
        <v>68.934597980074912</v>
      </c>
      <c r="F5" s="1">
        <v>3.4415204335929067E-2</v>
      </c>
      <c r="G5" s="1">
        <v>2.7345611025381835</v>
      </c>
      <c r="H5" s="1">
        <v>9.6487858748897509E-3</v>
      </c>
      <c r="I5" s="1">
        <v>1.9687110172535986E-2</v>
      </c>
      <c r="J5" s="1">
        <v>0.99641466311206506</v>
      </c>
      <c r="K5" s="1">
        <v>-5.0602540628269299E-2</v>
      </c>
      <c r="L5" s="1">
        <v>5.9577542069605298E-2</v>
      </c>
      <c r="M5" s="1">
        <v>1.019851222101531</v>
      </c>
      <c r="N5" s="2">
        <f t="shared" si="0"/>
        <v>1.021589936687437</v>
      </c>
      <c r="O5" s="1">
        <v>0</v>
      </c>
      <c r="P5" s="1">
        <v>0</v>
      </c>
      <c r="Q5" s="1">
        <v>0</v>
      </c>
      <c r="R5" s="1">
        <v>0</v>
      </c>
      <c r="T5" s="1">
        <v>1E-4</v>
      </c>
      <c r="U5" s="1">
        <f>1/38</f>
        <v>2.6315789473684209E-2</v>
      </c>
      <c r="V5" s="1">
        <f>10^4</f>
        <v>10000</v>
      </c>
      <c r="W5" s="5">
        <f>1E-20</f>
        <v>9.9999999999999995E-21</v>
      </c>
      <c r="X5" s="1">
        <v>35</v>
      </c>
      <c r="Y5" s="1">
        <f>0.00000001</f>
        <v>1E-8</v>
      </c>
      <c r="Z5" s="1">
        <f>0.00000001</f>
        <v>1E-8</v>
      </c>
      <c r="AA5" s="1">
        <f>0.00000000000001</f>
        <v>1E-14</v>
      </c>
      <c r="AB5" s="1">
        <f>1/51</f>
        <v>1.9607843137254902E-2</v>
      </c>
    </row>
    <row r="6" spans="1:28" x14ac:dyDescent="0.25">
      <c r="A6" s="3">
        <v>4.1234186015919115E-4</v>
      </c>
      <c r="B6" s="3">
        <v>2.824833219196763E-2</v>
      </c>
      <c r="C6" s="3">
        <v>1390124994.9073031</v>
      </c>
      <c r="D6" s="3">
        <v>22.269644210645438</v>
      </c>
      <c r="E6" s="3">
        <v>70.152433683314371</v>
      </c>
      <c r="F6" s="3">
        <v>0.61672729538909699</v>
      </c>
      <c r="G6" s="3">
        <v>5.6178224797711708E-2</v>
      </c>
      <c r="H6" s="3">
        <v>1.8776389162336795E-13</v>
      </c>
      <c r="I6" s="3">
        <v>2.0686334486333679E-2</v>
      </c>
      <c r="J6" s="3">
        <v>0.99490231945886731</v>
      </c>
      <c r="K6" s="3">
        <v>0.98717886563661905</v>
      </c>
      <c r="L6" s="3">
        <v>7.1040155797417917E-2</v>
      </c>
      <c r="M6" s="3">
        <v>0.11266287329793762</v>
      </c>
      <c r="N6" s="2">
        <f t="shared" si="0"/>
        <v>0.13319019016229594</v>
      </c>
      <c r="O6" s="3">
        <v>0</v>
      </c>
      <c r="P6" s="3">
        <v>0</v>
      </c>
      <c r="Q6" s="3">
        <v>0</v>
      </c>
      <c r="R6" s="3">
        <v>0</v>
      </c>
      <c r="T6">
        <v>0.08</v>
      </c>
      <c r="U6">
        <f>1/10</f>
        <v>0.1</v>
      </c>
      <c r="V6">
        <f>10^10</f>
        <v>10000000000</v>
      </c>
      <c r="W6">
        <v>60</v>
      </c>
      <c r="X6">
        <v>150</v>
      </c>
      <c r="Y6">
        <v>10</v>
      </c>
      <c r="Z6">
        <v>10</v>
      </c>
      <c r="AA6">
        <v>0.01</v>
      </c>
      <c r="AB6">
        <f>1/47</f>
        <v>2.1276595744680851E-2</v>
      </c>
    </row>
    <row r="7" spans="1:28" x14ac:dyDescent="0.25">
      <c r="A7" s="3">
        <v>1.8289349482574239E-3</v>
      </c>
      <c r="B7" s="3">
        <v>2.7484638581886933E-2</v>
      </c>
      <c r="C7" s="3">
        <v>772120148.82607663</v>
      </c>
      <c r="D7" s="3">
        <v>19.466860180652631</v>
      </c>
      <c r="E7" s="3">
        <v>75.819561576942462</v>
      </c>
      <c r="F7" s="3">
        <v>0.56679078018039086</v>
      </c>
      <c r="G7" s="3">
        <v>1.3900365380668709</v>
      </c>
      <c r="H7" s="3">
        <v>8.9000161889841534E-8</v>
      </c>
      <c r="I7" s="3">
        <v>2.1074952135650329E-2</v>
      </c>
      <c r="J7" s="3">
        <v>0.98487207986210179</v>
      </c>
      <c r="K7" s="3">
        <v>0.76880772208090353</v>
      </c>
      <c r="L7" s="3">
        <v>0.1223790870063968</v>
      </c>
      <c r="M7" s="3">
        <v>0.47841441778013494</v>
      </c>
      <c r="N7" s="2">
        <f t="shared" si="0"/>
        <v>0.49381878870333062</v>
      </c>
      <c r="O7" s="3">
        <v>0</v>
      </c>
      <c r="P7" s="3">
        <v>0</v>
      </c>
      <c r="Q7" s="3">
        <v>0</v>
      </c>
      <c r="R7" s="3">
        <v>0</v>
      </c>
    </row>
    <row r="8" spans="1:28" x14ac:dyDescent="0.25">
      <c r="A8" s="2">
        <v>7.4960223764231736E-3</v>
      </c>
      <c r="B8" s="2">
        <v>6.0436927062835419E-2</v>
      </c>
      <c r="C8" s="2">
        <v>637680652.7266798</v>
      </c>
      <c r="D8" s="2">
        <v>19.700494417009125</v>
      </c>
      <c r="E8" s="2">
        <v>72.060944156994779</v>
      </c>
      <c r="F8" s="2">
        <v>0.63122552114140773</v>
      </c>
      <c r="G8" s="2">
        <v>3.4018200746017908</v>
      </c>
      <c r="H8" s="2">
        <v>1.2909309120764682E-3</v>
      </c>
      <c r="I8" s="2">
        <v>2.0912080876711904E-2</v>
      </c>
      <c r="J8" s="2">
        <v>0.99142031747781556</v>
      </c>
      <c r="K8" s="2">
        <v>0.84671260512870894</v>
      </c>
      <c r="L8" s="2">
        <v>9.2162279143707171E-2</v>
      </c>
      <c r="M8" s="2">
        <v>0.38955682630725158</v>
      </c>
      <c r="N8" s="2">
        <f t="shared" si="0"/>
        <v>0.40031038784865525</v>
      </c>
      <c r="O8" s="2">
        <v>0</v>
      </c>
      <c r="P8" s="2">
        <v>0</v>
      </c>
      <c r="Q8" s="2">
        <v>0</v>
      </c>
      <c r="R8" s="2">
        <v>0</v>
      </c>
    </row>
    <row r="9" spans="1:28" x14ac:dyDescent="0.25">
      <c r="A9" s="2">
        <v>2.2207063174650723E-3</v>
      </c>
      <c r="B9" s="2">
        <v>3.5092608153586731E-2</v>
      </c>
      <c r="C9" s="2">
        <v>878087463.81352866</v>
      </c>
      <c r="D9" s="2">
        <v>37.795162176009079</v>
      </c>
      <c r="E9" s="2">
        <v>62.157293480048253</v>
      </c>
      <c r="F9" s="2">
        <v>0.74973085212732493</v>
      </c>
      <c r="G9" s="2">
        <v>0.90075717500536046</v>
      </c>
      <c r="H9" s="2">
        <v>1.0634399676615797E-12</v>
      </c>
      <c r="I9" s="2">
        <v>2.1269809316764601E-2</v>
      </c>
      <c r="J9" s="2">
        <v>0.98855095171117613</v>
      </c>
      <c r="K9" s="2">
        <v>0.82679795737044992</v>
      </c>
      <c r="L9" s="2">
        <v>0.10646388028780271</v>
      </c>
      <c r="M9" s="2">
        <v>0.41408938914593618</v>
      </c>
      <c r="N9" s="2">
        <f t="shared" si="0"/>
        <v>0.42755652258992632</v>
      </c>
      <c r="O9" s="2">
        <v>0</v>
      </c>
      <c r="P9" s="2">
        <v>0</v>
      </c>
      <c r="Q9" s="2">
        <v>0</v>
      </c>
      <c r="R9" s="2">
        <v>0</v>
      </c>
    </row>
    <row r="10" spans="1:28" x14ac:dyDescent="0.25">
      <c r="A10" s="3">
        <v>2.077569128187533E-4</v>
      </c>
      <c r="B10" s="3">
        <v>2.6762587056854345E-2</v>
      </c>
      <c r="C10" s="3">
        <v>737843099.99998057</v>
      </c>
      <c r="D10" s="3">
        <v>24.174989369591135</v>
      </c>
      <c r="E10" s="3">
        <v>75.245413456417509</v>
      </c>
      <c r="F10" s="3">
        <v>0.5670023655541393</v>
      </c>
      <c r="G10" s="3">
        <v>4.5024128914864431E-2</v>
      </c>
      <c r="H10" s="3">
        <v>1.0263300402177433E-12</v>
      </c>
      <c r="I10" s="3">
        <v>2.123287803163142E-2</v>
      </c>
      <c r="J10" s="3">
        <v>0.98535338237018788</v>
      </c>
      <c r="K10" s="3">
        <v>0.9350922974170599</v>
      </c>
      <c r="L10" s="3">
        <v>0.12041657466276817</v>
      </c>
      <c r="M10" s="3">
        <v>0.25349285109665454</v>
      </c>
      <c r="N10" s="2">
        <f t="shared" si="0"/>
        <v>0.28063994193739544</v>
      </c>
      <c r="O10" s="3">
        <v>0</v>
      </c>
      <c r="P10" s="3">
        <v>0</v>
      </c>
      <c r="Q10" s="3">
        <v>0</v>
      </c>
      <c r="R10" s="3">
        <v>0</v>
      </c>
    </row>
    <row r="11" spans="1:28" x14ac:dyDescent="0.25">
      <c r="A11" s="2">
        <v>2.5585370046212586E-4</v>
      </c>
      <c r="B11" s="2">
        <v>2.6542872743991756E-2</v>
      </c>
      <c r="C11" s="2">
        <v>755701592.87504113</v>
      </c>
      <c r="D11" s="2">
        <v>11.320785892275099</v>
      </c>
      <c r="E11" s="2">
        <v>70.342002303964534</v>
      </c>
      <c r="F11" s="2">
        <v>0.57390233717133587</v>
      </c>
      <c r="G11" s="2">
        <v>1.7323296211486903E-2</v>
      </c>
      <c r="H11" s="2">
        <v>8.5354728365203011E-8</v>
      </c>
      <c r="I11" s="2">
        <v>2.0820392733734618E-2</v>
      </c>
      <c r="J11" s="2">
        <v>0.99432732187606554</v>
      </c>
      <c r="K11" s="2">
        <v>0.97568192474551152</v>
      </c>
      <c r="L11" s="2">
        <v>7.4939651338227845E-2</v>
      </c>
      <c r="M11" s="2">
        <v>0.15516086652872105</v>
      </c>
      <c r="N11" s="2">
        <f t="shared" si="0"/>
        <v>0.17231031845086567</v>
      </c>
      <c r="O11" s="2">
        <v>0</v>
      </c>
      <c r="P11" s="2">
        <v>0</v>
      </c>
      <c r="Q11" s="2">
        <v>0</v>
      </c>
      <c r="R11" s="2">
        <v>0</v>
      </c>
    </row>
    <row r="12" spans="1:28" x14ac:dyDescent="0.25">
      <c r="A12" s="2">
        <v>3.9688978895393006E-4</v>
      </c>
      <c r="B12" s="2">
        <v>2.6671125427247224E-2</v>
      </c>
      <c r="C12" s="2">
        <v>1037807299.9533541</v>
      </c>
      <c r="D12" s="2">
        <v>26.288366468703906</v>
      </c>
      <c r="E12" s="2">
        <v>68.447313607581918</v>
      </c>
      <c r="F12" s="2">
        <v>0.64170367477294366</v>
      </c>
      <c r="G12" s="2">
        <v>2.1876246234585429E-2</v>
      </c>
      <c r="H12" s="2">
        <v>6.393302797534337E-10</v>
      </c>
      <c r="I12" s="2">
        <v>2.07789304843287E-2</v>
      </c>
      <c r="J12" s="2">
        <v>0.98740857445468211</v>
      </c>
      <c r="K12" s="2">
        <v>0.97932168955134558</v>
      </c>
      <c r="L12" s="2">
        <v>0.1116490541377969</v>
      </c>
      <c r="M12" s="2">
        <v>0.14307874525647732</v>
      </c>
      <c r="N12" s="2">
        <f t="shared" si="0"/>
        <v>0.18148564305209555</v>
      </c>
      <c r="O12" s="2">
        <v>0</v>
      </c>
      <c r="P12" s="2">
        <v>0</v>
      </c>
      <c r="Q12" s="2">
        <v>0</v>
      </c>
      <c r="R12" s="2">
        <v>0</v>
      </c>
    </row>
    <row r="13" spans="1:28" x14ac:dyDescent="0.25">
      <c r="A13" s="4">
        <v>5.1368495621184293E-4</v>
      </c>
      <c r="B13" s="4">
        <v>2.6315790200431705E-2</v>
      </c>
      <c r="C13" s="4">
        <v>129018761.28599353</v>
      </c>
      <c r="D13" s="4">
        <v>14.542471909713171</v>
      </c>
      <c r="E13" s="4">
        <v>65.897148224936871</v>
      </c>
      <c r="F13" s="4">
        <v>2.8363464779694668E-2</v>
      </c>
      <c r="G13" s="4">
        <v>1.0862895417044028E-7</v>
      </c>
      <c r="H13" s="4">
        <v>9.9612869128840788E-3</v>
      </c>
      <c r="I13" s="4">
        <v>1.9729496135694746E-2</v>
      </c>
      <c r="J13" s="4">
        <v>0.9915634663913836</v>
      </c>
      <c r="K13" s="4">
        <v>0.99542213915422884</v>
      </c>
      <c r="L13" s="4">
        <v>9.1390197901800599E-2</v>
      </c>
      <c r="M13" s="4">
        <v>6.7320741508939297E-2</v>
      </c>
      <c r="N13" s="2">
        <f t="shared" si="0"/>
        <v>0.1135088124765813</v>
      </c>
      <c r="O13" s="4">
        <v>0</v>
      </c>
      <c r="P13" s="4">
        <v>0</v>
      </c>
      <c r="Q13" s="4">
        <v>0</v>
      </c>
      <c r="R13" s="4">
        <v>0</v>
      </c>
    </row>
    <row r="14" spans="1:28" s="1" customFormat="1" x14ac:dyDescent="0.25">
      <c r="A14" s="1">
        <v>1.3105383229876472E-2</v>
      </c>
      <c r="B14" s="1">
        <v>8.6450375141601102E-2</v>
      </c>
      <c r="C14" s="1">
        <v>53195214.928321175</v>
      </c>
      <c r="D14" s="1">
        <v>42.244597710099477</v>
      </c>
      <c r="E14" s="1">
        <v>48.630055445562171</v>
      </c>
      <c r="F14" s="1">
        <v>0.64941508483128174</v>
      </c>
      <c r="G14" s="1">
        <v>9.9559918394250371</v>
      </c>
      <c r="H14" s="1">
        <v>1.2967992998602358E-3</v>
      </c>
      <c r="I14" s="1">
        <v>2.0959894606749196E-2</v>
      </c>
      <c r="J14" s="1">
        <v>0.99156433634992069</v>
      </c>
      <c r="K14" s="1">
        <v>-2.6639772807426731</v>
      </c>
      <c r="L14" s="1">
        <v>9.13854857927585E-2</v>
      </c>
      <c r="M14" s="1">
        <v>1.9045570371966407</v>
      </c>
      <c r="N14" s="2">
        <f t="shared" si="0"/>
        <v>1.9067482306137915</v>
      </c>
      <c r="O14" s="1">
        <v>0</v>
      </c>
      <c r="P14" s="1">
        <v>0</v>
      </c>
      <c r="Q14" s="1">
        <v>0</v>
      </c>
      <c r="R14" s="1">
        <v>0</v>
      </c>
    </row>
    <row r="15" spans="1:28" x14ac:dyDescent="0.25">
      <c r="A15" s="4">
        <v>3.1190215825482111E-4</v>
      </c>
      <c r="B15" s="4">
        <v>2.6623109920485964E-2</v>
      </c>
      <c r="C15" s="4">
        <v>179813512.99999988</v>
      </c>
      <c r="D15" s="4">
        <v>24.122423392931982</v>
      </c>
      <c r="E15" s="4">
        <v>67.688739100460339</v>
      </c>
      <c r="F15" s="4">
        <v>0.63070970420534311</v>
      </c>
      <c r="G15" s="4">
        <v>2.6786842780739849E-2</v>
      </c>
      <c r="H15" s="4">
        <v>4.5957149894161114E-12</v>
      </c>
      <c r="I15" s="4">
        <v>2.0833379264065754E-2</v>
      </c>
      <c r="J15" s="4">
        <v>0.98945038792432594</v>
      </c>
      <c r="K15" s="4">
        <v>0.67769233058623635</v>
      </c>
      <c r="L15" s="4">
        <v>0.10219645764368386</v>
      </c>
      <c r="M15" s="4">
        <v>0.56487573210364239</v>
      </c>
      <c r="N15" s="2">
        <f t="shared" si="0"/>
        <v>0.57404591164343577</v>
      </c>
      <c r="O15" s="4">
        <v>0</v>
      </c>
      <c r="P15" s="4">
        <v>0</v>
      </c>
      <c r="Q15" s="4">
        <v>0</v>
      </c>
      <c r="R15" s="4">
        <v>0</v>
      </c>
    </row>
    <row r="16" spans="1:28" x14ac:dyDescent="0.25">
      <c r="A16" s="4">
        <v>1.8848694713137994E-4</v>
      </c>
      <c r="B16" s="4">
        <v>2.6316108533780067E-2</v>
      </c>
      <c r="C16" s="4">
        <v>638105249.99999964</v>
      </c>
      <c r="D16" s="4">
        <v>18.201193735103082</v>
      </c>
      <c r="E16" s="4">
        <v>68.563957744434248</v>
      </c>
      <c r="F16" s="4">
        <v>0.61554368956228733</v>
      </c>
      <c r="G16" s="4">
        <v>4.196813171389801E-5</v>
      </c>
      <c r="H16" s="4">
        <v>7.3235032193871683E-13</v>
      </c>
      <c r="I16" s="4">
        <v>2.0846635327121103E-2</v>
      </c>
      <c r="J16" s="4">
        <v>0.99597838958623031</v>
      </c>
      <c r="K16" s="4">
        <v>0.93876240716013426</v>
      </c>
      <c r="L16" s="4">
        <v>6.3098290861417022E-2</v>
      </c>
      <c r="M16" s="4">
        <v>0.2462218855249611</v>
      </c>
      <c r="N16" s="2">
        <f t="shared" si="0"/>
        <v>0.25417830596079405</v>
      </c>
      <c r="O16" s="4">
        <v>0</v>
      </c>
      <c r="P16" s="4">
        <v>0</v>
      </c>
      <c r="Q16" s="4">
        <v>0</v>
      </c>
      <c r="R16" s="4">
        <v>0</v>
      </c>
    </row>
    <row r="17" spans="1:18" s="1" customFormat="1" x14ac:dyDescent="0.25">
      <c r="A17" s="6">
        <v>1.7887046238220031E-3</v>
      </c>
      <c r="B17" s="6">
        <v>3.4856843156593584E-2</v>
      </c>
      <c r="C17" s="6">
        <v>713902313.328035</v>
      </c>
      <c r="D17" s="6">
        <v>35.975368939921964</v>
      </c>
      <c r="E17" s="6">
        <v>79.374096999914272</v>
      </c>
      <c r="F17" s="6">
        <v>0.63256203175137538</v>
      </c>
      <c r="G17" s="6">
        <v>0.95557750953382659</v>
      </c>
      <c r="H17" s="6">
        <v>1.8089265748925997E-10</v>
      </c>
      <c r="I17" s="6">
        <v>2.1274001875416185E-2</v>
      </c>
      <c r="J17" s="6">
        <v>0.93490186863815317</v>
      </c>
      <c r="K17" s="6">
        <v>0.77498415409125188</v>
      </c>
      <c r="L17" s="6">
        <v>0.25386443242058998</v>
      </c>
      <c r="M17" s="6">
        <v>0.47198060071327153</v>
      </c>
      <c r="N17" s="2">
        <f t="shared" si="0"/>
        <v>0.53592241742428437</v>
      </c>
      <c r="O17" s="6">
        <v>0</v>
      </c>
      <c r="P17" s="6">
        <v>0</v>
      </c>
      <c r="Q17" s="6">
        <v>0</v>
      </c>
      <c r="R17" s="6">
        <v>0</v>
      </c>
    </row>
    <row r="18" spans="1:18" x14ac:dyDescent="0.25">
      <c r="A18" s="4">
        <v>6.2264851846212279E-4</v>
      </c>
      <c r="B18" s="4">
        <v>2.642802964315253E-2</v>
      </c>
      <c r="C18" s="4">
        <v>178271708.94744372</v>
      </c>
      <c r="D18" s="4">
        <v>11.785374711808991</v>
      </c>
      <c r="E18" s="4">
        <v>63.896201401748471</v>
      </c>
      <c r="F18" s="4">
        <v>1.0000040422142649E-8</v>
      </c>
      <c r="G18" s="4">
        <v>1.3729159568395835E-2</v>
      </c>
      <c r="H18" s="4">
        <v>7.398236980270101E-9</v>
      </c>
      <c r="I18" s="4">
        <v>1.9607843137295324E-2</v>
      </c>
      <c r="J18" s="4">
        <v>0.98657108725223341</v>
      </c>
      <c r="K18" s="4">
        <v>0.94992378997687132</v>
      </c>
      <c r="L18" s="4">
        <v>0.11530231402833582</v>
      </c>
      <c r="M18" s="4">
        <v>0.22265544664996934</v>
      </c>
      <c r="N18" s="2">
        <f t="shared" si="0"/>
        <v>0.25073905069451452</v>
      </c>
      <c r="O18" s="4">
        <v>0</v>
      </c>
      <c r="P18" s="4">
        <v>0</v>
      </c>
      <c r="Q18" s="4">
        <v>0</v>
      </c>
      <c r="R18" s="4">
        <v>0</v>
      </c>
    </row>
    <row r="19" spans="1:18" x14ac:dyDescent="0.25">
      <c r="A19" s="11" t="str">
        <f>_xlfn.IFS(ABS(A1-T$5)&lt;=0.001*T$5,"Min",ABS(A1-T$6)&lt;=0.001*T$6,"Max",TRUE,"Ok")</f>
        <v>Ok</v>
      </c>
      <c r="B19" s="11" t="str">
        <f t="shared" ref="B19:I19" si="1">_xlfn.IFS(ABS(B1-U$5)&lt;=0.001*U$5,"Min",ABS(B1-U$6)&lt;=0.001*U$6,"Max",TRUE,"Ok")</f>
        <v>Ok</v>
      </c>
      <c r="C19" s="11" t="str">
        <f t="shared" si="1"/>
        <v>Ok</v>
      </c>
      <c r="D19" s="11" t="str">
        <f t="shared" si="1"/>
        <v>Ok</v>
      </c>
      <c r="E19" s="11" t="str">
        <f t="shared" si="1"/>
        <v>Ok</v>
      </c>
      <c r="F19" s="11" t="str">
        <f t="shared" si="1"/>
        <v>Ok</v>
      </c>
      <c r="G19" s="11" t="str">
        <f t="shared" si="1"/>
        <v>Ok</v>
      </c>
      <c r="H19" s="11" t="str">
        <f t="shared" si="1"/>
        <v>Max</v>
      </c>
      <c r="I19" s="11" t="str">
        <f t="shared" si="1"/>
        <v>Ok</v>
      </c>
    </row>
    <row r="20" spans="1:18" x14ac:dyDescent="0.25">
      <c r="A20" t="str">
        <f>_xlfn.IFS(ABS(A2-T$5)&lt;=0.001*T$5,"Min",ABS(A2-T$6)&lt;=0.001*T$6,"Max",TRUE,"Ok")</f>
        <v>Ok</v>
      </c>
      <c r="B20" s="11" t="str">
        <f>_xlfn.IFS(ABS(B2-U$5)&lt;=0.001*U$5,"Min",ABS(B2-U$6)&lt;=0.001*U$6,"Max",TRUE,"Ok")</f>
        <v>Ok</v>
      </c>
      <c r="C20" s="11" t="str">
        <f>_xlfn.IFS(ABS(C2-V$5)&lt;=0.001*V$5,"Min",ABS(C2-V$6)&lt;=0.001*V$6,"Max",TRUE,"Ok")</f>
        <v>Ok</v>
      </c>
      <c r="D20" s="11" t="str">
        <f>_xlfn.IFS(ABS(D2-W$5)&lt;=0.001*W$5,"Min",ABS(D2-W$6)&lt;=0.001*W$6,"Max",TRUE,"Ok")</f>
        <v>Ok</v>
      </c>
      <c r="E20" s="11" t="str">
        <f>_xlfn.IFS(ABS(E2-X$5)&lt;=0.001*X$5,"Min",ABS(E2-X$6)&lt;=0.001*X$6,"Max",TRUE,"Ok")</f>
        <v>Ok</v>
      </c>
      <c r="F20" s="11" t="str">
        <f>_xlfn.IFS(ABS(F2-Y$5)&lt;=0.001*Y$5,"Min",ABS(F2-Y$6)&lt;=0.001*Y$6,"Max",TRUE,"Ok")</f>
        <v>Ok</v>
      </c>
      <c r="G20" s="11" t="str">
        <f>_xlfn.IFS(ABS(G2-Z$5)&lt;=0.001*Z$5,"Min",ABS(G2-Z$6)&lt;=0.001*Z$6,"Max",TRUE,"Ok")</f>
        <v>Ok</v>
      </c>
      <c r="H20" s="11" t="str">
        <f>_xlfn.IFS(ABS(H2-AA$5)&lt;=0.001*AA$5,"Min",ABS(H2-AA$6)&lt;=0.001*AA$6,"Max",TRUE,"Ok")</f>
        <v>Ok</v>
      </c>
      <c r="I20" s="11" t="str">
        <f>_xlfn.IFS(ABS(I2-AB$5)&lt;=0.001*AB$5,"Min",ABS(I2-AB$6)&lt;=0.001*AB$6,"Max",TRUE,"Ok")</f>
        <v>Ok</v>
      </c>
    </row>
    <row r="21" spans="1:18" x14ac:dyDescent="0.25">
      <c r="A21" s="11" t="str">
        <f>_xlfn.IFS(ABS(A3-T$5)&lt;=0.001*T$5,"Min",ABS(A3-T$6)&lt;=0.001*T$6,"Max",TRUE,"Ok")</f>
        <v>Ok</v>
      </c>
      <c r="B21" s="11" t="str">
        <f>_xlfn.IFS(ABS(B3-U$5)&lt;=0.001*U$5,"Min",ABS(B3-U$6)&lt;=0.001*U$6,"Max",TRUE,"Ok")</f>
        <v>Ok</v>
      </c>
      <c r="C21" s="11" t="str">
        <f>_xlfn.IFS(ABS(C3-V$5)&lt;=0.001*V$5,"Min",ABS(C3-V$6)&lt;=0.001*V$6,"Max",TRUE,"Ok")</f>
        <v>Ok</v>
      </c>
      <c r="D21" s="11" t="str">
        <f>_xlfn.IFS(ABS(D3-W$5)&lt;=0.001*W$5,"Min",ABS(D3-W$6)&lt;=0.001*W$6,"Max",TRUE,"Ok")</f>
        <v>Ok</v>
      </c>
      <c r="E21" s="11" t="str">
        <f>_xlfn.IFS(ABS(E3-X$5)&lt;=0.001*X$5,"Min",ABS(E3-X$6)&lt;=0.001*X$6,"Max",TRUE,"Ok")</f>
        <v>Ok</v>
      </c>
      <c r="F21" s="11" t="str">
        <f>_xlfn.IFS(ABS(F3-Y$5)&lt;=0.001*Y$5,"Min",ABS(F3-Y$6)&lt;=0.001*Y$6,"Max",TRUE,"Ok")</f>
        <v>Ok</v>
      </c>
      <c r="G21" s="11" t="str">
        <f>_xlfn.IFS(ABS(G3-Z$5)&lt;=0.001*Z$5,"Min",ABS(G3-Z$6)&lt;=0.001*Z$6,"Max",TRUE,"Ok")</f>
        <v>Ok</v>
      </c>
      <c r="H21" s="11" t="str">
        <f>_xlfn.IFS(ABS(H3-AA$5)&lt;=0.001*AA$5,"Min",ABS(H3-AA$6)&lt;=0.001*AA$6,"Max",TRUE,"Ok")</f>
        <v>Ok</v>
      </c>
      <c r="I21" s="11" t="str">
        <f>_xlfn.IFS(ABS(I3-AB$5)&lt;=0.001*AB$5,"Min",ABS(I3-AB$6)&lt;=0.001*AB$6,"Max",TRUE,"Ok")</f>
        <v>Ok</v>
      </c>
    </row>
    <row r="22" spans="1:18" x14ac:dyDescent="0.25">
      <c r="A22" s="11" t="str">
        <f>_xlfn.IFS(ABS(A4-T$5)&lt;=0.001*T$5,"Min",ABS(A4-T$6)&lt;=0.001*T$6,"Max",TRUE,"Ok")</f>
        <v>Ok</v>
      </c>
      <c r="B22" s="11" t="str">
        <f>_xlfn.IFS(ABS(B4-U$5)&lt;=0.001*U$5,"Min",ABS(B4-U$6)&lt;=0.001*U$6,"Max",TRUE,"Ok")</f>
        <v>Ok</v>
      </c>
      <c r="C22" s="11" t="str">
        <f>_xlfn.IFS(ABS(C4-V$5)&lt;=0.001*V$5,"Min",ABS(C4-V$6)&lt;=0.001*V$6,"Max",TRUE,"Ok")</f>
        <v>Ok</v>
      </c>
      <c r="D22" s="11" t="str">
        <f>_xlfn.IFS(ABS(D4-W$5)&lt;=0.001*W$5,"Min",ABS(D4-W$6)&lt;=0.001*W$6,"Max",TRUE,"Ok")</f>
        <v>Ok</v>
      </c>
      <c r="E22" s="11" t="str">
        <f>_xlfn.IFS(ABS(E4-X$5)&lt;=0.001*X$5,"Min",ABS(E4-X$6)&lt;=0.001*X$6,"Max",TRUE,"Ok")</f>
        <v>Ok</v>
      </c>
      <c r="F22" s="11" t="str">
        <f>_xlfn.IFS(ABS(F4-Y$5)&lt;=0.001*Y$5,"Min",ABS(F4-Y$6)&lt;=0.001*Y$6,"Max",TRUE,"Ok")</f>
        <v>Ok</v>
      </c>
      <c r="G22" s="11" t="str">
        <f>_xlfn.IFS(ABS(G4-Z$5)&lt;=0.001*Z$5,"Min",ABS(G4-Z$6)&lt;=0.001*Z$6,"Max",TRUE,"Ok")</f>
        <v>Ok</v>
      </c>
      <c r="H22" s="11" t="str">
        <f>_xlfn.IFS(ABS(H4-AA$5)&lt;=0.001*AA$5,"Min",ABS(H4-AA$6)&lt;=0.001*AA$6,"Max",TRUE,"Ok")</f>
        <v>Ok</v>
      </c>
      <c r="I22" s="11" t="str">
        <f>_xlfn.IFS(ABS(I4-AB$5)&lt;=0.001*AB$5,"Min",ABS(I4-AB$6)&lt;=0.001*AB$6,"Max",TRUE,"Ok")</f>
        <v>Ok</v>
      </c>
    </row>
    <row r="23" spans="1:18" x14ac:dyDescent="0.25">
      <c r="A23" s="11" t="str">
        <f>_xlfn.IFS(ABS(A5-T$5)&lt;=0.001*T$5,"Min",ABS(A5-T$6)&lt;=0.001*T$6,"Max",TRUE,"Ok")</f>
        <v>Ok</v>
      </c>
      <c r="B23" s="11" t="str">
        <f>_xlfn.IFS(ABS(B5-U$5)&lt;=0.001*U$5,"Min",ABS(B5-U$6)&lt;=0.001*U$6,"Max",TRUE,"Ok")</f>
        <v>Ok</v>
      </c>
      <c r="C23" s="11" t="str">
        <f>_xlfn.IFS(ABS(C5-V$5)&lt;=0.001*V$5,"Min",ABS(C5-V$6)&lt;=0.001*V$6,"Max",TRUE,"Ok")</f>
        <v>Ok</v>
      </c>
      <c r="D23" s="11" t="str">
        <f>_xlfn.IFS(ABS(D5-W$5)&lt;=0.001*W$5,"Min",ABS(D5-W$6)&lt;=0.001*W$6,"Max",TRUE,"Ok")</f>
        <v>Ok</v>
      </c>
      <c r="E23" s="11" t="str">
        <f>_xlfn.IFS(ABS(E5-X$5)&lt;=0.001*X$5,"Min",ABS(E5-X$6)&lt;=0.001*X$6,"Max",TRUE,"Ok")</f>
        <v>Ok</v>
      </c>
      <c r="F23" s="11" t="str">
        <f>_xlfn.IFS(ABS(F5-Y$5)&lt;=0.001*Y$5,"Min",ABS(F5-Y$6)&lt;=0.001*Y$6,"Max",TRUE,"Ok")</f>
        <v>Ok</v>
      </c>
      <c r="G23" s="11" t="str">
        <f>_xlfn.IFS(ABS(G5-Z$5)&lt;=0.001*Z$5,"Min",ABS(G5-Z$6)&lt;=0.001*Z$6,"Max",TRUE,"Ok")</f>
        <v>Ok</v>
      </c>
      <c r="H23" s="11" t="str">
        <f>_xlfn.IFS(ABS(H5-AA$5)&lt;=0.001*AA$5,"Min",ABS(H5-AA$6)&lt;=0.001*AA$6,"Max",TRUE,"Ok")</f>
        <v>Ok</v>
      </c>
      <c r="I23" s="11" t="str">
        <f>_xlfn.IFS(ABS(I5-AB$5)&lt;=0.001*AB$5,"Min",ABS(I5-AB$6)&lt;=0.001*AB$6,"Max",TRUE,"Ok")</f>
        <v>Ok</v>
      </c>
    </row>
    <row r="24" spans="1:18" x14ac:dyDescent="0.25">
      <c r="A24" s="11" t="str">
        <f>_xlfn.IFS(ABS(A6-T$5)&lt;=0.001*T$5,"Min",ABS(A6-T$6)&lt;=0.001*T$6,"Max",TRUE,"Ok")</f>
        <v>Ok</v>
      </c>
      <c r="B24" s="11" t="str">
        <f>_xlfn.IFS(ABS(B6-U$5)&lt;=0.001*U$5,"Min",ABS(B6-U$6)&lt;=0.001*U$6,"Max",TRUE,"Ok")</f>
        <v>Ok</v>
      </c>
      <c r="C24" s="11" t="str">
        <f>_xlfn.IFS(ABS(C6-V$5)&lt;=0.001*V$5,"Min",ABS(C6-V$6)&lt;=0.001*V$6,"Max",TRUE,"Ok")</f>
        <v>Ok</v>
      </c>
      <c r="D24" s="11" t="str">
        <f>_xlfn.IFS(ABS(D6-W$5)&lt;=0.001*W$5,"Min",ABS(D6-W$6)&lt;=0.001*W$6,"Max",TRUE,"Ok")</f>
        <v>Ok</v>
      </c>
      <c r="E24" s="11" t="str">
        <f>_xlfn.IFS(ABS(E6-X$5)&lt;=0.001*X$5,"Min",ABS(E6-X$6)&lt;=0.001*X$6,"Max",TRUE,"Ok")</f>
        <v>Ok</v>
      </c>
      <c r="F24" s="11" t="str">
        <f>_xlfn.IFS(ABS(F6-Y$5)&lt;=0.001*Y$5,"Min",ABS(F6-Y$6)&lt;=0.001*Y$6,"Max",TRUE,"Ok")</f>
        <v>Ok</v>
      </c>
      <c r="G24" s="11" t="str">
        <f>_xlfn.IFS(ABS(G6-Z$5)&lt;=0.001*Z$5,"Min",ABS(G6-Z$6)&lt;=0.001*Z$6,"Max",TRUE,"Ok")</f>
        <v>Ok</v>
      </c>
      <c r="H24" s="11" t="str">
        <f>_xlfn.IFS(ABS(H6-AA$5)&lt;=0.001*AA$5,"Min",ABS(H6-AA$6)&lt;=0.001*AA$6,"Max",TRUE,"Ok")</f>
        <v>Ok</v>
      </c>
      <c r="I24" s="11" t="str">
        <f>_xlfn.IFS(ABS(I6-AB$5)&lt;=0.001*AB$5,"Min",ABS(I6-AB$6)&lt;=0.001*AB$6,"Max",TRUE,"Ok")</f>
        <v>Ok</v>
      </c>
    </row>
    <row r="25" spans="1:18" x14ac:dyDescent="0.25">
      <c r="A25" s="11" t="str">
        <f>_xlfn.IFS(ABS(A7-T$5)&lt;=0.001*T$5,"Min",ABS(A7-T$6)&lt;=0.001*T$6,"Max",TRUE,"Ok")</f>
        <v>Ok</v>
      </c>
      <c r="B25" s="11" t="str">
        <f>_xlfn.IFS(ABS(B7-U$5)&lt;=0.001*U$5,"Min",ABS(B7-U$6)&lt;=0.001*U$6,"Max",TRUE,"Ok")</f>
        <v>Ok</v>
      </c>
      <c r="C25" s="11" t="str">
        <f>_xlfn.IFS(ABS(C7-V$5)&lt;=0.001*V$5,"Min",ABS(C7-V$6)&lt;=0.001*V$6,"Max",TRUE,"Ok")</f>
        <v>Ok</v>
      </c>
      <c r="D25" s="11" t="str">
        <f>_xlfn.IFS(ABS(D7-W$5)&lt;=0.001*W$5,"Min",ABS(D7-W$6)&lt;=0.001*W$6,"Max",TRUE,"Ok")</f>
        <v>Ok</v>
      </c>
      <c r="E25" s="11" t="str">
        <f>_xlfn.IFS(ABS(E7-X$5)&lt;=0.001*X$5,"Min",ABS(E7-X$6)&lt;=0.001*X$6,"Max",TRUE,"Ok")</f>
        <v>Ok</v>
      </c>
      <c r="F25" s="11" t="str">
        <f>_xlfn.IFS(ABS(F7-Y$5)&lt;=0.001*Y$5,"Min",ABS(F7-Y$6)&lt;=0.001*Y$6,"Max",TRUE,"Ok")</f>
        <v>Ok</v>
      </c>
      <c r="G25" s="11" t="str">
        <f>_xlfn.IFS(ABS(G7-Z$5)&lt;=0.001*Z$5,"Min",ABS(G7-Z$6)&lt;=0.001*Z$6,"Max",TRUE,"Ok")</f>
        <v>Ok</v>
      </c>
      <c r="H25" s="11" t="str">
        <f>_xlfn.IFS(ABS(H7-AA$5)&lt;=0.001*AA$5,"Min",ABS(H7-AA$6)&lt;=0.001*AA$6,"Max",TRUE,"Ok")</f>
        <v>Ok</v>
      </c>
      <c r="I25" s="11" t="str">
        <f>_xlfn.IFS(ABS(I7-AB$5)&lt;=0.001*AB$5,"Min",ABS(I7-AB$6)&lt;=0.001*AB$6,"Max",TRUE,"Ok")</f>
        <v>Ok</v>
      </c>
      <c r="L25" t="s">
        <v>2</v>
      </c>
      <c r="M25" t="s">
        <v>1</v>
      </c>
    </row>
    <row r="26" spans="1:18" x14ac:dyDescent="0.25">
      <c r="A26" s="11" t="str">
        <f>_xlfn.IFS(ABS(A8-T$5)&lt;=0.001*T$5,"Min",ABS(A8-T$6)&lt;=0.001*T$6,"Max",TRUE,"Ok")</f>
        <v>Ok</v>
      </c>
      <c r="B26" s="11" t="str">
        <f>_xlfn.IFS(ABS(B8-U$5)&lt;=0.001*U$5,"Min",ABS(B8-U$6)&lt;=0.001*U$6,"Max",TRUE,"Ok")</f>
        <v>Ok</v>
      </c>
      <c r="C26" s="11" t="str">
        <f>_xlfn.IFS(ABS(C8-V$5)&lt;=0.001*V$5,"Min",ABS(C8-V$6)&lt;=0.001*V$6,"Max",TRUE,"Ok")</f>
        <v>Ok</v>
      </c>
      <c r="D26" s="11" t="str">
        <f>_xlfn.IFS(ABS(D8-W$5)&lt;=0.001*W$5,"Min",ABS(D8-W$6)&lt;=0.001*W$6,"Max",TRUE,"Ok")</f>
        <v>Ok</v>
      </c>
      <c r="E26" s="11" t="str">
        <f>_xlfn.IFS(ABS(E8-X$5)&lt;=0.001*X$5,"Min",ABS(E8-X$6)&lt;=0.001*X$6,"Max",TRUE,"Ok")</f>
        <v>Ok</v>
      </c>
      <c r="F26" s="11" t="str">
        <f>_xlfn.IFS(ABS(F8-Y$5)&lt;=0.001*Y$5,"Min",ABS(F8-Y$6)&lt;=0.001*Y$6,"Max",TRUE,"Ok")</f>
        <v>Ok</v>
      </c>
      <c r="G26" s="11" t="str">
        <f>_xlfn.IFS(ABS(G8-Z$5)&lt;=0.001*Z$5,"Min",ABS(G8-Z$6)&lt;=0.001*Z$6,"Max",TRUE,"Ok")</f>
        <v>Ok</v>
      </c>
      <c r="H26" s="11" t="str">
        <f>_xlfn.IFS(ABS(H8-AA$5)&lt;=0.001*AA$5,"Min",ABS(H8-AA$6)&lt;=0.001*AA$6,"Max",TRUE,"Ok")</f>
        <v>Ok</v>
      </c>
      <c r="I26" s="11" t="str">
        <f>_xlfn.IFS(ABS(I8-AB$5)&lt;=0.001*AB$5,"Min",ABS(I8-AB$6)&lt;=0.001*AB$6,"Max",TRUE,"Ok")</f>
        <v>Ok</v>
      </c>
      <c r="K26" t="s">
        <v>16</v>
      </c>
      <c r="L26">
        <v>4.0918064501504169E-4</v>
      </c>
      <c r="M26">
        <v>1.8538458865264319E-3</v>
      </c>
    </row>
    <row r="27" spans="1:18" x14ac:dyDescent="0.25">
      <c r="A27" s="11" t="str">
        <f>_xlfn.IFS(ABS(A9-T$5)&lt;=0.001*T$5,"Min",ABS(A9-T$6)&lt;=0.001*T$6,"Max",TRUE,"Ok")</f>
        <v>Ok</v>
      </c>
      <c r="B27" s="11" t="str">
        <f>_xlfn.IFS(ABS(B9-U$5)&lt;=0.001*U$5,"Min",ABS(B9-U$6)&lt;=0.001*U$6,"Max",TRUE,"Ok")</f>
        <v>Ok</v>
      </c>
      <c r="C27" s="11" t="str">
        <f>_xlfn.IFS(ABS(C9-V$5)&lt;=0.001*V$5,"Min",ABS(C9-V$6)&lt;=0.001*V$6,"Max",TRUE,"Ok")</f>
        <v>Ok</v>
      </c>
      <c r="D27" s="11" t="str">
        <f>_xlfn.IFS(ABS(D9-W$5)&lt;=0.001*W$5,"Min",ABS(D9-W$6)&lt;=0.001*W$6,"Max",TRUE,"Ok")</f>
        <v>Ok</v>
      </c>
      <c r="E27" s="11" t="str">
        <f>_xlfn.IFS(ABS(E9-X$5)&lt;=0.001*X$5,"Min",ABS(E9-X$6)&lt;=0.001*X$6,"Max",TRUE,"Ok")</f>
        <v>Ok</v>
      </c>
      <c r="F27" s="11" t="str">
        <f>_xlfn.IFS(ABS(F9-Y$5)&lt;=0.001*Y$5,"Min",ABS(F9-Y$6)&lt;=0.001*Y$6,"Max",TRUE,"Ok")</f>
        <v>Ok</v>
      </c>
      <c r="G27" s="11" t="str">
        <f>_xlfn.IFS(ABS(G9-Z$5)&lt;=0.001*Z$5,"Min",ABS(G9-Z$6)&lt;=0.001*Z$6,"Max",TRUE,"Ok")</f>
        <v>Ok</v>
      </c>
      <c r="H27" s="11" t="str">
        <f>_xlfn.IFS(ABS(H9-AA$5)&lt;=0.001*AA$5,"Min",ABS(H9-AA$6)&lt;=0.001*AA$6,"Max",TRUE,"Ok")</f>
        <v>Ok</v>
      </c>
      <c r="I27" s="11" t="str">
        <f>_xlfn.IFS(ABS(I9-AB$5)&lt;=0.001*AB$5,"Min",ABS(I9-AB$6)&lt;=0.001*AB$6,"Max",TRUE,"Ok")</f>
        <v>Max</v>
      </c>
      <c r="L27">
        <v>9.7749039349354682E-5</v>
      </c>
      <c r="M27">
        <v>1.1694195702938643E-3</v>
      </c>
    </row>
    <row r="28" spans="1:18" x14ac:dyDescent="0.25">
      <c r="A28" s="11" t="str">
        <f>_xlfn.IFS(ABS(A10-T$5)&lt;=0.001*T$5,"Min",ABS(A10-T$6)&lt;=0.001*T$6,"Max",TRUE,"Ok")</f>
        <v>Ok</v>
      </c>
      <c r="B28" s="11" t="str">
        <f>_xlfn.IFS(ABS(B10-U$5)&lt;=0.001*U$5,"Min",ABS(B10-U$6)&lt;=0.001*U$6,"Max",TRUE,"Ok")</f>
        <v>Ok</v>
      </c>
      <c r="C28" s="11" t="str">
        <f>_xlfn.IFS(ABS(C10-V$5)&lt;=0.001*V$5,"Min",ABS(C10-V$6)&lt;=0.001*V$6,"Max",TRUE,"Ok")</f>
        <v>Ok</v>
      </c>
      <c r="D28" s="11" t="str">
        <f>_xlfn.IFS(ABS(D10-W$5)&lt;=0.001*W$5,"Min",ABS(D10-W$6)&lt;=0.001*W$6,"Max",TRUE,"Ok")</f>
        <v>Ok</v>
      </c>
      <c r="E28" s="11" t="str">
        <f>_xlfn.IFS(ABS(E10-X$5)&lt;=0.001*X$5,"Min",ABS(E10-X$6)&lt;=0.001*X$6,"Max",TRUE,"Ok")</f>
        <v>Ok</v>
      </c>
      <c r="F28" s="11" t="str">
        <f>_xlfn.IFS(ABS(F10-Y$5)&lt;=0.001*Y$5,"Min",ABS(F10-Y$6)&lt;=0.001*Y$6,"Max",TRUE,"Ok")</f>
        <v>Ok</v>
      </c>
      <c r="G28" s="11" t="str">
        <f>_xlfn.IFS(ABS(G10-Z$5)&lt;=0.001*Z$5,"Min",ABS(G10-Z$6)&lt;=0.001*Z$6,"Max",TRUE,"Ok")</f>
        <v>Ok</v>
      </c>
      <c r="H28" s="11" t="str">
        <f>_xlfn.IFS(ABS(H10-AA$5)&lt;=0.001*AA$5,"Min",ABS(H10-AA$6)&lt;=0.001*AA$6,"Max",TRUE,"Ok")</f>
        <v>Ok</v>
      </c>
      <c r="I28" s="11" t="str">
        <f>_xlfn.IFS(ABS(I10-AB$5)&lt;=0.001*AB$5,"Min",ABS(I10-AB$6)&lt;=0.001*AB$6,"Max",TRUE,"Ok")</f>
        <v>Ok</v>
      </c>
    </row>
    <row r="29" spans="1:18" x14ac:dyDescent="0.25">
      <c r="A29" s="11" t="str">
        <f>_xlfn.IFS(ABS(A11-T$5)&lt;=0.001*T$5,"Min",ABS(A11-T$6)&lt;=0.001*T$6,"Max",TRUE,"Ok")</f>
        <v>Ok</v>
      </c>
      <c r="B29" s="11" t="str">
        <f>_xlfn.IFS(ABS(B11-U$5)&lt;=0.001*U$5,"Min",ABS(B11-U$6)&lt;=0.001*U$6,"Max",TRUE,"Ok")</f>
        <v>Ok</v>
      </c>
      <c r="C29" s="11" t="str">
        <f>_xlfn.IFS(ABS(C11-V$5)&lt;=0.001*V$5,"Min",ABS(C11-V$6)&lt;=0.001*V$6,"Max",TRUE,"Ok")</f>
        <v>Ok</v>
      </c>
      <c r="D29" s="11" t="str">
        <f>_xlfn.IFS(ABS(D11-W$5)&lt;=0.001*W$5,"Min",ABS(D11-W$6)&lt;=0.001*W$6,"Max",TRUE,"Ok")</f>
        <v>Ok</v>
      </c>
      <c r="E29" s="11" t="str">
        <f>_xlfn.IFS(ABS(E11-X$5)&lt;=0.001*X$5,"Min",ABS(E11-X$6)&lt;=0.001*X$6,"Max",TRUE,"Ok")</f>
        <v>Ok</v>
      </c>
      <c r="F29" s="11" t="str">
        <f>_xlfn.IFS(ABS(F11-Y$5)&lt;=0.001*Y$5,"Min",ABS(F11-Y$6)&lt;=0.001*Y$6,"Max",TRUE,"Ok")</f>
        <v>Ok</v>
      </c>
      <c r="G29" s="11" t="str">
        <f>_xlfn.IFS(ABS(G11-Z$5)&lt;=0.001*Z$5,"Min",ABS(G11-Z$6)&lt;=0.001*Z$6,"Max",TRUE,"Ok")</f>
        <v>Ok</v>
      </c>
      <c r="H29" s="11" t="str">
        <f>_xlfn.IFS(ABS(H11-AA$5)&lt;=0.001*AA$5,"Min",ABS(H11-AA$6)&lt;=0.001*AA$6,"Max",TRUE,"Ok")</f>
        <v>Ok</v>
      </c>
      <c r="I29" s="11" t="str">
        <f>_xlfn.IFS(ABS(I11-AB$5)&lt;=0.001*AB$5,"Min",ABS(I11-AB$6)&lt;=0.001*AB$6,"Max",TRUE,"Ok")</f>
        <v>Ok</v>
      </c>
    </row>
    <row r="30" spans="1:18" x14ac:dyDescent="0.25">
      <c r="A30" s="11" t="str">
        <f>_xlfn.IFS(ABS(A12-T$5)&lt;=0.001*T$5,"Min",ABS(A12-T$6)&lt;=0.001*T$6,"Max",TRUE,"Ok")</f>
        <v>Ok</v>
      </c>
      <c r="B30" s="11" t="str">
        <f>_xlfn.IFS(ABS(B12-U$5)&lt;=0.001*U$5,"Min",ABS(B12-U$6)&lt;=0.001*U$6,"Max",TRUE,"Ok")</f>
        <v>Ok</v>
      </c>
      <c r="C30" s="11" t="str">
        <f>_xlfn.IFS(ABS(C12-V$5)&lt;=0.001*V$5,"Min",ABS(C12-V$6)&lt;=0.001*V$6,"Max",TRUE,"Ok")</f>
        <v>Ok</v>
      </c>
      <c r="D30" s="11" t="str">
        <f>_xlfn.IFS(ABS(D12-W$5)&lt;=0.001*W$5,"Min",ABS(D12-W$6)&lt;=0.001*W$6,"Max",TRUE,"Ok")</f>
        <v>Ok</v>
      </c>
      <c r="E30" s="11" t="str">
        <f>_xlfn.IFS(ABS(E12-X$5)&lt;=0.001*X$5,"Min",ABS(E12-X$6)&lt;=0.001*X$6,"Max",TRUE,"Ok")</f>
        <v>Ok</v>
      </c>
      <c r="F30" s="11" t="str">
        <f>_xlfn.IFS(ABS(F12-Y$5)&lt;=0.001*Y$5,"Min",ABS(F12-Y$6)&lt;=0.001*Y$6,"Max",TRUE,"Ok")</f>
        <v>Ok</v>
      </c>
      <c r="G30" s="11" t="str">
        <f>_xlfn.IFS(ABS(G12-Z$5)&lt;=0.001*Z$5,"Min",ABS(G12-Z$6)&lt;=0.001*Z$6,"Max",TRUE,"Ok")</f>
        <v>Ok</v>
      </c>
      <c r="H30" s="11" t="str">
        <f>_xlfn.IFS(ABS(H12-AA$5)&lt;=0.001*AA$5,"Min",ABS(H12-AA$6)&lt;=0.001*AA$6,"Max",TRUE,"Ok")</f>
        <v>Ok</v>
      </c>
      <c r="I30" s="11" t="str">
        <f>_xlfn.IFS(ABS(I12-AB$5)&lt;=0.001*AB$5,"Min",ABS(I12-AB$6)&lt;=0.001*AB$6,"Max",TRUE,"Ok")</f>
        <v>Ok</v>
      </c>
    </row>
    <row r="31" spans="1:18" x14ac:dyDescent="0.25">
      <c r="A31" s="11" t="str">
        <f>_xlfn.IFS(ABS(A13-T$5)&lt;=0.001*T$5,"Min",ABS(A13-T$6)&lt;=0.001*T$6,"Max",TRUE,"Ok")</f>
        <v>Ok</v>
      </c>
      <c r="B31" s="11" t="str">
        <f>_xlfn.IFS(ABS(B13-U$5)&lt;=0.001*U$5,"Min",ABS(B13-U$6)&lt;=0.001*U$6,"Max",TRUE,"Ok")</f>
        <v>Min</v>
      </c>
      <c r="C31" s="11" t="str">
        <f>_xlfn.IFS(ABS(C13-V$5)&lt;=0.001*V$5,"Min",ABS(C13-V$6)&lt;=0.001*V$6,"Max",TRUE,"Ok")</f>
        <v>Ok</v>
      </c>
      <c r="D31" s="11" t="str">
        <f>_xlfn.IFS(ABS(D13-W$5)&lt;=0.001*W$5,"Min",ABS(D13-W$6)&lt;=0.001*W$6,"Max",TRUE,"Ok")</f>
        <v>Ok</v>
      </c>
      <c r="E31" s="11" t="str">
        <f>_xlfn.IFS(ABS(E13-X$5)&lt;=0.001*X$5,"Min",ABS(E13-X$6)&lt;=0.001*X$6,"Max",TRUE,"Ok")</f>
        <v>Ok</v>
      </c>
      <c r="F31" s="11" t="str">
        <f>_xlfn.IFS(ABS(F13-Y$5)&lt;=0.001*Y$5,"Min",ABS(F13-Y$6)&lt;=0.001*Y$6,"Max",TRUE,"Ok")</f>
        <v>Ok</v>
      </c>
      <c r="G31" s="11" t="str">
        <f>_xlfn.IFS(ABS(G13-Z$5)&lt;=0.001*Z$5,"Min",ABS(G13-Z$6)&lt;=0.001*Z$6,"Max",TRUE,"Ok")</f>
        <v>Ok</v>
      </c>
      <c r="H31" s="11" t="str">
        <f>_xlfn.IFS(ABS(H13-AA$5)&lt;=0.001*AA$5,"Min",ABS(H13-AA$6)&lt;=0.001*AA$6,"Max",TRUE,"Ok")</f>
        <v>Ok</v>
      </c>
      <c r="I31" s="11" t="str">
        <f>_xlfn.IFS(ABS(I13-AB$5)&lt;=0.001*AB$5,"Min",ABS(I13-AB$6)&lt;=0.001*AB$6,"Max",TRUE,"Ok")</f>
        <v>Ok</v>
      </c>
      <c r="M31" t="s">
        <v>2</v>
      </c>
      <c r="N31" t="s">
        <v>1</v>
      </c>
    </row>
    <row r="32" spans="1:18" x14ac:dyDescent="0.25">
      <c r="A32" s="11" t="str">
        <f>_xlfn.IFS(ABS(A14-T$5)&lt;=0.001*T$5,"Min",ABS(A14-T$6)&lt;=0.001*T$6,"Max",TRUE,"Ok")</f>
        <v>Ok</v>
      </c>
      <c r="B32" s="11" t="str">
        <f>_xlfn.IFS(ABS(B14-U$5)&lt;=0.001*U$5,"Min",ABS(B14-U$6)&lt;=0.001*U$6,"Max",TRUE,"Ok")</f>
        <v>Ok</v>
      </c>
      <c r="C32" s="11" t="str">
        <f>_xlfn.IFS(ABS(C14-V$5)&lt;=0.001*V$5,"Min",ABS(C14-V$6)&lt;=0.001*V$6,"Max",TRUE,"Ok")</f>
        <v>Ok</v>
      </c>
      <c r="D32" s="11" t="str">
        <f>_xlfn.IFS(ABS(D14-W$5)&lt;=0.001*W$5,"Min",ABS(D14-W$6)&lt;=0.001*W$6,"Max",TRUE,"Ok")</f>
        <v>Ok</v>
      </c>
      <c r="E32" s="11" t="str">
        <f>_xlfn.IFS(ABS(E14-X$5)&lt;=0.001*X$5,"Min",ABS(E14-X$6)&lt;=0.001*X$6,"Max",TRUE,"Ok")</f>
        <v>Ok</v>
      </c>
      <c r="F32" s="11" t="str">
        <f>_xlfn.IFS(ABS(F14-Y$5)&lt;=0.001*Y$5,"Min",ABS(F14-Y$6)&lt;=0.001*Y$6,"Max",TRUE,"Ok")</f>
        <v>Ok</v>
      </c>
      <c r="G32" s="11" t="str">
        <f>_xlfn.IFS(ABS(G14-Z$5)&lt;=0.001*Z$5,"Min",ABS(G14-Z$6)&lt;=0.001*Z$6,"Max",TRUE,"Ok")</f>
        <v>Ok</v>
      </c>
      <c r="H32" s="11" t="str">
        <f>_xlfn.IFS(ABS(H14-AA$5)&lt;=0.001*AA$5,"Min",ABS(H14-AA$6)&lt;=0.001*AA$6,"Max",TRUE,"Ok")</f>
        <v>Ok</v>
      </c>
      <c r="I32" s="11" t="str">
        <f>_xlfn.IFS(ABS(I14-AB$5)&lt;=0.001*AB$5,"Min",ABS(I14-AB$6)&lt;=0.001*AB$6,"Max",TRUE,"Ok")</f>
        <v>Ok</v>
      </c>
      <c r="L32" t="s">
        <v>28</v>
      </c>
      <c r="M32">
        <v>1.0139519777450938E-2</v>
      </c>
      <c r="N32">
        <v>0.7489205966313609</v>
      </c>
    </row>
    <row r="33" spans="1:14" x14ac:dyDescent="0.25">
      <c r="A33" s="11" t="str">
        <f>_xlfn.IFS(ABS(A15-T$5)&lt;=0.001*T$5,"Min",ABS(A15-T$6)&lt;=0.001*T$6,"Max",TRUE,"Ok")</f>
        <v>Ok</v>
      </c>
      <c r="B33" s="11" t="str">
        <f>_xlfn.IFS(ABS(B15-U$5)&lt;=0.001*U$5,"Min",ABS(B15-U$6)&lt;=0.001*U$6,"Max",TRUE,"Ok")</f>
        <v>Ok</v>
      </c>
      <c r="C33" s="11" t="str">
        <f>_xlfn.IFS(ABS(C15-V$5)&lt;=0.001*V$5,"Min",ABS(C15-V$6)&lt;=0.001*V$6,"Max",TRUE,"Ok")</f>
        <v>Ok</v>
      </c>
      <c r="D33" s="11" t="str">
        <f>_xlfn.IFS(ABS(D15-W$5)&lt;=0.001*W$5,"Min",ABS(D15-W$6)&lt;=0.001*W$6,"Max",TRUE,"Ok")</f>
        <v>Ok</v>
      </c>
      <c r="E33" s="11" t="str">
        <f>_xlfn.IFS(ABS(E15-X$5)&lt;=0.001*X$5,"Min",ABS(E15-X$6)&lt;=0.001*X$6,"Max",TRUE,"Ok")</f>
        <v>Ok</v>
      </c>
      <c r="F33" s="11" t="str">
        <f>_xlfn.IFS(ABS(F15-Y$5)&lt;=0.001*Y$5,"Min",ABS(F15-Y$6)&lt;=0.001*Y$6,"Max",TRUE,"Ok")</f>
        <v>Ok</v>
      </c>
      <c r="G33" s="11" t="str">
        <f>_xlfn.IFS(ABS(G15-Z$5)&lt;=0.001*Z$5,"Min",ABS(G15-Z$6)&lt;=0.001*Z$6,"Max",TRUE,"Ok")</f>
        <v>Ok</v>
      </c>
      <c r="H33" s="11" t="str">
        <f>_xlfn.IFS(ABS(H15-AA$5)&lt;=0.001*AA$5,"Min",ABS(H15-AA$6)&lt;=0.001*AA$6,"Max",TRUE,"Ok")</f>
        <v>Ok</v>
      </c>
      <c r="I33" s="11" t="str">
        <f>_xlfn.IFS(ABS(I15-AB$5)&lt;=0.001*AB$5,"Min",ABS(I15-AB$6)&lt;=0.001*AB$6,"Max",TRUE,"Ok")</f>
        <v>Ok</v>
      </c>
      <c r="M33">
        <v>6.421234854509128E-3</v>
      </c>
      <c r="N33">
        <v>0.54874614194131155</v>
      </c>
    </row>
    <row r="34" spans="1:14" x14ac:dyDescent="0.25">
      <c r="A34" s="11" t="str">
        <f>_xlfn.IFS(ABS(A16-T$5)&lt;=0.001*T$5,"Min",ABS(A16-T$6)&lt;=0.001*T$6,"Max",TRUE,"Ok")</f>
        <v>Ok</v>
      </c>
      <c r="B34" s="11" t="str">
        <f>_xlfn.IFS(ABS(B16-U$5)&lt;=0.001*U$5,"Min",ABS(B16-U$6)&lt;=0.001*U$6,"Max",TRUE,"Ok")</f>
        <v>Min</v>
      </c>
      <c r="C34" s="11" t="str">
        <f>_xlfn.IFS(ABS(C16-V$5)&lt;=0.001*V$5,"Min",ABS(C16-V$6)&lt;=0.001*V$6,"Max",TRUE,"Ok")</f>
        <v>Ok</v>
      </c>
      <c r="D34" s="11" t="str">
        <f>_xlfn.IFS(ABS(D16-W$5)&lt;=0.001*W$5,"Min",ABS(D16-W$6)&lt;=0.001*W$6,"Max",TRUE,"Ok")</f>
        <v>Ok</v>
      </c>
      <c r="E34" s="11" t="str">
        <f>_xlfn.IFS(ABS(E16-X$5)&lt;=0.001*X$5,"Min",ABS(E16-X$6)&lt;=0.001*X$6,"Max",TRUE,"Ok")</f>
        <v>Ok</v>
      </c>
      <c r="F34" s="11" t="str">
        <f>_xlfn.IFS(ABS(F16-Y$5)&lt;=0.001*Y$5,"Min",ABS(F16-Y$6)&lt;=0.001*Y$6,"Max",TRUE,"Ok")</f>
        <v>Ok</v>
      </c>
      <c r="G34" s="11" t="str">
        <f>_xlfn.IFS(ABS(G16-Z$5)&lt;=0.001*Z$5,"Min",ABS(G16-Z$6)&lt;=0.001*Z$6,"Max",TRUE,"Ok")</f>
        <v>Ok</v>
      </c>
      <c r="H34" s="11" t="str">
        <f>_xlfn.IFS(ABS(H16-AA$5)&lt;=0.001*AA$5,"Min",ABS(H16-AA$6)&lt;=0.001*AA$6,"Max",TRUE,"Ok")</f>
        <v>Ok</v>
      </c>
      <c r="I34" s="11" t="str">
        <f>_xlfn.IFS(ABS(I16-AB$5)&lt;=0.001*AB$5,"Min",ABS(I16-AB$6)&lt;=0.001*AB$6,"Max",TRUE,"Ok")</f>
        <v>Ok</v>
      </c>
    </row>
    <row r="35" spans="1:14" x14ac:dyDescent="0.25">
      <c r="A35" s="11" t="str">
        <f>_xlfn.IFS(ABS(A17-T$5)&lt;=0.001*T$5,"Min",ABS(A17-T$6)&lt;=0.001*T$6,"Max",TRUE,"Ok")</f>
        <v>Ok</v>
      </c>
      <c r="B35" s="11" t="str">
        <f>_xlfn.IFS(ABS(B17-U$5)&lt;=0.001*U$5,"Min",ABS(B17-U$6)&lt;=0.001*U$6,"Max",TRUE,"Ok")</f>
        <v>Ok</v>
      </c>
      <c r="C35" s="11" t="str">
        <f>_xlfn.IFS(ABS(C17-V$5)&lt;=0.001*V$5,"Min",ABS(C17-V$6)&lt;=0.001*V$6,"Max",TRUE,"Ok")</f>
        <v>Ok</v>
      </c>
      <c r="D35" s="11" t="str">
        <f>_xlfn.IFS(ABS(D17-W$5)&lt;=0.001*W$5,"Min",ABS(D17-W$6)&lt;=0.001*W$6,"Max",TRUE,"Ok")</f>
        <v>Ok</v>
      </c>
      <c r="E35" s="11" t="str">
        <f>_xlfn.IFS(ABS(E17-X$5)&lt;=0.001*X$5,"Min",ABS(E17-X$6)&lt;=0.001*X$6,"Max",TRUE,"Ok")</f>
        <v>Ok</v>
      </c>
      <c r="F35" s="11" t="str">
        <f>_xlfn.IFS(ABS(F17-Y$5)&lt;=0.001*Y$5,"Min",ABS(F17-Y$6)&lt;=0.001*Y$6,"Max",TRUE,"Ok")</f>
        <v>Ok</v>
      </c>
      <c r="G35" s="11" t="str">
        <f>_xlfn.IFS(ABS(G17-Z$5)&lt;=0.001*Z$5,"Min",ABS(G17-Z$6)&lt;=0.001*Z$6,"Max",TRUE,"Ok")</f>
        <v>Ok</v>
      </c>
      <c r="H35" s="11" t="str">
        <f>_xlfn.IFS(ABS(H17-AA$5)&lt;=0.001*AA$5,"Min",ABS(H17-AA$6)&lt;=0.001*AA$6,"Max",TRUE,"Ok")</f>
        <v>Ok</v>
      </c>
      <c r="I35" s="11" t="str">
        <f>_xlfn.IFS(ABS(I17-AB$5)&lt;=0.001*AB$5,"Min",ABS(I17-AB$6)&lt;=0.001*AB$6,"Max",TRUE,"Ok")</f>
        <v>Max</v>
      </c>
    </row>
    <row r="36" spans="1:14" x14ac:dyDescent="0.25">
      <c r="A36" s="11" t="str">
        <f>_xlfn.IFS(ABS(A18-T$5)&lt;=0.001*T$5,"Min",ABS(A18-T$6)&lt;=0.001*T$6,"Max",TRUE,"Ok")</f>
        <v>Ok</v>
      </c>
      <c r="B36" s="11" t="str">
        <f>_xlfn.IFS(ABS(B18-U$5)&lt;=0.001*U$5,"Min",ABS(B18-U$6)&lt;=0.001*U$6,"Max",TRUE,"Ok")</f>
        <v>Ok</v>
      </c>
      <c r="C36" s="11" t="str">
        <f>_xlfn.IFS(ABS(C18-V$5)&lt;=0.001*V$5,"Min",ABS(C18-V$6)&lt;=0.001*V$6,"Max",TRUE,"Ok")</f>
        <v>Ok</v>
      </c>
      <c r="D36" s="11" t="str">
        <f>_xlfn.IFS(ABS(D18-W$5)&lt;=0.001*W$5,"Min",ABS(D18-W$6)&lt;=0.001*W$6,"Max",TRUE,"Ok")</f>
        <v>Ok</v>
      </c>
      <c r="E36" s="11" t="str">
        <f>_xlfn.IFS(ABS(E18-X$5)&lt;=0.001*X$5,"Min",ABS(E18-X$6)&lt;=0.001*X$6,"Max",TRUE,"Ok")</f>
        <v>Ok</v>
      </c>
      <c r="F36" s="11" t="str">
        <f>_xlfn.IFS(ABS(F18-Y$5)&lt;=0.001*Y$5,"Min",ABS(F18-Y$6)&lt;=0.001*Y$6,"Max",TRUE,"Ok")</f>
        <v>Min</v>
      </c>
      <c r="G36" s="11" t="str">
        <f>_xlfn.IFS(ABS(G18-Z$5)&lt;=0.001*Z$5,"Min",ABS(G18-Z$6)&lt;=0.001*Z$6,"Max",TRUE,"Ok")</f>
        <v>Ok</v>
      </c>
      <c r="H36" s="11" t="str">
        <f>_xlfn.IFS(ABS(H18-AA$5)&lt;=0.001*AA$5,"Min",ABS(H18-AA$6)&lt;=0.001*AA$6,"Max",TRUE,"Ok")</f>
        <v>Ok</v>
      </c>
      <c r="I36" s="11" t="str">
        <f>_xlfn.IFS(ABS(I18-AB$5)&lt;=0.001*AB$5,"Min",ABS(I18-AB$6)&lt;=0.001*AB$6,"Max",TRUE,"Ok")</f>
        <v>Min</v>
      </c>
    </row>
    <row r="37" spans="1:14" x14ac:dyDescent="0.25">
      <c r="B37" t="s">
        <v>0</v>
      </c>
      <c r="C37" t="s">
        <v>1</v>
      </c>
      <c r="D37" t="s">
        <v>2</v>
      </c>
    </row>
    <row r="38" spans="1:14" x14ac:dyDescent="0.25">
      <c r="A38" t="s">
        <v>3</v>
      </c>
      <c r="B38">
        <f>AVERAGE(A$2,A$4,A$6,A$7,A$10)</f>
        <v>1.5756130817148738E-3</v>
      </c>
      <c r="C38">
        <f>AVERAGE(A$1,A$3,A$8,A$9,A$11,A$12)</f>
        <v>1.8538458865264319E-3</v>
      </c>
      <c r="D38">
        <f>AVERAGE(A$13,A$15,A$16,A$18)</f>
        <v>4.0918064501504169E-4</v>
      </c>
    </row>
    <row r="39" spans="1:14" x14ac:dyDescent="0.25">
      <c r="B39">
        <f>STDEV(A$2,A$6,A$7,A$10)/SQRT(COUNT(A$2,A$6,A$7,A$10))</f>
        <v>1.0447399185554451E-3</v>
      </c>
      <c r="C39">
        <f>STDEV(A$1,A$3,A$8,A$9,A$11,A$12)/SQRT(COUNT(A$1,A$3,A$8,A$9,A$11,A$12))</f>
        <v>1.1694195702938643E-3</v>
      </c>
      <c r="D39">
        <f>STDEV(A$13,A$15,A$16,A$18)/SQRT(COUNT(A$13,A$15,A$16,A$18))</f>
        <v>9.7749039349354682E-5</v>
      </c>
    </row>
    <row r="40" spans="1:14" x14ac:dyDescent="0.25">
      <c r="C40" t="s">
        <v>0</v>
      </c>
      <c r="D40" t="s">
        <v>1</v>
      </c>
      <c r="E40" t="s">
        <v>2</v>
      </c>
    </row>
    <row r="41" spans="1:14" x14ac:dyDescent="0.25">
      <c r="B41" t="s">
        <v>4</v>
      </c>
      <c r="C41">
        <f>AVERAGE(B$2,B$4,B$6,B$7,B$10)</f>
        <v>3.4631571907257463E-2</v>
      </c>
      <c r="D41">
        <f>AVERAGE(B$1,B$3,B$8,B$9,B$11,B$12)</f>
        <v>3.407353040904397E-2</v>
      </c>
      <c r="E41">
        <f>AVERAGE(B$13,B$15,B$16,B$18)</f>
        <v>2.6420759574462563E-2</v>
      </c>
    </row>
    <row r="42" spans="1:14" x14ac:dyDescent="0.25">
      <c r="C42">
        <f>STDEV(B$2,B$6,B$7,B$10)/SQRT(COUNT(B$2,B$6,B$7,B$10))</f>
        <v>7.5066653372385175E-3</v>
      </c>
      <c r="D42">
        <f>STDEV(B$1,B$3,B$8,B$9,B$11,B$12)/SQRT(COUNT(B$1,B$3,B$8,B$9,B$11,B$12))</f>
        <v>5.4329446213610853E-3</v>
      </c>
      <c r="E42">
        <f>STDEV(B$13,B$15,B$16,B$18)/SQRT(COUNT(B$13,B$15,B$16,B$18))</f>
        <v>7.2439012414413602E-5</v>
      </c>
    </row>
    <row r="43" spans="1:14" x14ac:dyDescent="0.25">
      <c r="D43" t="s">
        <v>0</v>
      </c>
      <c r="E43" t="s">
        <v>1</v>
      </c>
      <c r="F43" t="s">
        <v>2</v>
      </c>
    </row>
    <row r="44" spans="1:14" x14ac:dyDescent="0.25">
      <c r="C44" t="s">
        <v>5</v>
      </c>
      <c r="D44">
        <f>AVERAGE(C$2,C$4,C$6,C$7,C$10)</f>
        <v>821016643.60751045</v>
      </c>
      <c r="E44">
        <f>AVERAGE(C$1,C$3,C$8,C$9,C$11,C$12)</f>
        <v>884795162.76478398</v>
      </c>
      <c r="F44">
        <f>AVERAGE(C$13,C$15,C$16,C$18)</f>
        <v>281302308.30835921</v>
      </c>
    </row>
    <row r="45" spans="1:14" x14ac:dyDescent="0.25">
      <c r="D45">
        <f>STDEV(C$2,C$6,C$7,C$10)/SQRT(COUNT(C$2,C$6,C$7,C$10))</f>
        <v>150436323.31557009</v>
      </c>
      <c r="E45">
        <f>STDEV(C$1,C$3,C$8,C$9,C$11,C$12)/SQRT(COUNT(C$1,C$3,C$8,C$9,C$11,C$12))</f>
        <v>132589557.77586628</v>
      </c>
      <c r="F45">
        <f>STDEV(C$13,C$15,C$16,C$18)/SQRT(COUNT(C$13,C$15,C$16,C$18))</f>
        <v>119517745.49947689</v>
      </c>
    </row>
    <row r="46" spans="1:14" x14ac:dyDescent="0.25">
      <c r="E46" t="s">
        <v>0</v>
      </c>
      <c r="F46" t="s">
        <v>1</v>
      </c>
      <c r="G46" t="s">
        <v>2</v>
      </c>
    </row>
    <row r="47" spans="1:14" x14ac:dyDescent="0.25">
      <c r="D47" t="s">
        <v>6</v>
      </c>
      <c r="E47">
        <f>AVERAGE(D$2,D$4,D$6,D$7,D$10)</f>
        <v>21.665856006620764</v>
      </c>
      <c r="F47">
        <f>AVERAGE(D$1,D$3,D$8,D$9,D$11,D$12)</f>
        <v>23.258065214118158</v>
      </c>
      <c r="G47">
        <f>AVERAGE(D$13,D$15,D$16,D$18)</f>
        <v>17.162865937389306</v>
      </c>
    </row>
    <row r="48" spans="1:14" x14ac:dyDescent="0.25">
      <c r="E48">
        <f>STDEV(D$2,D$6,D$7,D$10)/SQRT(COUNT(D$2,D$6,D$7,D$10))</f>
        <v>0.99200184873583563</v>
      </c>
      <c r="F48">
        <f>STDEV(D$1,D$3,D$8,D$9,D$11,D$12)/SQRT(COUNT(D$1,D$3,D$8,D$9,D$11,D$12))</f>
        <v>3.5495295936658553</v>
      </c>
      <c r="G48">
        <f>STDEV(D$13,D$15,D$16,D$18)/SQRT(COUNT(D$13,D$15,D$16,D$18))</f>
        <v>2.666105795193602</v>
      </c>
    </row>
    <row r="49" spans="5:13" x14ac:dyDescent="0.25">
      <c r="F49" t="s">
        <v>0</v>
      </c>
      <c r="G49" t="s">
        <v>1</v>
      </c>
      <c r="H49" t="s">
        <v>2</v>
      </c>
    </row>
    <row r="50" spans="5:13" x14ac:dyDescent="0.25">
      <c r="E50" t="s">
        <v>7</v>
      </c>
      <c r="F50">
        <f>AVERAGE(E$2,E$4,E$6,E$7,E$10)</f>
        <v>71.991112905571299</v>
      </c>
      <c r="G50">
        <f>AVERAGE(E$1,E$3,E$8,E$9,E$11,E$12)</f>
        <v>69.927538423613697</v>
      </c>
      <c r="H50">
        <f>AVERAGE(E$13,E$15,E$16,E$18)</f>
        <v>66.511511617894982</v>
      </c>
    </row>
    <row r="51" spans="5:13" x14ac:dyDescent="0.25">
      <c r="F51">
        <f>STDEV(E$2,E$6,E$7,E$10)/SQRT(COUNT(E$2,E$6,E$7,E$10))</f>
        <v>1.3615151309956437</v>
      </c>
      <c r="G51">
        <f>STDEV(E$1,E$3,E$8,E$9,E$11,E$12)/SQRT(COUNT(E$1,E$3,E$8,E$9,E$11,E$12))</f>
        <v>1.7684618034516078</v>
      </c>
      <c r="H51">
        <f>STDEV(E$13,E$15,E$16,E$18)/SQRT(COUNT(E$13,E$15,E$16,E$18))</f>
        <v>1.0334283378372413</v>
      </c>
    </row>
    <row r="52" spans="5:13" x14ac:dyDescent="0.25">
      <c r="G52" t="s">
        <v>0</v>
      </c>
      <c r="H52" t="s">
        <v>1</v>
      </c>
      <c r="I52" t="s">
        <v>2</v>
      </c>
    </row>
    <row r="53" spans="5:13" x14ac:dyDescent="0.25">
      <c r="F53" t="s">
        <v>8</v>
      </c>
      <c r="G53">
        <f>AVERAGE(F$2,F$4,F$6,F$7,F$10)</f>
        <v>0.48964360836165388</v>
      </c>
      <c r="H53">
        <f>AVERAGE(F$1,F$3,F$8,F$9,F$11,F$12)</f>
        <v>0.62467392697076818</v>
      </c>
      <c r="I53">
        <f>AVERAGE(F$13,F$15,F$16,F$18)</f>
        <v>0.31865421713684139</v>
      </c>
    </row>
    <row r="54" spans="5:13" x14ac:dyDescent="0.25">
      <c r="G54">
        <f>STDEV(F$2,F$6,F$7,F$10)/SQRT(COUNT(F$2,F$6,F$7,F$10))</f>
        <v>1.5743495981404742E-2</v>
      </c>
      <c r="H54">
        <f>STDEV(F$1,F$3,F$8,F$9,F$11,F$12)/SQRT(COUNT(F$1,F$3,F$8,F$9,F$11,F$12))</f>
        <v>2.8025073968266499E-2</v>
      </c>
      <c r="I54">
        <f>STDEV(F$13,F$15,F$16,F$18)/SQRT(COUNT(F$13,F$15,F$16,F$18))</f>
        <v>0.17590982786565229</v>
      </c>
    </row>
    <row r="55" spans="5:13" x14ac:dyDescent="0.25">
      <c r="H55" t="s">
        <v>0</v>
      </c>
      <c r="I55" t="s">
        <v>1</v>
      </c>
      <c r="J55" t="s">
        <v>2</v>
      </c>
    </row>
    <row r="56" spans="5:13" x14ac:dyDescent="0.25">
      <c r="G56" t="s">
        <v>9</v>
      </c>
      <c r="H56">
        <f>AVERAGE(G$2,G$4,G$6,G$7,G$10)</f>
        <v>0.98760204067091006</v>
      </c>
      <c r="I56">
        <f>AVERAGE(G$1,G$3,G$8,G$9,G$11,G$12)</f>
        <v>0.7489205966313609</v>
      </c>
      <c r="J56">
        <f>AVERAGE(G$13,G$15,G$16,G$18)</f>
        <v>1.0139519777450938E-2</v>
      </c>
    </row>
    <row r="57" spans="5:13" x14ac:dyDescent="0.25">
      <c r="H57">
        <f>STDEV(G$2,G$6,G$7,G$10)/SQRT(COUNT(G$2,G$6,G$7,G$10))</f>
        <v>0.71732924421815569</v>
      </c>
      <c r="I57">
        <f>STDEV(G$1,G$3,G$8,G$9,G$11,G$12)/SQRT(COUNT(G$1,G$3,G$8,G$9,G$11,G$12))</f>
        <v>0.54874614194131155</v>
      </c>
      <c r="J57">
        <f>STDEV(G$13,G$15,G$16,G$18)/SQRT(COUNT(G$13,G$15,G$16,G$18))</f>
        <v>6.421234854509128E-3</v>
      </c>
    </row>
    <row r="58" spans="5:13" x14ac:dyDescent="0.25">
      <c r="I58" t="s">
        <v>0</v>
      </c>
      <c r="J58" t="s">
        <v>1</v>
      </c>
      <c r="K58" t="s">
        <v>2</v>
      </c>
    </row>
    <row r="59" spans="5:13" x14ac:dyDescent="0.25">
      <c r="H59" t="s">
        <v>10</v>
      </c>
      <c r="I59">
        <f>AVERAGE(H$2,H$4,H$6,H$7,H$10)</f>
        <v>4.4737202209835106E-4</v>
      </c>
      <c r="J59">
        <f>AVERAGE(H$1,H$3,H$8,H$9,H$11,H$12)</f>
        <v>1.8813807020430105E-3</v>
      </c>
      <c r="K59">
        <f>AVERAGE(H$13,H$15,H$16,H$18)</f>
        <v>2.4903235791122807E-3</v>
      </c>
    </row>
    <row r="60" spans="5:13" x14ac:dyDescent="0.25">
      <c r="I60">
        <f>STDEV(H$2,H$6,H$7,H$10)/SQRT(COUNT(H$2,H$6,H$7,H$10))</f>
        <v>1.4474098529035388E-7</v>
      </c>
      <c r="J60">
        <f>STDEV(H$1,H$3,H$8,H$9,H$11,H$12)/SQRT(COUNT(H$1,H$3,H$8,H$9,H$11,H$12))</f>
        <v>1.6367988425098196E-3</v>
      </c>
      <c r="K60">
        <f>STDEV(H$13,H$15,H$16,H$18)/SQRT(COUNT(H$13,H$15,H$16,H$18))</f>
        <v>2.4903211112578764E-3</v>
      </c>
    </row>
    <row r="61" spans="5:13" x14ac:dyDescent="0.25">
      <c r="J61" t="s">
        <v>0</v>
      </c>
      <c r="K61" t="s">
        <v>1</v>
      </c>
      <c r="L61" t="s">
        <v>2</v>
      </c>
    </row>
    <row r="62" spans="5:13" x14ac:dyDescent="0.25">
      <c r="I62" t="s">
        <v>11</v>
      </c>
      <c r="J62">
        <f>AVERAGE(I$2,I$4,I$6,I$7,I$10)</f>
        <v>2.0685325466676806E-2</v>
      </c>
      <c r="K62">
        <f>AVERAGE(I$1,I$3,I$8,I$9,I$11,I$12)</f>
        <v>2.0982889466742465E-2</v>
      </c>
      <c r="L62">
        <f>AVERAGE(I$13,I$15,I$16,I$18)</f>
        <v>2.0254338466044231E-2</v>
      </c>
    </row>
    <row r="63" spans="5:13" x14ac:dyDescent="0.25">
      <c r="J63">
        <f>STDEV(I$2,I$6,I$7,I$10)/SQRT(COUNT(I$2,I$6,I$7,I$10))</f>
        <v>1.4433140442303676E-4</v>
      </c>
      <c r="K63">
        <f>STDEV(I$1,I$3,I$8,I$9,I$11,I$12)/SQRT(COUNT(I$1,I$3,I$8,I$9,I$11,I$12))</f>
        <v>8.3232065221440667E-5</v>
      </c>
      <c r="L63">
        <f>STDEV(I$13,I$15,I$16,I$18)/SQRT(COUNT(I$13,I$15,I$16,I$18))</f>
        <v>3.3905745570573446E-4</v>
      </c>
    </row>
    <row r="64" spans="5:13" x14ac:dyDescent="0.25">
      <c r="K64" t="s">
        <v>0</v>
      </c>
      <c r="L64" t="s">
        <v>1</v>
      </c>
      <c r="M64" t="s">
        <v>2</v>
      </c>
    </row>
    <row r="65" spans="10:16" x14ac:dyDescent="0.25">
      <c r="J65" t="s">
        <v>12</v>
      </c>
      <c r="K65">
        <f>AVERAGE(J$2,J$4,J$6,J$7,J$10)</f>
        <v>0.9846208085278787</v>
      </c>
      <c r="L65">
        <f>AVERAGE(J$1,J$3,J$8,J$9,J$11,J$12)</f>
        <v>0.99188467611926123</v>
      </c>
      <c r="M65">
        <f>AVERAGE(J$13,J$15,J$16,J$18)</f>
        <v>0.9908908327885434</v>
      </c>
    </row>
    <row r="66" spans="10:16" x14ac:dyDescent="0.25">
      <c r="K66">
        <f>STDEV(J$2,J$6,J$7,J$10)/SQRT(COUNT(J$2,J$6,J$7,J$10))</f>
        <v>6.4964877273083728E-3</v>
      </c>
      <c r="L66">
        <f>STDEV(J$1,J$3,J$8,J$9,J$11,J$12)/SQRT(COUNT(J$1,J$3,J$8,J$9,J$11,J$12))</f>
        <v>1.4495210884977621E-3</v>
      </c>
      <c r="M66">
        <f>STDEV(J$13,J$15,J$16,J$18)/SQRT(COUNT(J$13,J$15,J$16,J$18))</f>
        <v>1.9805460745015197E-3</v>
      </c>
    </row>
    <row r="67" spans="10:16" x14ac:dyDescent="0.25">
      <c r="L67" t="s">
        <v>0</v>
      </c>
      <c r="M67" t="s">
        <v>1</v>
      </c>
      <c r="N67" t="s">
        <v>2</v>
      </c>
    </row>
    <row r="68" spans="10:16" x14ac:dyDescent="0.25">
      <c r="K68" t="s">
        <v>13</v>
      </c>
      <c r="L68">
        <f>AVERAGE(K$2,K$4,K$6,K$7,K$10)</f>
        <v>0.91205649327019656</v>
      </c>
      <c r="M68">
        <f>AVERAGE(K$1,K$3,K$8,K$9,K$11,K$12)</f>
        <v>0.90338424524005434</v>
      </c>
      <c r="N68">
        <f>AVERAGE(K$13,K$15,K$16,K$18)</f>
        <v>0.89045016671936761</v>
      </c>
    </row>
    <row r="69" spans="10:16" x14ac:dyDescent="0.25">
      <c r="L69">
        <f>STDEV(K$2,K$6,K$7,K$10)/SQRT(COUNT(K$2,K$6,K$7,K$10))</f>
        <v>4.6562250904623494E-2</v>
      </c>
      <c r="M69">
        <f>STDEV(K$1,K$3,K$8,K$9,K$11,K$12)/SQRT(COUNT(K$1,K$3,K$8,K$9,K$11,K$12))</f>
        <v>3.5380735696335583E-2</v>
      </c>
      <c r="N69">
        <f>STDEV(K$13,K$15,K$16,K$18)/SQRT(COUNT(K$13,K$15,K$16,K$18))</f>
        <v>7.1970014747289146E-2</v>
      </c>
    </row>
    <row r="70" spans="10:16" x14ac:dyDescent="0.25">
      <c r="M70" t="s">
        <v>0</v>
      </c>
      <c r="N70" t="s">
        <v>1</v>
      </c>
      <c r="O70" t="s">
        <v>2</v>
      </c>
    </row>
    <row r="71" spans="10:16" x14ac:dyDescent="0.25">
      <c r="L71" t="s">
        <v>14</v>
      </c>
      <c r="M71">
        <f>AVERAGE(L$2,L$4,L$6,L$7,L$10)</f>
        <v>0.11603488195925937</v>
      </c>
      <c r="N71">
        <f>AVERAGE(L$1,L$3,L$8,L$9,L$11,L$12)</f>
        <v>8.7610595607189076E-2</v>
      </c>
      <c r="O71">
        <f>AVERAGE(L$13,L$15,L$16,L$18)</f>
        <v>9.2996815108809333E-2</v>
      </c>
    </row>
    <row r="72" spans="10:16" x14ac:dyDescent="0.25">
      <c r="M72">
        <f>STDEV(L$2,L$6,L$7,L$10)/SQRT(COUNT(L$2,L$6,L$7,L$10))</f>
        <v>2.411341165056537E-2</v>
      </c>
      <c r="N72">
        <f>STDEV(L$1,L$3,L$8,L$9,L$11,L$12)/SQRT(COUNT(L$1,L$3,L$8,L$9,L$11,L$12))</f>
        <v>8.4682250712293777E-3</v>
      </c>
      <c r="O72">
        <f>STDEV(L$13,L$15,L$16,L$18)/SQRT(COUNT(L$13,L$15,L$16,L$18))</f>
        <v>1.1100569339153378E-2</v>
      </c>
    </row>
    <row r="73" spans="10:16" x14ac:dyDescent="0.25">
      <c r="N73" t="s">
        <v>0</v>
      </c>
      <c r="O73" t="s">
        <v>1</v>
      </c>
      <c r="P73" t="s">
        <v>2</v>
      </c>
    </row>
    <row r="74" spans="10:16" x14ac:dyDescent="0.25">
      <c r="M74" t="s">
        <v>15</v>
      </c>
      <c r="N74">
        <f>AVERAGE(M$2,M$4,M$6,M$7,M$10)</f>
        <v>0.26593204270799609</v>
      </c>
      <c r="O74">
        <f>AVERAGE(M$1,M$3,M$8,M$9,M$11,M$12)</f>
        <v>0.27462705145025867</v>
      </c>
      <c r="P74">
        <f>AVERAGE(M$13,M$15,M$16,M$18)</f>
        <v>0.275268451446878</v>
      </c>
    </row>
    <row r="75" spans="10:16" x14ac:dyDescent="0.25">
      <c r="N75">
        <f>STDEV(M$2,M$6,M$7,M$10)/SQRT(COUNT(M$2,M$6,M$7,M$10))</f>
        <v>7.5908461419817039E-2</v>
      </c>
      <c r="O75">
        <f>STDEV(M$1,M$3,M$8,M$9,M$11,M$12)/SQRT(COUNT(M$1,M$3,M$8,M$9,M$11,M$12))</f>
        <v>6.3607515002683801E-2</v>
      </c>
      <c r="P75">
        <f>STDEV(M$13,M$15,M$16,M$18)/SQRT(COUNT(M$13,M$15,M$16,M$18))</f>
        <v>0.10437371090759032</v>
      </c>
    </row>
  </sheetData>
  <conditionalFormatting sqref="A19:I3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:I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4 L6:L13 L15:L16 L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4 M6:M13 M15:M16 M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EE0D-57D3-4115-9DC8-BEFF121B996A}">
  <sheetPr codeName="Sheet2"/>
  <dimension ref="A1:N37"/>
  <sheetViews>
    <sheetView workbookViewId="0">
      <selection activeCell="K24" sqref="K24"/>
    </sheetView>
  </sheetViews>
  <sheetFormatPr defaultRowHeight="15" x14ac:dyDescent="0.25"/>
  <cols>
    <col min="2" max="2" width="18" customWidth="1"/>
    <col min="3" max="3" width="14.140625" customWidth="1"/>
    <col min="4" max="4" width="21.5703125" customWidth="1"/>
    <col min="5" max="8" width="12" bestFit="1" customWidth="1"/>
    <col min="9" max="9" width="17.7109375" bestFit="1" customWidth="1"/>
    <col min="10" max="11" width="13.85546875" bestFit="1" customWidth="1"/>
    <col min="12" max="14" width="12" bestFit="1" customWidth="1"/>
  </cols>
  <sheetData>
    <row r="1" spans="1:14" x14ac:dyDescent="0.25">
      <c r="B1" t="s">
        <v>16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</row>
    <row r="2" spans="1:14" x14ac:dyDescent="0.25">
      <c r="A2" t="s">
        <v>0</v>
      </c>
      <c r="B2" s="10" t="s">
        <v>29</v>
      </c>
      <c r="C2">
        <v>3.4631571907257463E-2</v>
      </c>
      <c r="D2" s="10" t="s">
        <v>36</v>
      </c>
      <c r="E2">
        <v>21.665856006620764</v>
      </c>
      <c r="F2">
        <v>71.991112905571299</v>
      </c>
      <c r="G2">
        <v>0.48964360836165388</v>
      </c>
      <c r="H2">
        <v>0.98760204067091006</v>
      </c>
      <c r="I2" s="10" t="s">
        <v>42</v>
      </c>
      <c r="J2">
        <v>2.0685325466676806E-2</v>
      </c>
      <c r="K2">
        <v>0.9846208085278787</v>
      </c>
      <c r="L2">
        <v>0.91205649327019656</v>
      </c>
      <c r="M2">
        <v>0.11603488195925937</v>
      </c>
      <c r="N2">
        <v>0.26593204270799609</v>
      </c>
    </row>
    <row r="3" spans="1:14" x14ac:dyDescent="0.25">
      <c r="A3" t="s">
        <v>1</v>
      </c>
      <c r="B3" s="10" t="s">
        <v>30</v>
      </c>
      <c r="C3">
        <v>3.407353040904397E-2</v>
      </c>
      <c r="D3" s="10" t="s">
        <v>37</v>
      </c>
      <c r="E3">
        <v>23.258065214118158</v>
      </c>
      <c r="F3">
        <v>69.927538423613697</v>
      </c>
      <c r="G3">
        <v>0.62467392697076818</v>
      </c>
      <c r="H3">
        <v>0.7489205966313609</v>
      </c>
      <c r="I3" s="10" t="s">
        <v>43</v>
      </c>
      <c r="J3">
        <v>2.0982889466742465E-2</v>
      </c>
      <c r="K3">
        <v>0.99188467611926123</v>
      </c>
      <c r="L3">
        <v>0.90338424524005434</v>
      </c>
      <c r="M3">
        <v>8.7610595607189076E-2</v>
      </c>
      <c r="N3">
        <v>0.27462705145025867</v>
      </c>
    </row>
    <row r="4" spans="1:14" x14ac:dyDescent="0.25">
      <c r="A4" t="s">
        <v>2</v>
      </c>
      <c r="B4" s="10" t="s">
        <v>31</v>
      </c>
      <c r="C4">
        <v>2.6420759574462563E-2</v>
      </c>
      <c r="D4" s="10" t="s">
        <v>38</v>
      </c>
      <c r="E4">
        <v>17.162865937389306</v>
      </c>
      <c r="F4">
        <v>66.511511617894982</v>
      </c>
      <c r="G4">
        <v>0.31865421713684139</v>
      </c>
      <c r="H4">
        <v>1.0139519777450938E-2</v>
      </c>
      <c r="I4" s="10" t="s">
        <v>44</v>
      </c>
      <c r="J4">
        <v>2.0254338466044231E-2</v>
      </c>
      <c r="K4">
        <v>0.9908908327885434</v>
      </c>
      <c r="L4">
        <v>0.89045016671936761</v>
      </c>
      <c r="M4">
        <v>9.2996815108809333E-2</v>
      </c>
      <c r="N4">
        <v>0.275268451446878</v>
      </c>
    </row>
    <row r="6" spans="1:14" x14ac:dyDescent="0.25">
      <c r="B6" t="s">
        <v>16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  <c r="J6" t="s">
        <v>11</v>
      </c>
      <c r="K6" t="s">
        <v>12</v>
      </c>
      <c r="L6" t="s">
        <v>13</v>
      </c>
      <c r="M6" t="s">
        <v>14</v>
      </c>
      <c r="N6" t="s">
        <v>15</v>
      </c>
    </row>
    <row r="7" spans="1:14" x14ac:dyDescent="0.25">
      <c r="A7" t="s">
        <v>0</v>
      </c>
      <c r="B7" s="10" t="s">
        <v>32</v>
      </c>
      <c r="C7">
        <v>7.5066653372385175E-3</v>
      </c>
      <c r="D7" s="10" t="s">
        <v>39</v>
      </c>
      <c r="E7">
        <v>0.99200184873583563</v>
      </c>
      <c r="F7">
        <v>1.3615151309956437</v>
      </c>
      <c r="G7">
        <v>1.5743495981404742E-2</v>
      </c>
      <c r="H7">
        <v>0.71732924421815569</v>
      </c>
      <c r="I7" s="10" t="s">
        <v>45</v>
      </c>
      <c r="J7" s="10" t="s">
        <v>47</v>
      </c>
      <c r="K7" s="12" t="s">
        <v>50</v>
      </c>
      <c r="L7">
        <v>4.6562250904623494E-2</v>
      </c>
      <c r="M7">
        <v>2.411341165056537E-2</v>
      </c>
      <c r="N7">
        <v>7.5908461419817039E-2</v>
      </c>
    </row>
    <row r="8" spans="1:14" x14ac:dyDescent="0.25">
      <c r="A8" t="s">
        <v>1</v>
      </c>
      <c r="B8" s="10" t="s">
        <v>33</v>
      </c>
      <c r="C8">
        <v>5.4329446213610853E-3</v>
      </c>
      <c r="D8" s="10" t="s">
        <v>40</v>
      </c>
      <c r="E8">
        <v>3.5495295936658553</v>
      </c>
      <c r="F8">
        <v>1.7684618034516078</v>
      </c>
      <c r="G8">
        <v>2.8025073968266499E-2</v>
      </c>
      <c r="H8">
        <v>0.54874614194131155</v>
      </c>
      <c r="I8" s="10" t="s">
        <v>46</v>
      </c>
      <c r="J8" s="10" t="s">
        <v>48</v>
      </c>
      <c r="K8" s="12" t="s">
        <v>51</v>
      </c>
      <c r="L8">
        <v>3.5380735696335583E-2</v>
      </c>
      <c r="M8">
        <v>8.4682250712293777E-3</v>
      </c>
      <c r="N8">
        <v>6.3607515002683801E-2</v>
      </c>
    </row>
    <row r="9" spans="1:14" x14ac:dyDescent="0.25">
      <c r="A9" t="s">
        <v>2</v>
      </c>
      <c r="B9" s="10" t="s">
        <v>34</v>
      </c>
      <c r="C9" s="10" t="s">
        <v>35</v>
      </c>
      <c r="D9" s="10" t="s">
        <v>41</v>
      </c>
      <c r="E9">
        <v>2.666105795193602</v>
      </c>
      <c r="F9">
        <v>1.0334283378372413</v>
      </c>
      <c r="G9">
        <v>0.17590982786565229</v>
      </c>
      <c r="H9">
        <v>6.421234854509128E-3</v>
      </c>
      <c r="I9" s="10" t="s">
        <v>44</v>
      </c>
      <c r="J9" s="10" t="s">
        <v>49</v>
      </c>
      <c r="K9" s="12" t="s">
        <v>52</v>
      </c>
      <c r="L9">
        <v>7.1970014747289146E-2</v>
      </c>
      <c r="M9">
        <v>1.1100569339153378E-2</v>
      </c>
      <c r="N9">
        <v>0.10437371090759032</v>
      </c>
    </row>
    <row r="22" spans="1:14" x14ac:dyDescent="0.25">
      <c r="B22" s="11" t="s">
        <v>16</v>
      </c>
      <c r="C22" s="11" t="s">
        <v>4</v>
      </c>
      <c r="D22" s="11" t="s">
        <v>5</v>
      </c>
      <c r="E22" s="11" t="s">
        <v>6</v>
      </c>
      <c r="F22" s="11" t="s">
        <v>7</v>
      </c>
      <c r="G22" s="11" t="s">
        <v>8</v>
      </c>
      <c r="H22" s="11" t="s">
        <v>9</v>
      </c>
      <c r="I22" s="11" t="s">
        <v>10</v>
      </c>
      <c r="J22" s="11" t="s">
        <v>11</v>
      </c>
      <c r="K22" s="11" t="s">
        <v>12</v>
      </c>
      <c r="L22" s="11" t="s">
        <v>13</v>
      </c>
      <c r="M22" s="11" t="s">
        <v>14</v>
      </c>
      <c r="N22" s="11" t="s">
        <v>15</v>
      </c>
    </row>
    <row r="23" spans="1:14" x14ac:dyDescent="0.25">
      <c r="A23" s="11" t="s">
        <v>0</v>
      </c>
      <c r="B23" t="str">
        <f>IF(NOT(ISNUMBER(FIND("E",B2))),_xlfn.CONCAT(ROUND(B2,2), " ± ", ROUND(B7,2)),_xlfn.CONCAT(LEFT(B2,4),RIGHT(B2,4), " ± ",LEFT(B7,4),RIGHT(B7,4)))</f>
        <v>1.58E-03 ± 1.04E-03</v>
      </c>
      <c r="C23" t="str">
        <f t="shared" ref="C23:N23" si="0">IF(NOT(ISNUMBER(FIND("E",C2))),_xlfn.CONCAT(ROUND(C2,2), " ± ", ROUND(C7,2)),_xlfn.CONCAT(LEFT(C2,4),RIGHT(C2,4), " ± ",LEFT(C7,4),RIGHT(C7,4)))</f>
        <v>0.03 ± 0.01</v>
      </c>
      <c r="D23" t="str">
        <f t="shared" si="0"/>
        <v>8.21E+08 ± 1.50E+08</v>
      </c>
      <c r="E23" t="str">
        <f t="shared" si="0"/>
        <v>21.67 ± 0.99</v>
      </c>
      <c r="F23" t="str">
        <f t="shared" si="0"/>
        <v>71.99 ± 1.36</v>
      </c>
      <c r="G23" t="str">
        <f t="shared" si="0"/>
        <v>0.49 ± 0.02</v>
      </c>
      <c r="H23" t="str">
        <f t="shared" si="0"/>
        <v>0.99 ± 0.72</v>
      </c>
      <c r="I23" t="str">
        <f t="shared" si="0"/>
        <v>4.47E-04 ± 1.45E-07</v>
      </c>
      <c r="J23" s="11" t="str">
        <f>_xlfn.CONCAT(ROUND(J2,2)," ± ",J7)</f>
        <v>0.02 ± 1.44E-04</v>
      </c>
      <c r="K23" s="11" t="str">
        <f>_xlfn.CONCAT(ROUND(K2,2)," ± ",K7)</f>
        <v>0.98 ± 6.50E-03</v>
      </c>
      <c r="L23" t="str">
        <f t="shared" si="0"/>
        <v>0.91 ± 0.05</v>
      </c>
      <c r="M23" t="str">
        <f t="shared" si="0"/>
        <v>0.12 ± 0.02</v>
      </c>
      <c r="N23" t="str">
        <f t="shared" si="0"/>
        <v>0.27 ± 0.08</v>
      </c>
    </row>
    <row r="24" spans="1:14" x14ac:dyDescent="0.25">
      <c r="A24" s="11" t="s">
        <v>1</v>
      </c>
      <c r="B24" t="str">
        <f t="shared" ref="B24:N25" si="1">IF(NOT(ISNUMBER(FIND("E",B3))),_xlfn.CONCAT(ROUND(B3,2), " ± ", ROUND(B8,2)),_xlfn.CONCAT(LEFT(B3,4),RIGHT(B3,4), " ± ",LEFT(B8,4),RIGHT(B8,4)))</f>
        <v>1.85E-03 ± 1.17E-03</v>
      </c>
      <c r="C24" t="str">
        <f t="shared" si="1"/>
        <v>0.03 ± 0.01</v>
      </c>
      <c r="D24" t="str">
        <f t="shared" si="1"/>
        <v>8.85E+08 ± 1.33E+08</v>
      </c>
      <c r="E24" t="str">
        <f t="shared" si="1"/>
        <v>23.26 ± 3.55</v>
      </c>
      <c r="F24" t="str">
        <f t="shared" si="1"/>
        <v>69.93 ± 1.77</v>
      </c>
      <c r="G24" t="str">
        <f t="shared" si="1"/>
        <v>0.62 ± 0.03</v>
      </c>
      <c r="H24" t="str">
        <f t="shared" si="1"/>
        <v>0.75 ± 0.55</v>
      </c>
      <c r="I24" t="str">
        <f t="shared" si="1"/>
        <v>1.88E-03 ± 1.64E-03</v>
      </c>
      <c r="J24" s="11" t="str">
        <f t="shared" ref="J24:K25" si="2">_xlfn.CONCAT(ROUND(J3,2)," ± ",J8)</f>
        <v>0.02 ± 8.32E-05</v>
      </c>
      <c r="K24" s="11" t="str">
        <f t="shared" si="2"/>
        <v>0.99 ± 1.45E-03</v>
      </c>
      <c r="L24" t="str">
        <f t="shared" si="1"/>
        <v>0.9 ± 0.04</v>
      </c>
      <c r="M24" t="str">
        <f t="shared" si="1"/>
        <v>0.09 ± 0.01</v>
      </c>
      <c r="N24" t="str">
        <f t="shared" si="1"/>
        <v>0.27 ± 0.06</v>
      </c>
    </row>
    <row r="25" spans="1:14" x14ac:dyDescent="0.25">
      <c r="A25" s="11" t="s">
        <v>2</v>
      </c>
      <c r="B25" t="str">
        <f t="shared" si="1"/>
        <v>4.09E-04 ± 9.77E-05</v>
      </c>
      <c r="C25" t="str">
        <f>_xlfn.CONCAT(ROUND(C4,2)," ± ",C9)</f>
        <v>0.03 ± 7.24E-05</v>
      </c>
      <c r="D25" t="str">
        <f t="shared" si="1"/>
        <v>2.81E+08 ± 1.20E+08</v>
      </c>
      <c r="E25" t="str">
        <f t="shared" si="1"/>
        <v>17.16 ± 2.67</v>
      </c>
      <c r="F25" t="str">
        <f t="shared" si="1"/>
        <v>66.51 ± 1.03</v>
      </c>
      <c r="G25" t="str">
        <f t="shared" si="1"/>
        <v>0.32 ± 0.18</v>
      </c>
      <c r="H25" t="str">
        <f t="shared" si="1"/>
        <v>0.01 ± 0.01</v>
      </c>
      <c r="I25" t="str">
        <f t="shared" si="1"/>
        <v>2.49E-03 ± 2.49E-03</v>
      </c>
      <c r="J25" s="11" t="str">
        <f t="shared" si="2"/>
        <v>0.02 ± 3.39E-04</v>
      </c>
      <c r="K25" s="11" t="str">
        <f t="shared" si="2"/>
        <v>0.99 ± 1.98E-03</v>
      </c>
      <c r="L25" t="str">
        <f t="shared" si="1"/>
        <v>0.89 ± 0.07</v>
      </c>
      <c r="M25" t="str">
        <f t="shared" si="1"/>
        <v>0.09 ± 0.01</v>
      </c>
      <c r="N25" t="str">
        <f t="shared" si="1"/>
        <v>0.28 ± 0.1</v>
      </c>
    </row>
    <row r="29" spans="1:14" x14ac:dyDescent="0.25">
      <c r="B29" t="s">
        <v>11</v>
      </c>
      <c r="C29" t="s">
        <v>8</v>
      </c>
      <c r="D29" t="s">
        <v>10</v>
      </c>
      <c r="E29" t="s">
        <v>4</v>
      </c>
      <c r="F29" t="s">
        <v>5</v>
      </c>
      <c r="G29" t="s">
        <v>6</v>
      </c>
      <c r="H29" t="s">
        <v>7</v>
      </c>
    </row>
    <row r="30" spans="1:14" x14ac:dyDescent="0.25">
      <c r="B30" t="s">
        <v>53</v>
      </c>
      <c r="C30" t="s">
        <v>56</v>
      </c>
      <c r="D30" t="s">
        <v>59</v>
      </c>
      <c r="E30" t="s">
        <v>62</v>
      </c>
      <c r="F30" t="s">
        <v>64</v>
      </c>
      <c r="G30" t="s">
        <v>65</v>
      </c>
      <c r="H30" t="s">
        <v>66</v>
      </c>
      <c r="M30" s="11" t="s">
        <v>2</v>
      </c>
      <c r="N30" s="11" t="s">
        <v>1</v>
      </c>
    </row>
    <row r="31" spans="1:14" x14ac:dyDescent="0.25">
      <c r="B31" t="s">
        <v>54</v>
      </c>
      <c r="C31" t="s">
        <v>57</v>
      </c>
      <c r="D31" t="s">
        <v>60</v>
      </c>
      <c r="E31" t="s">
        <v>62</v>
      </c>
      <c r="F31" t="s">
        <v>67</v>
      </c>
      <c r="G31" t="s">
        <v>68</v>
      </c>
      <c r="H31" t="s">
        <v>69</v>
      </c>
      <c r="L31" s="11" t="s">
        <v>11</v>
      </c>
      <c r="M31" s="11" t="s">
        <v>55</v>
      </c>
      <c r="N31" s="11" t="s">
        <v>54</v>
      </c>
    </row>
    <row r="32" spans="1:14" x14ac:dyDescent="0.25">
      <c r="B32" t="s">
        <v>55</v>
      </c>
      <c r="C32" t="s">
        <v>58</v>
      </c>
      <c r="D32" t="s">
        <v>61</v>
      </c>
      <c r="E32" t="s">
        <v>63</v>
      </c>
      <c r="F32" t="s">
        <v>70</v>
      </c>
      <c r="G32" t="s">
        <v>71</v>
      </c>
      <c r="H32" t="s">
        <v>72</v>
      </c>
      <c r="L32" s="11" t="s">
        <v>8</v>
      </c>
      <c r="M32" s="11" t="s">
        <v>58</v>
      </c>
      <c r="N32" s="11" t="s">
        <v>57</v>
      </c>
    </row>
    <row r="33" spans="12:14" x14ac:dyDescent="0.25">
      <c r="L33" s="11" t="s">
        <v>10</v>
      </c>
      <c r="M33" s="11" t="s">
        <v>61</v>
      </c>
      <c r="N33" s="11" t="s">
        <v>60</v>
      </c>
    </row>
    <row r="34" spans="12:14" x14ac:dyDescent="0.25">
      <c r="L34" s="11" t="s">
        <v>4</v>
      </c>
      <c r="M34" s="11" t="s">
        <v>63</v>
      </c>
      <c r="N34" s="11" t="s">
        <v>62</v>
      </c>
    </row>
    <row r="35" spans="12:14" x14ac:dyDescent="0.25">
      <c r="L35" s="11" t="s">
        <v>5</v>
      </c>
      <c r="M35" s="11" t="s">
        <v>70</v>
      </c>
      <c r="N35" s="11" t="s">
        <v>67</v>
      </c>
    </row>
    <row r="36" spans="12:14" x14ac:dyDescent="0.25">
      <c r="L36" s="11" t="s">
        <v>6</v>
      </c>
      <c r="M36" s="11" t="s">
        <v>71</v>
      </c>
      <c r="N36" s="11" t="s">
        <v>68</v>
      </c>
    </row>
    <row r="37" spans="12:14" x14ac:dyDescent="0.25">
      <c r="L37" s="11" t="s">
        <v>7</v>
      </c>
      <c r="M37" s="11" t="s">
        <v>72</v>
      </c>
      <c r="N37" s="11" t="s">
        <v>69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4F58-F1C5-42AC-9C57-89D7EFD68CDA}">
  <sheetPr codeName="Sheet3"/>
  <dimension ref="A1:C13"/>
  <sheetViews>
    <sheetView workbookViewId="0">
      <selection sqref="A1:C13"/>
    </sheetView>
  </sheetViews>
  <sheetFormatPr defaultRowHeight="15" x14ac:dyDescent="0.25"/>
  <sheetData>
    <row r="1" spans="1:3" x14ac:dyDescent="0.25">
      <c r="A1" t="s">
        <v>17</v>
      </c>
    </row>
    <row r="2" spans="1:3" ht="15.75" thickBot="1" x14ac:dyDescent="0.3"/>
    <row r="3" spans="1:3" x14ac:dyDescent="0.25">
      <c r="A3" s="9"/>
      <c r="B3" s="9" t="s">
        <v>2</v>
      </c>
      <c r="C3" s="9" t="s">
        <v>1</v>
      </c>
    </row>
    <row r="4" spans="1:3" x14ac:dyDescent="0.25">
      <c r="A4" s="7" t="s">
        <v>18</v>
      </c>
      <c r="B4" s="7">
        <v>4.0918064501504169E-4</v>
      </c>
      <c r="C4" s="7">
        <v>1.8538458865264319E-3</v>
      </c>
    </row>
    <row r="5" spans="1:3" x14ac:dyDescent="0.25">
      <c r="A5" s="7" t="s">
        <v>19</v>
      </c>
      <c r="B5" s="7">
        <v>3.8219498774886763E-8</v>
      </c>
      <c r="C5" s="7">
        <v>8.2052527883177156E-6</v>
      </c>
    </row>
    <row r="6" spans="1:3" x14ac:dyDescent="0.25">
      <c r="A6" s="7" t="s">
        <v>20</v>
      </c>
      <c r="B6" s="7">
        <v>4</v>
      </c>
      <c r="C6" s="7">
        <v>6</v>
      </c>
    </row>
    <row r="7" spans="1:3" x14ac:dyDescent="0.25">
      <c r="A7" s="7" t="s">
        <v>21</v>
      </c>
      <c r="B7" s="7">
        <v>0</v>
      </c>
      <c r="C7" s="7"/>
    </row>
    <row r="8" spans="1:3" x14ac:dyDescent="0.25">
      <c r="A8" s="7" t="s">
        <v>22</v>
      </c>
      <c r="B8" s="7">
        <v>5</v>
      </c>
      <c r="C8" s="7"/>
    </row>
    <row r="9" spans="1:3" x14ac:dyDescent="0.25">
      <c r="A9" s="7" t="s">
        <v>23</v>
      </c>
      <c r="B9" s="7">
        <v>-1.231076260858188</v>
      </c>
      <c r="C9" s="7"/>
    </row>
    <row r="10" spans="1:3" x14ac:dyDescent="0.25">
      <c r="A10" s="7" t="s">
        <v>24</v>
      </c>
      <c r="B10" s="7">
        <v>0.13651981198567228</v>
      </c>
      <c r="C10" s="7"/>
    </row>
    <row r="11" spans="1:3" x14ac:dyDescent="0.25">
      <c r="A11" s="7" t="s">
        <v>25</v>
      </c>
      <c r="B11" s="7">
        <v>2.0150483733330233</v>
      </c>
      <c r="C11" s="7"/>
    </row>
    <row r="12" spans="1:3" x14ac:dyDescent="0.25">
      <c r="A12" s="7" t="s">
        <v>26</v>
      </c>
      <c r="B12" s="7">
        <v>0.27303962397134457</v>
      </c>
      <c r="C12" s="7"/>
    </row>
    <row r="13" spans="1:3" ht="15.75" thickBot="1" x14ac:dyDescent="0.3">
      <c r="A13" s="8" t="s">
        <v>27</v>
      </c>
      <c r="B13" s="8">
        <v>2.570581835636315</v>
      </c>
      <c r="C13" s="8"/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CD97-2694-40DC-8F06-02B1972CDEB5}">
  <sheetPr codeName="Sheet4"/>
  <dimension ref="A1:B7"/>
  <sheetViews>
    <sheetView workbookViewId="0">
      <selection activeCell="A11" sqref="A11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4">
        <v>5.1368495621184293E-4</v>
      </c>
      <c r="B2" s="2">
        <v>2.8219214062879053E-4</v>
      </c>
    </row>
    <row r="3" spans="1:2" x14ac:dyDescent="0.25">
      <c r="A3" s="4">
        <v>3.1190215825482111E-4</v>
      </c>
      <c r="B3" s="2">
        <v>4.714109952254986E-4</v>
      </c>
    </row>
    <row r="4" spans="1:2" x14ac:dyDescent="0.25">
      <c r="A4" s="4">
        <v>1.8848694713137994E-4</v>
      </c>
      <c r="B4" s="2">
        <v>7.4960223764231736E-3</v>
      </c>
    </row>
    <row r="5" spans="1:2" x14ac:dyDescent="0.25">
      <c r="A5" s="4">
        <v>6.2264851846212279E-4</v>
      </c>
      <c r="B5" s="2">
        <v>2.2207063174650723E-3</v>
      </c>
    </row>
    <row r="6" spans="1:2" x14ac:dyDescent="0.25">
      <c r="B6" s="2">
        <v>2.5585370046212586E-4</v>
      </c>
    </row>
    <row r="7" spans="1:2" x14ac:dyDescent="0.25">
      <c r="B7" s="2">
        <v>3.9688978895393006E-4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33BE-D1CF-4B2F-90B0-1D0A12D03443}">
  <sheetPr codeName="Sheet5"/>
  <dimension ref="A1:C13"/>
  <sheetViews>
    <sheetView workbookViewId="0">
      <selection sqref="A1:C13"/>
    </sheetView>
  </sheetViews>
  <sheetFormatPr defaultRowHeight="15" x14ac:dyDescent="0.25"/>
  <sheetData>
    <row r="1" spans="1:3" x14ac:dyDescent="0.25">
      <c r="A1" t="s">
        <v>17</v>
      </c>
    </row>
    <row r="2" spans="1:3" ht="15.75" thickBot="1" x14ac:dyDescent="0.3"/>
    <row r="3" spans="1:3" x14ac:dyDescent="0.25">
      <c r="A3" s="9"/>
      <c r="B3" s="9" t="s">
        <v>2</v>
      </c>
      <c r="C3" s="9" t="s">
        <v>1</v>
      </c>
    </row>
    <row r="4" spans="1:3" x14ac:dyDescent="0.25">
      <c r="A4" s="7" t="s">
        <v>18</v>
      </c>
      <c r="B4" s="7">
        <v>1.0139519777450938E-2</v>
      </c>
      <c r="C4" s="7">
        <v>0.7489205966313609</v>
      </c>
    </row>
    <row r="5" spans="1:3" x14ac:dyDescent="0.25">
      <c r="A5" s="7" t="s">
        <v>19</v>
      </c>
      <c r="B5" s="7">
        <v>1.6492902822705144E-4</v>
      </c>
      <c r="C5" s="7">
        <v>1.806733969772844</v>
      </c>
    </row>
    <row r="6" spans="1:3" x14ac:dyDescent="0.25">
      <c r="A6" s="7" t="s">
        <v>20</v>
      </c>
      <c r="B6" s="7">
        <v>4</v>
      </c>
      <c r="C6" s="7">
        <v>6</v>
      </c>
    </row>
    <row r="7" spans="1:3" x14ac:dyDescent="0.25">
      <c r="A7" s="7" t="s">
        <v>21</v>
      </c>
      <c r="B7" s="7">
        <v>0</v>
      </c>
      <c r="C7" s="7"/>
    </row>
    <row r="8" spans="1:3" x14ac:dyDescent="0.25">
      <c r="A8" s="7" t="s">
        <v>22</v>
      </c>
      <c r="B8" s="7">
        <v>5</v>
      </c>
      <c r="C8" s="7"/>
    </row>
    <row r="9" spans="1:3" x14ac:dyDescent="0.25">
      <c r="A9" s="7" t="s">
        <v>23</v>
      </c>
      <c r="B9" s="7">
        <v>-1.3462153907947367</v>
      </c>
      <c r="C9" s="7"/>
    </row>
    <row r="10" spans="1:3" x14ac:dyDescent="0.25">
      <c r="A10" s="7" t="s">
        <v>24</v>
      </c>
      <c r="B10" s="7">
        <v>0.1180211698045624</v>
      </c>
      <c r="C10" s="7"/>
    </row>
    <row r="11" spans="1:3" x14ac:dyDescent="0.25">
      <c r="A11" s="7" t="s">
        <v>25</v>
      </c>
      <c r="B11" s="7">
        <v>2.0150483733330233</v>
      </c>
      <c r="C11" s="7"/>
    </row>
    <row r="12" spans="1:3" x14ac:dyDescent="0.25">
      <c r="A12" s="7" t="s">
        <v>26</v>
      </c>
      <c r="B12" s="7">
        <v>0.2360423396091248</v>
      </c>
      <c r="C12" s="7"/>
    </row>
    <row r="13" spans="1:3" ht="15.75" thickBot="1" x14ac:dyDescent="0.3">
      <c r="A13" s="8" t="s">
        <v>27</v>
      </c>
      <c r="B13" s="8">
        <v>2.570581835636315</v>
      </c>
      <c r="C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C4F0-A7F6-4632-A7BE-34442B5174FE}">
  <sheetPr codeName="Sheet6"/>
  <dimension ref="A1:B7"/>
  <sheetViews>
    <sheetView workbookViewId="0">
      <selection activeCell="A14" sqref="A14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4">
        <v>1.0862895417044028E-7</v>
      </c>
      <c r="B2" s="2">
        <v>3.7619698660306608E-2</v>
      </c>
    </row>
    <row r="3" spans="1:2" x14ac:dyDescent="0.25">
      <c r="A3" s="4">
        <v>2.6786842780739849E-2</v>
      </c>
      <c r="B3" s="2">
        <v>0.11412708907463566</v>
      </c>
    </row>
    <row r="4" spans="1:2" x14ac:dyDescent="0.25">
      <c r="A4" s="4">
        <v>4.196813171389801E-5</v>
      </c>
      <c r="B4" s="2">
        <v>3.4018200746017908</v>
      </c>
    </row>
    <row r="5" spans="1:2" x14ac:dyDescent="0.25">
      <c r="A5" s="4">
        <v>1.3729159568395835E-2</v>
      </c>
      <c r="B5" s="2">
        <v>0.90075717500536046</v>
      </c>
    </row>
    <row r="6" spans="1:2" x14ac:dyDescent="0.25">
      <c r="B6" s="2">
        <v>1.7323296211486903E-2</v>
      </c>
    </row>
    <row r="7" spans="1:2" x14ac:dyDescent="0.25">
      <c r="B7" s="2">
        <v>2.1876246234585429E-2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Sheet6</vt:lpstr>
      <vt:lpstr>Sheet3</vt:lpstr>
      <vt:lpstr>Sheet2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2020-05-21T06:09:06Z</dcterms:created>
  <dcterms:modified xsi:type="dcterms:W3CDTF">2020-05-24T04:44:57Z</dcterms:modified>
</cp:coreProperties>
</file>