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09C545C-F811-449E-95C8-DEED75D2B0B4}" xr6:coauthVersionLast="44" xr6:coauthVersionMax="44" xr10:uidLastSave="{00000000-0000-0000-0000-000000000000}"/>
  <bookViews>
    <workbookView xWindow="28680" yWindow="-120" windowWidth="29040" windowHeight="15840" xr2:uid="{0A183822-7954-4BE4-BDAB-B5FAE4C8B5A1}"/>
  </bookViews>
  <sheets>
    <sheet name="Sheet1" sheetId="1" r:id="rId1"/>
    <sheet name="kmct4 anova results" sheetId="9" r:id="rId2"/>
    <sheet name="kmct4 dids ttest" sheetId="10" r:id="rId3"/>
    <sheet name="kmct4 anova data" sheetId="8" r:id="rId4"/>
    <sheet name="Sheet3" sheetId="4" r:id="rId5"/>
    <sheet name="Old Tableized Data" sheetId="3" r:id="rId6"/>
    <sheet name="kpl anova results" sheetId="7" r:id="rId7"/>
    <sheet name="kpl dids ttest" sheetId="11" r:id="rId8"/>
    <sheet name="kpl anova data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2" i="3"/>
  <c r="AE24" i="1" l="1"/>
  <c r="AD24" i="1"/>
  <c r="O24" i="1"/>
  <c r="P24" i="1"/>
  <c r="Q24" i="1"/>
  <c r="R24" i="1"/>
  <c r="S24" i="1"/>
  <c r="T24" i="1"/>
  <c r="U24" i="1"/>
  <c r="V24" i="1"/>
  <c r="W24" i="1"/>
  <c r="N24" i="1"/>
  <c r="AJ6" i="1"/>
  <c r="M34" i="3" l="1"/>
  <c r="L34" i="3"/>
  <c r="M35" i="3"/>
  <c r="M33" i="3"/>
  <c r="M32" i="3"/>
  <c r="M31" i="3"/>
  <c r="M30" i="3"/>
  <c r="L31" i="3"/>
  <c r="L32" i="3"/>
  <c r="L33" i="3"/>
  <c r="L35" i="3"/>
  <c r="L30" i="3"/>
  <c r="K34" i="3"/>
  <c r="K31" i="3"/>
  <c r="K32" i="3"/>
  <c r="K33" i="3"/>
  <c r="K35" i="3"/>
  <c r="K30" i="3"/>
  <c r="H35" i="3"/>
  <c r="H31" i="3"/>
  <c r="H32" i="3"/>
  <c r="H33" i="3"/>
  <c r="H30" i="3"/>
  <c r="J34" i="3"/>
  <c r="J33" i="3"/>
  <c r="J32" i="3"/>
  <c r="J31" i="3"/>
  <c r="J30" i="3"/>
  <c r="B35" i="3"/>
  <c r="C35" i="3"/>
  <c r="D35" i="3"/>
  <c r="E35" i="3"/>
  <c r="F33" i="3"/>
  <c r="F32" i="3"/>
  <c r="F31" i="3"/>
  <c r="F30" i="3"/>
  <c r="C34" i="3"/>
  <c r="D34" i="3"/>
  <c r="E34" i="3"/>
  <c r="F34" i="3"/>
  <c r="G34" i="3"/>
  <c r="H34" i="3"/>
  <c r="I34" i="3"/>
  <c r="B34" i="3"/>
  <c r="C30" i="3"/>
  <c r="C31" i="3"/>
  <c r="C32" i="3"/>
  <c r="C33" i="3"/>
  <c r="D30" i="3"/>
  <c r="E30" i="3"/>
  <c r="G30" i="3"/>
  <c r="I30" i="3"/>
  <c r="D31" i="3"/>
  <c r="E31" i="3"/>
  <c r="G31" i="3"/>
  <c r="I31" i="3"/>
  <c r="D32" i="3"/>
  <c r="E32" i="3"/>
  <c r="G32" i="3"/>
  <c r="I32" i="3"/>
  <c r="D33" i="3"/>
  <c r="E33" i="3"/>
  <c r="G33" i="3"/>
  <c r="I33" i="3"/>
  <c r="B31" i="3"/>
  <c r="B32" i="3"/>
  <c r="B33" i="3"/>
  <c r="B30" i="3"/>
  <c r="AA5" i="1" l="1"/>
  <c r="Z5" i="1"/>
  <c r="V86" i="1" l="1"/>
  <c r="T86" i="1"/>
  <c r="S86" i="1"/>
  <c r="R86" i="1"/>
  <c r="Q86" i="1"/>
  <c r="U82" i="1"/>
  <c r="S82" i="1"/>
  <c r="R82" i="1"/>
  <c r="Q82" i="1"/>
  <c r="P82" i="1"/>
  <c r="T78" i="1"/>
  <c r="R78" i="1"/>
  <c r="Q78" i="1"/>
  <c r="P78" i="1"/>
  <c r="O78" i="1"/>
  <c r="S74" i="1"/>
  <c r="Q74" i="1"/>
  <c r="P74" i="1"/>
  <c r="O74" i="1"/>
  <c r="N74" i="1"/>
  <c r="R70" i="1"/>
  <c r="P70" i="1"/>
  <c r="O70" i="1"/>
  <c r="N70" i="1"/>
  <c r="M70" i="1"/>
  <c r="Q66" i="1"/>
  <c r="O66" i="1"/>
  <c r="N66" i="1"/>
  <c r="M66" i="1"/>
  <c r="L66" i="1"/>
  <c r="AC5" i="1" l="1"/>
  <c r="AB5" i="1"/>
  <c r="D25" i="1" l="1"/>
  <c r="E29" i="1"/>
  <c r="D26" i="1" l="1"/>
  <c r="E30" i="1"/>
  <c r="F35" i="3"/>
  <c r="G35" i="3"/>
  <c r="I35" i="3"/>
  <c r="J35" i="3"/>
  <c r="AE30" i="1" l="1"/>
  <c r="AE34" i="1"/>
  <c r="AE38" i="1"/>
  <c r="AE42" i="1"/>
  <c r="AD25" i="1"/>
  <c r="AD29" i="1"/>
  <c r="AD33" i="1"/>
  <c r="AD37" i="1"/>
  <c r="AD41" i="1"/>
  <c r="AD45" i="1"/>
  <c r="AK6" i="1"/>
  <c r="AK5" i="1"/>
  <c r="AJ5" i="1"/>
  <c r="O39" i="1"/>
  <c r="R39" i="1"/>
  <c r="S39" i="1"/>
  <c r="T39" i="1"/>
  <c r="U39" i="1"/>
  <c r="V39" i="1"/>
  <c r="W39" i="1"/>
  <c r="O40" i="1"/>
  <c r="R40" i="1"/>
  <c r="T40" i="1"/>
  <c r="U40" i="1"/>
  <c r="V40" i="1"/>
  <c r="W40" i="1"/>
  <c r="O41" i="1"/>
  <c r="R41" i="1"/>
  <c r="T41" i="1"/>
  <c r="U41" i="1"/>
  <c r="V41" i="1"/>
  <c r="W41" i="1"/>
  <c r="O42" i="1"/>
  <c r="P42" i="1"/>
  <c r="R42" i="1"/>
  <c r="T42" i="1"/>
  <c r="U42" i="1"/>
  <c r="V42" i="1"/>
  <c r="W42" i="1"/>
  <c r="O43" i="1"/>
  <c r="R43" i="1"/>
  <c r="S43" i="1"/>
  <c r="T43" i="1"/>
  <c r="U43" i="1"/>
  <c r="V43" i="1"/>
  <c r="W43" i="1"/>
  <c r="O44" i="1"/>
  <c r="R44" i="1"/>
  <c r="T44" i="1"/>
  <c r="U44" i="1"/>
  <c r="V44" i="1"/>
  <c r="W44" i="1"/>
  <c r="O45" i="1"/>
  <c r="R45" i="1"/>
  <c r="T45" i="1"/>
  <c r="U45" i="1"/>
  <c r="V45" i="1"/>
  <c r="W45" i="1"/>
  <c r="O25" i="1"/>
  <c r="R25" i="1"/>
  <c r="T25" i="1"/>
  <c r="U25" i="1"/>
  <c r="V25" i="1"/>
  <c r="W25" i="1"/>
  <c r="O26" i="1"/>
  <c r="P26" i="1"/>
  <c r="R26" i="1"/>
  <c r="T26" i="1"/>
  <c r="U26" i="1"/>
  <c r="V26" i="1"/>
  <c r="W26" i="1"/>
  <c r="O27" i="1"/>
  <c r="R27" i="1"/>
  <c r="S27" i="1"/>
  <c r="T27" i="1"/>
  <c r="U27" i="1"/>
  <c r="V27" i="1"/>
  <c r="W27" i="1"/>
  <c r="O28" i="1"/>
  <c r="R28" i="1"/>
  <c r="T28" i="1"/>
  <c r="U28" i="1"/>
  <c r="V28" i="1"/>
  <c r="W28" i="1"/>
  <c r="O29" i="1"/>
  <c r="R29" i="1"/>
  <c r="T29" i="1"/>
  <c r="U29" i="1"/>
  <c r="V29" i="1"/>
  <c r="W29" i="1"/>
  <c r="O30" i="1"/>
  <c r="P30" i="1"/>
  <c r="R30" i="1"/>
  <c r="T30" i="1"/>
  <c r="U30" i="1"/>
  <c r="V30" i="1"/>
  <c r="W30" i="1"/>
  <c r="O31" i="1"/>
  <c r="R31" i="1"/>
  <c r="S31" i="1"/>
  <c r="T31" i="1"/>
  <c r="U31" i="1"/>
  <c r="V31" i="1"/>
  <c r="W31" i="1"/>
  <c r="O32" i="1"/>
  <c r="R32" i="1"/>
  <c r="T32" i="1"/>
  <c r="U32" i="1"/>
  <c r="V32" i="1"/>
  <c r="W32" i="1"/>
  <c r="O33" i="1"/>
  <c r="R33" i="1"/>
  <c r="T33" i="1"/>
  <c r="U33" i="1"/>
  <c r="V33" i="1"/>
  <c r="W33" i="1"/>
  <c r="O34" i="1"/>
  <c r="P34" i="1"/>
  <c r="R34" i="1"/>
  <c r="T34" i="1"/>
  <c r="U34" i="1"/>
  <c r="V34" i="1"/>
  <c r="W34" i="1"/>
  <c r="O35" i="1"/>
  <c r="R35" i="1"/>
  <c r="S35" i="1"/>
  <c r="T35" i="1"/>
  <c r="U35" i="1"/>
  <c r="V35" i="1"/>
  <c r="W35" i="1"/>
  <c r="O36" i="1"/>
  <c r="R36" i="1"/>
  <c r="T36" i="1"/>
  <c r="U36" i="1"/>
  <c r="V36" i="1"/>
  <c r="W36" i="1"/>
  <c r="O37" i="1"/>
  <c r="R37" i="1"/>
  <c r="T37" i="1"/>
  <c r="U37" i="1"/>
  <c r="V37" i="1"/>
  <c r="W37" i="1"/>
  <c r="O38" i="1"/>
  <c r="P38" i="1"/>
  <c r="R38" i="1"/>
  <c r="T38" i="1"/>
  <c r="U38" i="1"/>
  <c r="V38" i="1"/>
  <c r="W38" i="1"/>
  <c r="S41" i="1"/>
  <c r="W6" i="1"/>
  <c r="V6" i="1"/>
  <c r="W5" i="1"/>
  <c r="Q39" i="1" s="1"/>
  <c r="V5" i="1"/>
  <c r="P40" i="1" s="1"/>
  <c r="T5" i="1"/>
  <c r="N43" i="1" s="1"/>
  <c r="X94" i="1"/>
  <c r="V94" i="1"/>
  <c r="U94" i="1"/>
  <c r="T94" i="1"/>
  <c r="S94" i="1"/>
  <c r="X93" i="1"/>
  <c r="X100" i="1" s="1"/>
  <c r="W93" i="1"/>
  <c r="W100" i="1" s="1"/>
  <c r="V93" i="1"/>
  <c r="V100" i="1" s="1"/>
  <c r="U93" i="1"/>
  <c r="U100" i="1" s="1"/>
  <c r="T93" i="1"/>
  <c r="T100" i="1" s="1"/>
  <c r="S93" i="1"/>
  <c r="S100" i="1" s="1"/>
  <c r="W90" i="1"/>
  <c r="U90" i="1"/>
  <c r="T90" i="1"/>
  <c r="S90" i="1"/>
  <c r="R90" i="1"/>
  <c r="W89" i="1"/>
  <c r="V89" i="1"/>
  <c r="U89" i="1"/>
  <c r="T89" i="1"/>
  <c r="S89" i="1"/>
  <c r="R89" i="1"/>
  <c r="V85" i="1"/>
  <c r="AE85" i="1" s="1"/>
  <c r="U85" i="1"/>
  <c r="AD85" i="1" s="1"/>
  <c r="T85" i="1"/>
  <c r="AC85" i="1" s="1"/>
  <c r="S85" i="1"/>
  <c r="AB85" i="1" s="1"/>
  <c r="R85" i="1"/>
  <c r="AA85" i="1" s="1"/>
  <c r="Q85" i="1"/>
  <c r="Z85" i="1" s="1"/>
  <c r="U81" i="1"/>
  <c r="AD81" i="1" s="1"/>
  <c r="T81" i="1"/>
  <c r="AC81" i="1" s="1"/>
  <c r="S81" i="1"/>
  <c r="AB81" i="1" s="1"/>
  <c r="R81" i="1"/>
  <c r="AA81" i="1" s="1"/>
  <c r="Q81" i="1"/>
  <c r="Z81" i="1" s="1"/>
  <c r="P81" i="1"/>
  <c r="Y81" i="1" s="1"/>
  <c r="T77" i="1"/>
  <c r="AC77" i="1" s="1"/>
  <c r="S77" i="1"/>
  <c r="AB77" i="1" s="1"/>
  <c r="R77" i="1"/>
  <c r="AA77" i="1" s="1"/>
  <c r="Q77" i="1"/>
  <c r="Z77" i="1" s="1"/>
  <c r="P77" i="1"/>
  <c r="Y77" i="1" s="1"/>
  <c r="O77" i="1"/>
  <c r="X77" i="1" s="1"/>
  <c r="S73" i="1"/>
  <c r="AB73" i="1" s="1"/>
  <c r="R73" i="1"/>
  <c r="AA73" i="1" s="1"/>
  <c r="Q73" i="1"/>
  <c r="Z73" i="1" s="1"/>
  <c r="P73" i="1"/>
  <c r="Y73" i="1" s="1"/>
  <c r="O73" i="1"/>
  <c r="X73" i="1" s="1"/>
  <c r="N73" i="1"/>
  <c r="W73" i="1" s="1"/>
  <c r="R69" i="1"/>
  <c r="AA69" i="1" s="1"/>
  <c r="Q69" i="1"/>
  <c r="Z69" i="1" s="1"/>
  <c r="P69" i="1"/>
  <c r="Y69" i="1" s="1"/>
  <c r="O69" i="1"/>
  <c r="X69" i="1" s="1"/>
  <c r="N69" i="1"/>
  <c r="W69" i="1" s="1"/>
  <c r="M69" i="1"/>
  <c r="V69" i="1" s="1"/>
  <c r="Q65" i="1"/>
  <c r="Z65" i="1" s="1"/>
  <c r="P65" i="1"/>
  <c r="Y65" i="1" s="1"/>
  <c r="O65" i="1"/>
  <c r="X65" i="1" s="1"/>
  <c r="N65" i="1"/>
  <c r="W65" i="1" s="1"/>
  <c r="M65" i="1"/>
  <c r="V65" i="1" s="1"/>
  <c r="L65" i="1"/>
  <c r="U65" i="1" s="1"/>
  <c r="P62" i="1"/>
  <c r="N62" i="1"/>
  <c r="M62" i="1"/>
  <c r="L62" i="1"/>
  <c r="K62" i="1"/>
  <c r="P61" i="1"/>
  <c r="O61" i="1"/>
  <c r="N61" i="1"/>
  <c r="M61" i="1"/>
  <c r="L61" i="1"/>
  <c r="K61" i="1"/>
  <c r="O58" i="1"/>
  <c r="M58" i="1"/>
  <c r="L58" i="1"/>
  <c r="K58" i="1"/>
  <c r="J58" i="1"/>
  <c r="O57" i="1"/>
  <c r="N57" i="1"/>
  <c r="M57" i="1"/>
  <c r="L57" i="1"/>
  <c r="K57" i="1"/>
  <c r="J57" i="1"/>
  <c r="N54" i="1"/>
  <c r="L54" i="1"/>
  <c r="K54" i="1"/>
  <c r="J54" i="1"/>
  <c r="I54" i="1"/>
  <c r="N53" i="1"/>
  <c r="M53" i="1"/>
  <c r="L53" i="1"/>
  <c r="K53" i="1"/>
  <c r="J53" i="1"/>
  <c r="I53" i="1"/>
  <c r="M50" i="1"/>
  <c r="K50" i="1"/>
  <c r="J50" i="1"/>
  <c r="I50" i="1"/>
  <c r="H50" i="1"/>
  <c r="M49" i="1"/>
  <c r="L49" i="1"/>
  <c r="K49" i="1"/>
  <c r="J49" i="1"/>
  <c r="I49" i="1"/>
  <c r="H49" i="1"/>
  <c r="L46" i="1"/>
  <c r="J46" i="1"/>
  <c r="I46" i="1"/>
  <c r="H46" i="1"/>
  <c r="G46" i="1"/>
  <c r="L45" i="1"/>
  <c r="K45" i="1"/>
  <c r="J45" i="1"/>
  <c r="I45" i="1"/>
  <c r="H45" i="1"/>
  <c r="G45" i="1"/>
  <c r="K42" i="1"/>
  <c r="I42" i="1"/>
  <c r="H42" i="1"/>
  <c r="G42" i="1"/>
  <c r="F42" i="1"/>
  <c r="K41" i="1"/>
  <c r="J41" i="1"/>
  <c r="I41" i="1"/>
  <c r="H41" i="1"/>
  <c r="G41" i="1"/>
  <c r="F41" i="1"/>
  <c r="J38" i="1"/>
  <c r="H38" i="1"/>
  <c r="G38" i="1"/>
  <c r="F38" i="1"/>
  <c r="E38" i="1"/>
  <c r="J37" i="1"/>
  <c r="I37" i="1"/>
  <c r="H37" i="1"/>
  <c r="G37" i="1"/>
  <c r="F37" i="1"/>
  <c r="E37" i="1"/>
  <c r="I34" i="1"/>
  <c r="G34" i="1"/>
  <c r="F34" i="1"/>
  <c r="E34" i="1"/>
  <c r="D34" i="1"/>
  <c r="I33" i="1"/>
  <c r="H33" i="1"/>
  <c r="G33" i="1"/>
  <c r="F33" i="1"/>
  <c r="E33" i="1"/>
  <c r="D33" i="1"/>
  <c r="H30" i="1"/>
  <c r="F30" i="1"/>
  <c r="D30" i="1"/>
  <c r="C30" i="1"/>
  <c r="H29" i="1"/>
  <c r="G29" i="1"/>
  <c r="F29" i="1"/>
  <c r="D29" i="1"/>
  <c r="C29" i="1"/>
  <c r="G26" i="1"/>
  <c r="G25" i="1"/>
  <c r="F25" i="1"/>
  <c r="E26" i="1"/>
  <c r="C26" i="1"/>
  <c r="B26" i="1"/>
  <c r="E25" i="1"/>
  <c r="C25" i="1"/>
  <c r="B25" i="1"/>
  <c r="N38" i="1" l="1"/>
  <c r="N34" i="1"/>
  <c r="N30" i="1"/>
  <c r="N26" i="1"/>
  <c r="Q38" i="1"/>
  <c r="S36" i="1"/>
  <c r="P35" i="1"/>
  <c r="Q34" i="1"/>
  <c r="S32" i="1"/>
  <c r="P31" i="1"/>
  <c r="Q30" i="1"/>
  <c r="S28" i="1"/>
  <c r="P27" i="1"/>
  <c r="Q26" i="1"/>
  <c r="N42" i="1"/>
  <c r="S44" i="1"/>
  <c r="P43" i="1"/>
  <c r="Q42" i="1"/>
  <c r="S40" i="1"/>
  <c r="P39" i="1"/>
  <c r="AD42" i="1"/>
  <c r="AD38" i="1"/>
  <c r="AD34" i="1"/>
  <c r="AD30" i="1"/>
  <c r="AD26" i="1"/>
  <c r="AE43" i="1"/>
  <c r="AE39" i="1"/>
  <c r="AE35" i="1"/>
  <c r="AE31" i="1"/>
  <c r="AE27" i="1"/>
  <c r="N37" i="1"/>
  <c r="N33" i="1"/>
  <c r="N29" i="1"/>
  <c r="N25" i="1"/>
  <c r="Q37" i="1"/>
  <c r="Q33" i="1"/>
  <c r="Q29" i="1"/>
  <c r="Q25" i="1"/>
  <c r="N45" i="1"/>
  <c r="N41" i="1"/>
  <c r="Q45" i="1"/>
  <c r="Q41" i="1"/>
  <c r="AE26" i="1"/>
  <c r="N36" i="1"/>
  <c r="N32" i="1"/>
  <c r="N28" i="1"/>
  <c r="S38" i="1"/>
  <c r="P37" i="1"/>
  <c r="Q36" i="1"/>
  <c r="S34" i="1"/>
  <c r="P33" i="1"/>
  <c r="Q32" i="1"/>
  <c r="S30" i="1"/>
  <c r="P29" i="1"/>
  <c r="Q28" i="1"/>
  <c r="S26" i="1"/>
  <c r="P25" i="1"/>
  <c r="N44" i="1"/>
  <c r="N40" i="1"/>
  <c r="P45" i="1"/>
  <c r="Q44" i="1"/>
  <c r="S42" i="1"/>
  <c r="P41" i="1"/>
  <c r="Q40" i="1"/>
  <c r="AD44" i="1"/>
  <c r="AD40" i="1"/>
  <c r="AD36" i="1"/>
  <c r="AD32" i="1"/>
  <c r="AD28" i="1"/>
  <c r="AE45" i="1"/>
  <c r="AE41" i="1"/>
  <c r="AE37" i="1"/>
  <c r="AE33" i="1"/>
  <c r="AE29" i="1"/>
  <c r="AE25" i="1"/>
  <c r="N39" i="1"/>
  <c r="N35" i="1"/>
  <c r="N31" i="1"/>
  <c r="N27" i="1"/>
  <c r="S37" i="1"/>
  <c r="P36" i="1"/>
  <c r="Q35" i="1"/>
  <c r="S33" i="1"/>
  <c r="P32" i="1"/>
  <c r="Q31" i="1"/>
  <c r="S29" i="1"/>
  <c r="P28" i="1"/>
  <c r="Q27" i="1"/>
  <c r="S25" i="1"/>
  <c r="S45" i="1"/>
  <c r="P44" i="1"/>
  <c r="Q43" i="1"/>
  <c r="AD43" i="1"/>
  <c r="AD39" i="1"/>
  <c r="AD35" i="1"/>
  <c r="AD31" i="1"/>
  <c r="AD27" i="1"/>
  <c r="AE44" i="1"/>
  <c r="AE40" i="1"/>
  <c r="AE36" i="1"/>
  <c r="AE32" i="1"/>
  <c r="AE28" i="1"/>
</calcChain>
</file>

<file path=xl/sharedStrings.xml><?xml version="1.0" encoding="utf-8"?>
<sst xmlns="http://schemas.openxmlformats.org/spreadsheetml/2006/main" count="609" uniqueCount="222">
  <si>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</si>
  <si>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</si>
  <si>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</si>
  <si>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</si>
  <si>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</si>
  <si>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</si>
  <si>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</si>
  <si>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</si>
  <si>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</si>
  <si>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</si>
  <si>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</si>
  <si>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</si>
  <si>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</si>
  <si>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</si>
  <si>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</si>
  <si>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</si>
  <si>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</si>
  <si>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</si>
  <si>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</si>
  <si>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</si>
  <si>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</si>
  <si>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</si>
  <si>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</si>
  <si>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</si>
  <si>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</si>
  <si>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</si>
  <si>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</si>
  <si>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</si>
  <si>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</si>
  <si>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</si>
  <si>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</si>
  <si>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</si>
  <si>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</si>
  <si>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</si>
  <si>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</si>
  <si>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</si>
  <si>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</si>
  <si>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</si>
  <si>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</si>
  <si>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</si>
  <si>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</si>
  <si>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</si>
  <si>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</si>
  <si>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</si>
  <si>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</si>
  <si>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</si>
  <si>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2.32E-03</t>
  </si>
  <si>
    <t>3.27E-03</t>
  </si>
  <si>
    <t>2.66E-02</t>
  </si>
  <si>
    <t>3.33E-03</t>
  </si>
  <si>
    <t>1.95E-01</t>
  </si>
  <si>
    <t>6.70E-03</t>
  </si>
  <si>
    <t>3.55E-04</t>
  </si>
  <si>
    <t>2.34E-03</t>
  </si>
  <si>
    <t>2.31E-03</t>
  </si>
  <si>
    <t>5.00E-03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</si>
  <si>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</si>
  <si>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</si>
  <si>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</si>
  <si>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</si>
  <si>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</si>
  <si>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</si>
  <si>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</si>
  <si>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</si>
  <si>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</si>
  <si>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</si>
  <si>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</si>
  <si>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</si>
  <si>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</si>
  <si>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</si>
  <si>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</si>
  <si>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</si>
  <si>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</si>
  <si>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</si>
  <si>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</si>
  <si>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</si>
  <si>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</si>
  <si>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</si>
  <si>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</si>
  <si>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</si>
  <si>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</si>
  <si>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</si>
  <si>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</si>
  <si>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</si>
  <si>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</si>
  <si>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</si>
  <si>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</si>
  <si>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</si>
  <si>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</si>
  <si>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</si>
  <si>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</si>
  <si>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</si>
  <si>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</si>
  <si>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</si>
  <si>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</si>
  <si>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</si>
  <si>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</si>
  <si>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</si>
  <si>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</si>
  <si>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</si>
  <si>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</si>
  <si>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</si>
  <si>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</si>
  <si>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</si>
  <si>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</si>
  <si>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</si>
  <si>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</si>
  <si>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</si>
  <si>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</si>
  <si>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</si>
  <si>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</si>
  <si>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</si>
  <si>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</si>
  <si>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</si>
  <si>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</si>
  <si>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</si>
  <si>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</si>
  <si>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</si>
  <si>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</si>
  <si>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</si>
  <si>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</si>
  <si>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</si>
  <si>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</si>
  <si>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</si>
  <si>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</si>
  <si>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</si>
  <si>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</si>
  <si>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</si>
  <si>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</si>
  <si>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</si>
  <si>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</si>
  <si>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</si>
  <si>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</si>
  <si>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</si>
  <si>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</si>
  <si>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</si>
  <si>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</si>
  <si>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</si>
  <si>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</si>
  <si>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</si>
  <si>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</si>
  <si>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</si>
  <si>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</si>
  <si>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</si>
  <si>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</si>
  <si>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</si>
  <si>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</si>
  <si>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</si>
  <si>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</si>
  <si>
    <t>0.02 ± 3.82E-04</t>
  </si>
  <si>
    <t>0.02 ± 2.95E-04</t>
  </si>
  <si>
    <t>0.02 ± 2.31E-04</t>
  </si>
  <si>
    <t>0.02 ± 4.75E-04</t>
  </si>
  <si>
    <t>0.02 ± 1.79E-04</t>
  </si>
  <si>
    <t>0.01 ± 1.19E-03</t>
  </si>
  <si>
    <t>0.03 ± 1.02E-02</t>
  </si>
  <si>
    <t>0.01 ± 4.29E-04</t>
  </si>
  <si>
    <t>0.01 ± 4.76E-04</t>
  </si>
  <si>
    <t>0.58 ± 3.83E-02</t>
  </si>
  <si>
    <t>0.1 ± 6.99E-07</t>
  </si>
  <si>
    <t>0.2 ± 0.02</t>
  </si>
  <si>
    <t>0.03 ± 2.16E-05</t>
  </si>
  <si>
    <t>0.03 ± 4.87E-05</t>
  </si>
  <si>
    <t>0.03 ± 1.61E-04</t>
  </si>
  <si>
    <t>0.03 ± 1.28E-04</t>
  </si>
  <si>
    <t>0.03 ± 2.97E-05</t>
  </si>
  <si>
    <t>0.16 ± 0.02</t>
  </si>
  <si>
    <t>3.94E-07 ± 3.94E-07</t>
  </si>
  <si>
    <t>6.32E+08</t>
  </si>
  <si>
    <t>4.29E+08</t>
  </si>
  <si>
    <t>6.57E+08</t>
  </si>
  <si>
    <t>1.12E+09</t>
  </si>
  <si>
    <t>1.44E+09</t>
  </si>
  <si>
    <t>1.57E+09</t>
  </si>
  <si>
    <t>3.05E+08</t>
  </si>
  <si>
    <t>3.37E+08</t>
  </si>
  <si>
    <t>2.18E+08</t>
  </si>
  <si>
    <t>5.56E+08</t>
  </si>
  <si>
    <t>4.98E+08</t>
  </si>
  <si>
    <t>6.32E+08 ± 3.05E+08</t>
  </si>
  <si>
    <t>4.29E+08 ± 3.37E+08</t>
  </si>
  <si>
    <t>6.57E+08 ± 2.18E+08</t>
  </si>
  <si>
    <t>1.12E+09 ± 5.56E+08</t>
  </si>
  <si>
    <t>1.57E+09 ± 4.98E+08</t>
  </si>
  <si>
    <t>20.57 ± 1.64</t>
  </si>
  <si>
    <t>22.08 ± 5.43</t>
  </si>
  <si>
    <t>27.05 ± 3.37</t>
  </si>
  <si>
    <t>30.41 ± 5.04</t>
  </si>
  <si>
    <t>15.39 ± 0.24</t>
  </si>
  <si>
    <t>62.93 ± 3.09</t>
  </si>
  <si>
    <t>61.05 ± 4.89</t>
  </si>
  <si>
    <t>62.57 ± 3.82</t>
  </si>
  <si>
    <t>61.88 ± 2.88</t>
  </si>
  <si>
    <t>72.18 ± 2.95</t>
  </si>
  <si>
    <t>UOK+DIDS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</si>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</sst>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Sheet1!$C$30:$F$30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Sheet1!$C$30:$F$30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Sheet1!$C$28:$F$28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Sheet1!$C$29:$F$29</c:f>
              <c:numCache>
                <c:formatCode>0.00E+00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Sheet1!$D$34:$I$34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plus>
            <c:minus>
              <c:numRef>
                <c:f>Sheet1!$D$34:$I$34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Sheet1!$D$32:$I$32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Sheet1!$D$33:$I$33</c:f>
              <c:numCache>
                <c:formatCode>0.00E+00</c:formatCode>
                <c:ptCount val="6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  <c:pt idx="4">
                  <c:v>9.9999999990512817E-2</c:v>
                </c:pt>
                <c:pt idx="5">
                  <c:v>9.9999300808557345E-2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Sheet1!$Q$89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Sheet1!$R$90:$W$90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plus>
            <c:minus>
              <c:numRef>
                <c:f>Sheet1!$R$90:$W$90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Sheet1!$R$88:$W$88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Sheet1!$R$89:$W$89</c:f>
              <c:numCache>
                <c:formatCode>0.00E+00</c:formatCode>
                <c:ptCount val="6"/>
                <c:pt idx="0">
                  <c:v>2.0365681512952261E-2</c:v>
                </c:pt>
                <c:pt idx="1">
                  <c:v>1.9902792231451975E-2</c:v>
                </c:pt>
                <c:pt idx="2">
                  <c:v>2.0561912508965351E-2</c:v>
                </c:pt>
                <c:pt idx="3">
                  <c:v>2.0431830067845134E-2</c:v>
                </c:pt>
                <c:pt idx="4">
                  <c:v>2.0784713283118691E-2</c:v>
                </c:pt>
                <c:pt idx="5">
                  <c:v>2.0754795921728013E-2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Sheet1!$R$93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Sheet1!$S$94:$X$94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plus>
            <c:minus>
              <c:numRef>
                <c:f>Sheet1!$S$94:$X$94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Sheet1!$S$92:$X$92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Sheet1!$S$93:$X$93</c:f>
              <c:numCache>
                <c:formatCode>0.00E+00</c:formatCode>
                <c:ptCount val="6"/>
                <c:pt idx="0">
                  <c:v>2.6578997644427605E-2</c:v>
                </c:pt>
                <c:pt idx="1">
                  <c:v>2.6835872828472173E-2</c:v>
                </c:pt>
                <c:pt idx="2">
                  <c:v>2.6886662268571313E-2</c:v>
                </c:pt>
                <c:pt idx="3">
                  <c:v>2.6657237171290454E-2</c:v>
                </c:pt>
                <c:pt idx="4">
                  <c:v>2.6593421852223683E-2</c:v>
                </c:pt>
                <c:pt idx="5">
                  <c:v>2.6777762541119757E-2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Sheet1!$B$26:$G$26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plus>
            <c:minus>
              <c:numRef>
                <c:f>Sheet1!$B$26:$G$26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Sheet1!$B$23:$G$23</c:f>
              <c:numCache>
                <c:formatCode>General</c:formatCode>
                <c:ptCount val="6"/>
                <c:pt idx="0">
                  <c:v>0.10926067481322362</c:v>
                </c:pt>
                <c:pt idx="1">
                  <c:v>2.6315789473707985E-2</c:v>
                </c:pt>
                <c:pt idx="2">
                  <c:v>112797371.83809905</c:v>
                </c:pt>
                <c:pt idx="3">
                  <c:v>22.239315151225469</c:v>
                </c:pt>
                <c:pt idx="4">
                  <c:v>61.38643673717295</c:v>
                </c:pt>
                <c:pt idx="5">
                  <c:v>8.5707067999132317E-8</c:v>
                </c:pt>
              </c:numCache>
            </c:numRef>
          </c:cat>
          <c:val>
            <c:numRef>
              <c:f>Sheet1!$B$25:$G$25</c:f>
              <c:numCache>
                <c:formatCode>0.00E+00</c:formatCode>
                <c:ptCount val="6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  <c:pt idx="4">
                  <c:v>1.0760566128758033E-2</c:v>
                </c:pt>
                <c:pt idx="5">
                  <c:v>7.218428100833273E-3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Sheet1!$C$30:$H$30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plus>
            <c:minus>
              <c:numRef>
                <c:f>Sheet1!$C$30:$H$30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Sheet1!$C$28:$H$28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Sheet1!$C$29:$H$29</c:f>
              <c:numCache>
                <c:formatCode>0.00E+00</c:formatCode>
                <c:ptCount val="6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  <c:pt idx="4">
                  <c:v>0.10810136923207164</c:v>
                </c:pt>
                <c:pt idx="5">
                  <c:v>0.2047343855353021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552994</xdr:colOff>
      <xdr:row>47</xdr:row>
      <xdr:rowOff>32385</xdr:rowOff>
    </xdr:from>
    <xdr:to>
      <xdr:col>21</xdr:col>
      <xdr:colOff>248194</xdr:colOff>
      <xdr:row>61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348343</xdr:colOff>
      <xdr:row>26</xdr:row>
      <xdr:rowOff>182336</xdr:rowOff>
    </xdr:from>
    <xdr:to>
      <xdr:col>28</xdr:col>
      <xdr:colOff>87085</xdr:colOff>
      <xdr:row>41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445770</xdr:colOff>
      <xdr:row>91</xdr:row>
      <xdr:rowOff>3810</xdr:rowOff>
    </xdr:from>
    <xdr:to>
      <xdr:col>34</xdr:col>
      <xdr:colOff>140970</xdr:colOff>
      <xdr:row>105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815340</xdr:colOff>
      <xdr:row>47</xdr:row>
      <xdr:rowOff>89535</xdr:rowOff>
    </xdr:from>
    <xdr:to>
      <xdr:col>29</xdr:col>
      <xdr:colOff>196215</xdr:colOff>
      <xdr:row>61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700815</xdr:colOff>
      <xdr:row>5</xdr:row>
      <xdr:rowOff>12887</xdr:rowOff>
    </xdr:from>
    <xdr:to>
      <xdr:col>11</xdr:col>
      <xdr:colOff>209998</xdr:colOff>
      <xdr:row>19</xdr:row>
      <xdr:rowOff>89087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516128</xdr:colOff>
      <xdr:row>5</xdr:row>
      <xdr:rowOff>137608</xdr:rowOff>
    </xdr:from>
    <xdr:to>
      <xdr:col>20</xdr:col>
      <xdr:colOff>827347</xdr:colOff>
      <xdr:row>20</xdr:row>
      <xdr:rowOff>17865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100"/>
  <sheetViews>
    <sheetView tabSelected="1" zoomScale="85" zoomScaleNormal="85" workbookViewId="0">
      <selection activeCell="J27" sqref="J27"/>
    </sheetView>
  </sheetViews>
  <sheetFormatPr defaultRowHeight="15" x14ac:dyDescent="0.25"/>
  <cols>
    <col min="1" max="3" width="9" bestFit="1" customWidth="1"/>
    <col min="4" max="4" width="12" bestFit="1" customWidth="1"/>
    <col min="5" max="8" width="9" bestFit="1" customWidth="1"/>
    <col min="9" max="10" width="12" bestFit="1" customWidth="1"/>
    <col min="11" max="11" width="9" bestFit="1" customWidth="1"/>
    <col min="12" max="20" width="9.140625" customWidth="1"/>
    <col min="21" max="22" width="14" bestFit="1" customWidth="1"/>
    <col min="23" max="24" width="11" bestFit="1" customWidth="1"/>
    <col min="26" max="26" width="11" bestFit="1" customWidth="1"/>
  </cols>
  <sheetData>
    <row r="1" spans="1:37" x14ac:dyDescent="0.25">
      <c r="A1" s="3">
        <v>2.0440913622746353E-3</v>
      </c>
      <c r="B1" s="3">
        <v>0.10465567845805716</v>
      </c>
      <c r="C1" s="3">
        <v>2.6315789473742499E-2</v>
      </c>
      <c r="D1" s="3">
        <v>818926518.32173777</v>
      </c>
      <c r="E1" s="3">
        <v>23.82609736019262</v>
      </c>
      <c r="F1" s="3">
        <v>61.845367692256538</v>
      </c>
      <c r="G1" s="3">
        <v>0.68884824364616704</v>
      </c>
      <c r="H1" s="3">
        <v>6.8689081548227338E-2</v>
      </c>
      <c r="I1" s="3">
        <v>9.9999999999777905E-3</v>
      </c>
      <c r="J1" s="3">
        <v>3.2257708635855453E-14</v>
      </c>
      <c r="K1" s="3">
        <v>0.99150334140232921</v>
      </c>
      <c r="L1" s="3">
        <v>0.98468620622725533</v>
      </c>
      <c r="M1" s="3">
        <v>0.96903400881054969</v>
      </c>
      <c r="N1" s="3">
        <v>9.1715276871926474E-2</v>
      </c>
      <c r="O1" s="3">
        <v>0.12312861501299061</v>
      </c>
      <c r="P1" s="3">
        <v>0.17508949505197574</v>
      </c>
      <c r="Q1" s="3">
        <v>2.0833159094342264E-2</v>
      </c>
      <c r="R1" s="3">
        <v>2.6617079497839362E-2</v>
      </c>
    </row>
    <row r="2" spans="1:37" x14ac:dyDescent="0.25">
      <c r="A2" s="3">
        <v>2.3927976051121252E-3</v>
      </c>
      <c r="B2" s="3">
        <v>0.10453021573169838</v>
      </c>
      <c r="C2" s="3">
        <v>9.5311438438472257E-2</v>
      </c>
      <c r="D2" s="3">
        <v>36088455.454467326</v>
      </c>
      <c r="E2" s="3">
        <v>18.681938922510028</v>
      </c>
      <c r="F2" s="3">
        <v>58.195976647332117</v>
      </c>
      <c r="G2" s="3">
        <v>2.9227470395530482E-6</v>
      </c>
      <c r="H2" s="3">
        <v>2.7168577155675049E-2</v>
      </c>
      <c r="I2" s="3">
        <v>5.4853470340308853E-14</v>
      </c>
      <c r="J2" s="3">
        <v>9.7951610168121699E-3</v>
      </c>
      <c r="K2" s="3">
        <v>0.99654313831679786</v>
      </c>
      <c r="L2" s="3">
        <v>0.98089961043097618</v>
      </c>
      <c r="M2" s="3">
        <v>0.99419710437208608</v>
      </c>
      <c r="N2" s="3">
        <v>5.8500368087475212E-2</v>
      </c>
      <c r="O2" s="3">
        <v>0.13751140197573994</v>
      </c>
      <c r="P2" s="3">
        <v>7.5794898717755591E-2</v>
      </c>
      <c r="Q2" s="3">
        <v>1.9608725866423513E-2</v>
      </c>
      <c r="R2" s="3">
        <v>2.6577712286619641E-2</v>
      </c>
    </row>
    <row r="3" spans="1:37" x14ac:dyDescent="0.25">
      <c r="A3" s="3">
        <v>2.5150917218084955E-3</v>
      </c>
      <c r="B3" s="3">
        <v>6.8420743061638548E-2</v>
      </c>
      <c r="C3" s="3">
        <v>9.9919481514801317E-2</v>
      </c>
      <c r="D3" s="3">
        <v>1041012019.8025222</v>
      </c>
      <c r="E3" s="3">
        <v>19.19905848943559</v>
      </c>
      <c r="F3" s="3">
        <v>68.746258055837359</v>
      </c>
      <c r="G3" s="3">
        <v>0.60206471914450987</v>
      </c>
      <c r="H3" s="3">
        <v>1.3162386949168365E-2</v>
      </c>
      <c r="I3" s="3">
        <v>2.9701056386062662E-7</v>
      </c>
      <c r="J3" s="3">
        <v>6.9695614230316312E-9</v>
      </c>
      <c r="K3" s="3">
        <v>0.99165914719180515</v>
      </c>
      <c r="L3" s="3">
        <v>0.98342962178459059</v>
      </c>
      <c r="M3" s="3">
        <v>0.99356881462323687</v>
      </c>
      <c r="N3" s="3">
        <v>9.0870480796092098E-2</v>
      </c>
      <c r="O3" s="3">
        <v>0.12808073404402126</v>
      </c>
      <c r="P3" s="3">
        <v>7.9792690912110151E-2</v>
      </c>
      <c r="Q3" s="3">
        <v>2.0655159578091005E-2</v>
      </c>
      <c r="R3" s="3">
        <v>2.6542201148823823E-2</v>
      </c>
    </row>
    <row r="4" spans="1:37" x14ac:dyDescent="0.25">
      <c r="A4" s="3">
        <v>5.3762528274266495E-3</v>
      </c>
      <c r="B4" s="3">
        <v>0.28353888576952746</v>
      </c>
      <c r="C4" s="3">
        <v>2.6315791785633313E-2</v>
      </c>
      <c r="D4" s="3">
        <v>86596842.841015711</v>
      </c>
      <c r="E4" s="3">
        <v>30.913689726992203</v>
      </c>
      <c r="F4" s="3">
        <v>58.032491918073021</v>
      </c>
      <c r="G4" s="3">
        <v>1.0000054897723946E-8</v>
      </c>
      <c r="H4" s="3">
        <v>0.19489217419388372</v>
      </c>
      <c r="I4" s="3">
        <v>1.5781641433140845E-7</v>
      </c>
      <c r="J4" s="3">
        <v>9.9999999999661453E-3</v>
      </c>
      <c r="K4" s="3">
        <v>0.99355664494107587</v>
      </c>
      <c r="L4" s="3">
        <v>0.93629390894292164</v>
      </c>
      <c r="M4" s="3">
        <v>0.93686960382096918</v>
      </c>
      <c r="N4" s="3">
        <v>7.9868150775730701E-2</v>
      </c>
      <c r="O4" s="3">
        <v>0.25113548165583355</v>
      </c>
      <c r="P4" s="3">
        <v>0.24999818442788838</v>
      </c>
      <c r="Q4" s="3">
        <v>1.9607843137278452E-2</v>
      </c>
      <c r="R4" s="3">
        <v>2.6896859532853503E-2</v>
      </c>
    </row>
    <row r="5" spans="1:37" x14ac:dyDescent="0.25">
      <c r="A5" s="3">
        <v>5.2633828822758588E-3</v>
      </c>
      <c r="B5" s="3">
        <v>0.46763865279280215</v>
      </c>
      <c r="C5" s="3">
        <v>9.8159086554318709E-2</v>
      </c>
      <c r="D5" s="3">
        <v>1103368290.1447656</v>
      </c>
      <c r="E5" s="3">
        <v>12.198015708622073</v>
      </c>
      <c r="F5" s="3">
        <v>70.613225370925008</v>
      </c>
      <c r="G5" s="3">
        <v>0.58519336522215837</v>
      </c>
      <c r="H5" s="3">
        <v>0.28961327237140227</v>
      </c>
      <c r="I5" s="3">
        <v>1.0641221838503477E-3</v>
      </c>
      <c r="J5" s="3">
        <v>1.0084863790427543E-4</v>
      </c>
      <c r="K5" s="3">
        <v>0.99461538917933912</v>
      </c>
      <c r="L5" s="3">
        <v>0.97097659833260552</v>
      </c>
      <c r="M5" s="3">
        <v>0.98146415872607196</v>
      </c>
      <c r="N5" s="3">
        <v>7.3012086071104015E-2</v>
      </c>
      <c r="O5" s="3">
        <v>0.16950860642079654</v>
      </c>
      <c r="P5" s="3">
        <v>0.1354639541028857</v>
      </c>
      <c r="Q5" s="3">
        <v>2.0492690390827111E-2</v>
      </c>
      <c r="R5" s="3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25">
      <c r="A6" s="3">
        <v>8.9000001796523294E-3</v>
      </c>
      <c r="B6" s="3">
        <v>0.31124701694013229</v>
      </c>
      <c r="C6" s="3">
        <v>2.631578954300581E-2</v>
      </c>
      <c r="D6" s="3">
        <v>98184377.42764622</v>
      </c>
      <c r="E6" s="3">
        <v>23.117265872845241</v>
      </c>
      <c r="F6" s="3">
        <v>54.503896415532829</v>
      </c>
      <c r="G6" s="3">
        <v>2.5048537685972825E-8</v>
      </c>
      <c r="H6" s="3">
        <v>0.12760821953460458</v>
      </c>
      <c r="I6" s="3">
        <v>3.3713746761796656E-14</v>
      </c>
      <c r="J6" s="3">
        <v>9.999999999976656E-3</v>
      </c>
      <c r="K6" s="3">
        <v>0.995632606519402</v>
      </c>
      <c r="L6" s="3">
        <v>0.98684403444459123</v>
      </c>
      <c r="M6" s="3">
        <v>0.98980638844998814</v>
      </c>
      <c r="N6" s="3">
        <v>6.5754996356109957E-2</v>
      </c>
      <c r="O6" s="3">
        <v>0.11412451927545925</v>
      </c>
      <c r="P6" s="3">
        <v>0.1004573314124549</v>
      </c>
      <c r="Q6" s="3">
        <v>1.9607843166250361E-2</v>
      </c>
      <c r="R6" s="3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v>150</v>
      </c>
      <c r="Z6">
        <v>10</v>
      </c>
      <c r="AA6">
        <v>10</v>
      </c>
      <c r="AB6">
        <v>0.01</v>
      </c>
      <c r="AC6">
        <v>0.01</v>
      </c>
      <c r="AJ6">
        <f>1/47</f>
        <v>2.1276595744680851E-2</v>
      </c>
      <c r="AK6">
        <f>1/35.7</f>
        <v>2.8011204481792715E-2</v>
      </c>
    </row>
    <row r="7" spans="1:37" x14ac:dyDescent="0.25">
      <c r="A7" s="3">
        <v>7.8104063053251026E-3</v>
      </c>
      <c r="B7" s="3">
        <v>5.8711767021941051E-2</v>
      </c>
      <c r="C7" s="3">
        <v>3.543964728375152E-2</v>
      </c>
      <c r="D7" s="3">
        <v>869498093.87442935</v>
      </c>
      <c r="E7" s="3">
        <v>39.085223327586924</v>
      </c>
      <c r="F7" s="3">
        <v>54.559074477882291</v>
      </c>
      <c r="G7" s="3">
        <v>0.80289228249175082</v>
      </c>
      <c r="H7" s="3">
        <v>4.7854248498612514E-2</v>
      </c>
      <c r="I7" s="3">
        <v>9.9999986481246975E-3</v>
      </c>
      <c r="J7" s="3">
        <v>2.4603233390046519E-10</v>
      </c>
      <c r="K7" s="3">
        <v>0.99705613162044915</v>
      </c>
      <c r="L7" s="3">
        <v>0.99612595656099368</v>
      </c>
      <c r="M7" s="3">
        <v>0.9962224675360567</v>
      </c>
      <c r="N7" s="3">
        <v>5.3985458187879524E-2</v>
      </c>
      <c r="O7" s="3">
        <v>6.1929823224487417E-2</v>
      </c>
      <c r="P7" s="3">
        <v>6.1153553774935428E-2</v>
      </c>
      <c r="Q7" s="3">
        <v>2.1219783761821043E-2</v>
      </c>
      <c r="R7" s="3">
        <v>2.6547519541939579E-2</v>
      </c>
    </row>
    <row r="8" spans="1:37" x14ac:dyDescent="0.25">
      <c r="A8" s="3">
        <v>1.0293977888170207E-2</v>
      </c>
      <c r="B8" s="3">
        <v>6.2547230470345092E-2</v>
      </c>
      <c r="C8" s="3">
        <v>9.9999997394403309E-2</v>
      </c>
      <c r="D8" s="3">
        <v>1105943837.1576962</v>
      </c>
      <c r="E8" s="3">
        <v>34.224737105350428</v>
      </c>
      <c r="F8" s="3">
        <v>62.585373087947318</v>
      </c>
      <c r="G8" s="3">
        <v>0.66678525636758301</v>
      </c>
      <c r="H8" s="3">
        <v>7.9059354392826436E-2</v>
      </c>
      <c r="I8" s="3">
        <v>5.0899272976990542E-7</v>
      </c>
      <c r="J8" s="3">
        <v>2.0085230956227377E-8</v>
      </c>
      <c r="K8" s="3">
        <v>0.99748717120289465</v>
      </c>
      <c r="L8" s="3">
        <v>0.99501466113717596</v>
      </c>
      <c r="M8" s="3">
        <v>0.99238547744077443</v>
      </c>
      <c r="N8" s="3">
        <v>4.9879347470318032E-2</v>
      </c>
      <c r="O8" s="3">
        <v>7.0256523341985691E-2</v>
      </c>
      <c r="P8" s="3">
        <v>8.6828170813152195E-2</v>
      </c>
      <c r="Q8" s="3">
        <v>2.0609537938434234E-2</v>
      </c>
      <c r="R8" s="3">
        <v>2.6714034551213846E-2</v>
      </c>
    </row>
    <row r="9" spans="1:37" x14ac:dyDescent="0.25">
      <c r="A9" s="3">
        <v>2.5521490650557456E-2</v>
      </c>
      <c r="B9" s="3">
        <v>3.417715349211504</v>
      </c>
      <c r="C9" s="3">
        <v>5.2458562678055182E-2</v>
      </c>
      <c r="D9" s="3">
        <v>489736763.11978352</v>
      </c>
      <c r="E9" s="3">
        <v>29.439042175107609</v>
      </c>
      <c r="F9" s="3">
        <v>66.768414906688562</v>
      </c>
      <c r="G9" s="3">
        <v>5.7674886716178216E-2</v>
      </c>
      <c r="H9" s="3">
        <v>9.9656548726176819</v>
      </c>
      <c r="I9" s="3">
        <v>4.6822527483963297E-3</v>
      </c>
      <c r="J9" s="3">
        <v>9.6097395522457985E-3</v>
      </c>
      <c r="K9" s="3">
        <v>0.99576792146742721</v>
      </c>
      <c r="L9" s="3">
        <v>0.93833622632773017</v>
      </c>
      <c r="M9" s="3">
        <v>0.97355014251882899</v>
      </c>
      <c r="N9" s="3">
        <v>6.4728338054109727E-2</v>
      </c>
      <c r="O9" s="3">
        <v>0.24707718618995786</v>
      </c>
      <c r="P9" s="3">
        <v>0.1618189077529549</v>
      </c>
      <c r="Q9" s="3">
        <v>1.9839079069671032E-2</v>
      </c>
      <c r="R9" s="3">
        <v>2.7391887592862471E-2</v>
      </c>
    </row>
    <row r="10" spans="1:37" x14ac:dyDescent="0.25">
      <c r="A10" s="3">
        <v>3.146457105211109E-3</v>
      </c>
      <c r="B10" s="3">
        <v>0.30767357664672129</v>
      </c>
      <c r="C10" s="3">
        <v>7.9583445150516172E-2</v>
      </c>
      <c r="D10" s="3">
        <v>61731100.736689009</v>
      </c>
      <c r="E10" s="3">
        <v>37.500782638502137</v>
      </c>
      <c r="F10" s="3">
        <v>39.883935665374395</v>
      </c>
      <c r="G10" s="3">
        <v>2.9511046557444614E-2</v>
      </c>
      <c r="H10" s="3">
        <v>0.27047908843108182</v>
      </c>
      <c r="I10" s="3">
        <v>4.8746249878534728E-3</v>
      </c>
      <c r="J10" s="3">
        <v>1.395798534112733E-3</v>
      </c>
      <c r="K10" s="3">
        <v>0.99451203358238027</v>
      </c>
      <c r="L10" s="3">
        <v>0.98442477385521798</v>
      </c>
      <c r="M10" s="3">
        <v>0.99115715378663338</v>
      </c>
      <c r="N10" s="3">
        <v>7.3709475330133459E-2</v>
      </c>
      <c r="O10" s="3">
        <v>0.12417517418282223</v>
      </c>
      <c r="P10" s="3">
        <v>9.356504556314281E-2</v>
      </c>
      <c r="Q10" s="3">
        <v>1.9711737929038364E-2</v>
      </c>
      <c r="R10" s="3">
        <v>2.6756523344968534E-2</v>
      </c>
    </row>
    <row r="11" spans="1:37" x14ac:dyDescent="0.25">
      <c r="A11" s="3">
        <v>8.6133116110997613E-3</v>
      </c>
      <c r="B11" s="3">
        <v>7.5490511028491469E-2</v>
      </c>
      <c r="C11" s="3">
        <v>4.1286898867914264E-2</v>
      </c>
      <c r="D11" s="3">
        <v>110376839.87821494</v>
      </c>
      <c r="E11" s="3">
        <v>18.842232094206679</v>
      </c>
      <c r="F11" s="3">
        <v>71.952100802675602</v>
      </c>
      <c r="G11" s="3">
        <v>0.61663893787010804</v>
      </c>
      <c r="H11" s="3">
        <v>9.8010561447073249E-2</v>
      </c>
      <c r="I11" s="3">
        <v>1.3985244766235262E-4</v>
      </c>
      <c r="J11" s="3">
        <v>3.4615726410125156E-9</v>
      </c>
      <c r="K11" s="3">
        <v>0.98377972734109542</v>
      </c>
      <c r="L11" s="3">
        <v>0.98268498828409034</v>
      </c>
      <c r="M11" s="3">
        <v>0.98190495840619718</v>
      </c>
      <c r="N11" s="3">
        <v>0.12672044007308195</v>
      </c>
      <c r="O11" s="3">
        <v>0.13092693228954302</v>
      </c>
      <c r="P11" s="3">
        <v>0.13384353244690153</v>
      </c>
      <c r="Q11" s="3">
        <v>2.1265776496996937E-2</v>
      </c>
      <c r="R11" s="3">
        <v>2.6659677306561914E-2</v>
      </c>
    </row>
    <row r="12" spans="1:37" x14ac:dyDescent="0.25">
      <c r="A12" s="3">
        <v>7.9998621646789378E-2</v>
      </c>
      <c r="B12" s="3">
        <v>2.1312262426398703</v>
      </c>
      <c r="C12" s="3">
        <v>3.3565295393196776E-2</v>
      </c>
      <c r="D12" s="3">
        <v>1451043698.7152901</v>
      </c>
      <c r="E12" s="3">
        <v>12.000000000081066</v>
      </c>
      <c r="F12" s="3">
        <v>77.207645232726918</v>
      </c>
      <c r="G12" s="3">
        <v>0.44746338058923973</v>
      </c>
      <c r="H12" s="3">
        <v>4.2189544038400131</v>
      </c>
      <c r="I12" s="3">
        <v>1.0445275917702612E-3</v>
      </c>
      <c r="J12" s="3">
        <v>4.2707190817022586E-14</v>
      </c>
      <c r="K12" s="3">
        <v>0.96577834202883539</v>
      </c>
      <c r="L12" s="3">
        <v>0.93034953850650604</v>
      </c>
      <c r="M12" s="3">
        <v>0.9871713206559789</v>
      </c>
      <c r="N12" s="3">
        <v>0.1840636884109762</v>
      </c>
      <c r="O12" s="3">
        <v>0.26259085452193304</v>
      </c>
      <c r="P12" s="3">
        <v>0.11269601834395418</v>
      </c>
      <c r="Q12" s="3">
        <v>2.0460765142843514E-2</v>
      </c>
      <c r="R12" s="3">
        <v>2.798323054501933E-2</v>
      </c>
    </row>
    <row r="13" spans="1:37" x14ac:dyDescent="0.25">
      <c r="A13" s="3">
        <v>5.3785052731830461E-3</v>
      </c>
      <c r="B13" s="3">
        <v>2.6738923838399504E-2</v>
      </c>
      <c r="C13" s="3">
        <v>9.9999999999977537E-2</v>
      </c>
      <c r="D13" s="3">
        <v>216470048.14877984</v>
      </c>
      <c r="E13" s="3">
        <v>28.433727230396499</v>
      </c>
      <c r="F13" s="3">
        <v>54.906064887553164</v>
      </c>
      <c r="G13" s="3">
        <v>3.2756574456477034E-4</v>
      </c>
      <c r="H13" s="3">
        <v>1.9699840230101226E-2</v>
      </c>
      <c r="I13" s="3">
        <v>3.2218515143462973E-14</v>
      </c>
      <c r="J13" s="3">
        <v>9.9999999999769631E-3</v>
      </c>
      <c r="K13" s="3">
        <v>0.99860127036337543</v>
      </c>
      <c r="L13" s="3">
        <v>0.99478661481358055</v>
      </c>
      <c r="M13" s="3">
        <v>0.98959205188990085</v>
      </c>
      <c r="N13" s="3">
        <v>3.7212126252853521E-2</v>
      </c>
      <c r="O13" s="3">
        <v>7.184184946502474E-2</v>
      </c>
      <c r="P13" s="3">
        <v>0.1015079732286986</v>
      </c>
      <c r="Q13" s="3">
        <v>1.9609087170804188E-2</v>
      </c>
      <c r="R13" s="3">
        <v>2.6532400155956409E-2</v>
      </c>
    </row>
    <row r="14" spans="1:37" x14ac:dyDescent="0.25">
      <c r="A14" s="3">
        <v>3.7811522215408897E-3</v>
      </c>
      <c r="B14" s="3">
        <v>2.3975951449874546E-2</v>
      </c>
      <c r="C14" s="3">
        <v>3.7648713267753244E-2</v>
      </c>
      <c r="D14" s="3">
        <v>2505929597.0853271</v>
      </c>
      <c r="E14" s="3">
        <v>33.023920788383059</v>
      </c>
      <c r="F14" s="3">
        <v>59.464307434542782</v>
      </c>
      <c r="G14" s="3">
        <v>0.73367388393967248</v>
      </c>
      <c r="H14" s="3">
        <v>7.8385779505851828E-3</v>
      </c>
      <c r="I14" s="3">
        <v>9.9999866391353946E-3</v>
      </c>
      <c r="J14" s="3">
        <v>4.7372018157425733E-12</v>
      </c>
      <c r="K14" s="3">
        <v>0.99716413840400764</v>
      </c>
      <c r="L14" s="3">
        <v>0.99336359824611264</v>
      </c>
      <c r="M14" s="3">
        <v>0.99192791876802611</v>
      </c>
      <c r="N14" s="3">
        <v>5.2985875287971357E-2</v>
      </c>
      <c r="O14" s="3">
        <v>8.1055769297123478E-2</v>
      </c>
      <c r="P14" s="3">
        <v>8.9394409331088304E-2</v>
      </c>
      <c r="Q14" s="3">
        <v>2.1234380756629898E-2</v>
      </c>
      <c r="R14" s="3">
        <v>2.652705700243119E-2</v>
      </c>
    </row>
    <row r="15" spans="1:37" x14ac:dyDescent="0.25">
      <c r="A15" s="3">
        <v>5.733412868772542E-3</v>
      </c>
      <c r="B15" s="3">
        <v>4.4777155572905403E-2</v>
      </c>
      <c r="C15" s="3">
        <v>8.5142842438287111E-2</v>
      </c>
      <c r="D15" s="3">
        <v>218002613.50193721</v>
      </c>
      <c r="E15" s="3">
        <v>17.966340175817113</v>
      </c>
      <c r="F15" s="3">
        <v>65.908559158253198</v>
      </c>
      <c r="G15" s="3">
        <v>1.0000042249550875E-8</v>
      </c>
      <c r="H15" s="3">
        <v>6.2919062710599565E-3</v>
      </c>
      <c r="I15" s="3">
        <v>3.4289203051887389E-11</v>
      </c>
      <c r="J15" s="3">
        <v>9.9999958653245423E-3</v>
      </c>
      <c r="K15" s="3">
        <v>0.99870449586169496</v>
      </c>
      <c r="L15" s="3">
        <v>0.98769404147713824</v>
      </c>
      <c r="M15" s="3">
        <v>0.99309265476941699</v>
      </c>
      <c r="N15" s="3">
        <v>3.5812694633635289E-2</v>
      </c>
      <c r="O15" s="3">
        <v>0.11037617015295072</v>
      </c>
      <c r="P15" s="3">
        <v>8.2693843654029875E-2</v>
      </c>
      <c r="Q15" s="3">
        <v>1.9607843137297149E-2</v>
      </c>
      <c r="R15" s="3">
        <v>2.6528384440147008E-2</v>
      </c>
    </row>
    <row r="16" spans="1:37" x14ac:dyDescent="0.25">
      <c r="A16" s="3">
        <v>5.2165143665999902E-3</v>
      </c>
      <c r="B16" s="3">
        <v>0.58116457014490119</v>
      </c>
      <c r="C16" s="3">
        <v>9.8639936921224136E-2</v>
      </c>
      <c r="D16" s="3">
        <v>1520028310.508136</v>
      </c>
      <c r="E16" s="3">
        <v>42.233909335383906</v>
      </c>
      <c r="F16" s="3">
        <v>67.258477067235617</v>
      </c>
      <c r="G16" s="3">
        <v>0.65224422154978035</v>
      </c>
      <c r="H16" s="3">
        <v>2.9445381858027808</v>
      </c>
      <c r="I16" s="3">
        <v>1.2114734400216535E-4</v>
      </c>
      <c r="J16" s="3">
        <v>1.7466018319122646E-7</v>
      </c>
      <c r="K16" s="3">
        <v>0.99372489864384794</v>
      </c>
      <c r="L16" s="3">
        <v>0.96467753514876009</v>
      </c>
      <c r="M16" s="3">
        <v>0.91329113989406796</v>
      </c>
      <c r="N16" s="3">
        <v>7.8818464477497449E-2</v>
      </c>
      <c r="O16" s="3">
        <v>0.18700064225217924</v>
      </c>
      <c r="P16" s="3">
        <v>0.29298766442441349</v>
      </c>
      <c r="Q16" s="3">
        <v>2.1276009206649304E-2</v>
      </c>
      <c r="R16" s="3">
        <v>2.7041107086627207E-2</v>
      </c>
    </row>
    <row r="17" spans="1:31" x14ac:dyDescent="0.25">
      <c r="A17" s="3">
        <v>8.6066060331552955E-3</v>
      </c>
      <c r="B17" s="3">
        <v>0.16008235012557337</v>
      </c>
      <c r="C17" s="3">
        <v>9.9339087276265128E-2</v>
      </c>
      <c r="D17" s="3">
        <v>57131236.229517505</v>
      </c>
      <c r="E17" s="3">
        <v>32.736381824141198</v>
      </c>
      <c r="F17" s="3">
        <v>55.183442677006219</v>
      </c>
      <c r="G17" s="3">
        <v>9.3204360810517093E-8</v>
      </c>
      <c r="H17" s="3">
        <v>4.6292385710475975E-2</v>
      </c>
      <c r="I17" s="3">
        <v>5.5963149063981782E-13</v>
      </c>
      <c r="J17" s="3">
        <v>9.9042611482077596E-3</v>
      </c>
      <c r="K17" s="3">
        <v>0.99616058103576866</v>
      </c>
      <c r="L17" s="3">
        <v>0.98170981704693761</v>
      </c>
      <c r="M17" s="3">
        <v>0.9951918161648281</v>
      </c>
      <c r="N17" s="3">
        <v>6.1652451488882459E-2</v>
      </c>
      <c r="O17" s="3">
        <v>0.13456329783240231</v>
      </c>
      <c r="P17" s="3">
        <v>6.8993492423707725E-2</v>
      </c>
      <c r="Q17" s="3">
        <v>1.9607851016459839E-2</v>
      </c>
      <c r="R17" s="3">
        <v>2.6583396901367802E-2</v>
      </c>
    </row>
    <row r="18" spans="1:31" x14ac:dyDescent="0.25">
      <c r="A18" s="3">
        <v>2.3825085307432405E-2</v>
      </c>
      <c r="B18" s="3">
        <v>0.4868769103206117</v>
      </c>
      <c r="C18" s="3">
        <v>9.9999899886540525E-2</v>
      </c>
      <c r="D18" s="3">
        <v>1719077230.4604545</v>
      </c>
      <c r="E18" s="3">
        <v>13.702998564284247</v>
      </c>
      <c r="F18" s="3">
        <v>72.555247982805568</v>
      </c>
      <c r="G18" s="3">
        <v>0.51501016025399993</v>
      </c>
      <c r="H18" s="3">
        <v>0.31446067020291762</v>
      </c>
      <c r="I18" s="3">
        <v>2.6497694029687907E-5</v>
      </c>
      <c r="J18" s="3">
        <v>1.8250572295691101E-4</v>
      </c>
      <c r="K18" s="3">
        <v>0.99526522827522435</v>
      </c>
      <c r="L18" s="3">
        <v>0.96728956190212578</v>
      </c>
      <c r="M18" s="3">
        <v>0.99004082044259878</v>
      </c>
      <c r="N18" s="3">
        <v>6.8464764715347251E-2</v>
      </c>
      <c r="O18" s="3">
        <v>0.17995369881415477</v>
      </c>
      <c r="P18" s="3">
        <v>9.9295456904267068E-2</v>
      </c>
      <c r="Q18" s="3">
        <v>2.1120254939138508E-2</v>
      </c>
      <c r="R18" s="3">
        <v>2.677546499569956E-2</v>
      </c>
    </row>
    <row r="19" spans="1:31" x14ac:dyDescent="0.25">
      <c r="A19" s="3">
        <v>7.9999999999977797E-2</v>
      </c>
      <c r="B19" s="3">
        <v>8.9660203498313579E-2</v>
      </c>
      <c r="C19" s="3">
        <v>2.6315789473706417E-2</v>
      </c>
      <c r="D19" s="3">
        <v>50540648.358700573</v>
      </c>
      <c r="E19" s="3">
        <v>25.91398305976729</v>
      </c>
      <c r="F19" s="3">
        <v>62.398234066853576</v>
      </c>
      <c r="G19" s="3">
        <v>0.60832421319523755</v>
      </c>
      <c r="H19" s="3">
        <v>2.7316030758319766E-2</v>
      </c>
      <c r="I19" s="3">
        <v>3.2229931290132734E-14</v>
      </c>
      <c r="J19" s="3">
        <v>3.220511957324058E-14</v>
      </c>
      <c r="K19" s="3">
        <v>0.98245588834946462</v>
      </c>
      <c r="L19" s="3">
        <v>0.93131688102757759</v>
      </c>
      <c r="M19" s="3">
        <v>0.93501999229245869</v>
      </c>
      <c r="N19" s="3">
        <v>0.13179025204479272</v>
      </c>
      <c r="O19" s="3">
        <v>0.26076097825920619</v>
      </c>
      <c r="P19" s="3">
        <v>0.25363400330094915</v>
      </c>
      <c r="Q19" s="3">
        <v>2.1222426286284703E-2</v>
      </c>
      <c r="R19" s="3">
        <v>2.6568225637508797E-2</v>
      </c>
    </row>
    <row r="20" spans="1:31" x14ac:dyDescent="0.25">
      <c r="A20" s="3">
        <v>1.0760566128758033E-2</v>
      </c>
      <c r="B20" s="3">
        <v>0.10810136923207164</v>
      </c>
      <c r="C20" s="3">
        <v>9.9999999990512817E-2</v>
      </c>
      <c r="D20" s="3">
        <v>1442195496.1246281</v>
      </c>
      <c r="E20" s="3">
        <v>21.071901191010653</v>
      </c>
      <c r="F20" s="3">
        <v>66.224947910183658</v>
      </c>
      <c r="G20" s="3">
        <v>0.64179913127875132</v>
      </c>
      <c r="H20" s="3">
        <v>0.1195542193137312</v>
      </c>
      <c r="I20" s="3">
        <v>1.001442476453742E-9</v>
      </c>
      <c r="J20" s="3">
        <v>9.9992167257435018E-3</v>
      </c>
      <c r="K20" s="3">
        <v>0.99428979846547727</v>
      </c>
      <c r="L20" s="3">
        <v>0.99141974525984633</v>
      </c>
      <c r="M20" s="3">
        <v>0.99018690753118732</v>
      </c>
      <c r="N20" s="3">
        <v>7.5187096759866429E-2</v>
      </c>
      <c r="O20" s="3">
        <v>9.2165352452817859E-2</v>
      </c>
      <c r="P20" s="3">
        <v>9.8564504483736548E-2</v>
      </c>
      <c r="Q20" s="3">
        <v>2.0784713283118691E-2</v>
      </c>
      <c r="R20" s="3">
        <v>2.6593421852223683E-2</v>
      </c>
    </row>
    <row r="21" spans="1:31" x14ac:dyDescent="0.25">
      <c r="A21" s="3">
        <v>7.6944322146647853E-3</v>
      </c>
      <c r="B21" s="3">
        <v>0.18642571809378297</v>
      </c>
      <c r="C21" s="3">
        <v>9.9999999999977593E-2</v>
      </c>
      <c r="D21" s="3">
        <v>2066749147.1669409</v>
      </c>
      <c r="E21" s="3">
        <v>15.152081001230075</v>
      </c>
      <c r="F21" s="3">
        <v>69.229555840732246</v>
      </c>
      <c r="G21" s="3">
        <v>0.62044499916990414</v>
      </c>
      <c r="H21" s="3">
        <v>0.1447969226843194</v>
      </c>
      <c r="I21" s="3">
        <v>3.2204898710353411E-14</v>
      </c>
      <c r="J21" s="3">
        <v>9.9999993926586754E-3</v>
      </c>
      <c r="K21" s="3">
        <v>0.9894380131515057</v>
      </c>
      <c r="L21" s="3">
        <v>0.98056065158178418</v>
      </c>
      <c r="M21" s="3">
        <v>0.98156151094688882</v>
      </c>
      <c r="N21" s="3">
        <v>0.10225637867639044</v>
      </c>
      <c r="O21" s="3">
        <v>0.13872618690800109</v>
      </c>
      <c r="P21" s="3">
        <v>0.1351077501943542</v>
      </c>
      <c r="Q21" s="3">
        <v>2.0934129971447942E-2</v>
      </c>
      <c r="R21" s="3">
        <v>2.6807441557686947E-2</v>
      </c>
    </row>
    <row r="22" spans="1:31" x14ac:dyDescent="0.25">
      <c r="A22" s="3">
        <v>6.7424239870017616E-3</v>
      </c>
      <c r="B22" s="3">
        <v>0.22304305297682125</v>
      </c>
      <c r="C22" s="3">
        <v>9.9998601617137084E-2</v>
      </c>
      <c r="D22" s="3">
        <v>1070399379.5138259</v>
      </c>
      <c r="E22" s="3">
        <v>15.623216818777985</v>
      </c>
      <c r="F22" s="3">
        <v>75.124014324750945</v>
      </c>
      <c r="G22" s="3">
        <v>0.54387845927072231</v>
      </c>
      <c r="H22" s="3">
        <v>0.18267324308497107</v>
      </c>
      <c r="I22" s="3">
        <v>7.888151888538791E-7</v>
      </c>
      <c r="J22" s="3">
        <v>4.182288630781361E-7</v>
      </c>
      <c r="K22" s="3">
        <v>0.99162805449586033</v>
      </c>
      <c r="L22" s="3">
        <v>0.93842985926322897</v>
      </c>
      <c r="M22" s="3">
        <v>0.99211803884111582</v>
      </c>
      <c r="N22" s="3">
        <v>9.1039694908859492E-2</v>
      </c>
      <c r="O22" s="3">
        <v>0.24688952859407243</v>
      </c>
      <c r="P22" s="3">
        <v>8.8335392382076133E-2</v>
      </c>
      <c r="Q22" s="3">
        <v>2.0575461872008087E-2</v>
      </c>
      <c r="R22" s="3">
        <v>2.6748083524552567E-2</v>
      </c>
    </row>
    <row r="23" spans="1:31" x14ac:dyDescent="0.25">
      <c r="A23">
        <v>1.5725023665830802E-3</v>
      </c>
      <c r="B23">
        <v>0.10926067481322362</v>
      </c>
      <c r="C23">
        <v>2.6315789473707985E-2</v>
      </c>
      <c r="D23">
        <v>112797371.83809905</v>
      </c>
      <c r="E23">
        <v>22.239315151225469</v>
      </c>
      <c r="F23">
        <v>61.38643673717295</v>
      </c>
      <c r="G23">
        <v>8.5707067999132317E-8</v>
      </c>
      <c r="H23">
        <v>6.9272906861042843E-2</v>
      </c>
      <c r="I23">
        <v>9.9999999999765936E-3</v>
      </c>
      <c r="J23">
        <v>3.3600427266893084E-14</v>
      </c>
      <c r="K23">
        <v>0.99469335285235061</v>
      </c>
      <c r="L23">
        <v>0.9854591873615467</v>
      </c>
      <c r="M23">
        <v>0.92016090585306898</v>
      </c>
      <c r="N23" s="5">
        <v>7.2481588532350066E-2</v>
      </c>
      <c r="O23" s="5">
        <v>0.11998085060570594</v>
      </c>
      <c r="P23" s="5">
        <v>0.28114178487991015</v>
      </c>
      <c r="Q23" s="5">
        <v>1.9607843302994483E-2</v>
      </c>
      <c r="R23" s="5">
        <v>2.7804566014053952E-2</v>
      </c>
    </row>
    <row r="24" spans="1:31" x14ac:dyDescent="0.25">
      <c r="N24" t="str">
        <f>_xlfn.IFS(ABS(A1-T$5)&lt;=0.01*T$5,"Lower",ABS(A1-T$6)&lt;=0.01*T$6,"Upper",TRUE,"Ok")</f>
        <v>Ok</v>
      </c>
      <c r="O24" t="str">
        <f t="shared" ref="O24:W24" si="0">_xlfn.IFS(ABS(B1-U$5)&lt;=0.01*U$5,"Lower",ABS(B1-U$6)&lt;=0.01*U$6,"Upper",TRUE,"Ok")</f>
        <v>Ok</v>
      </c>
      <c r="P24" t="str">
        <f t="shared" si="0"/>
        <v>Lower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Upper</v>
      </c>
      <c r="W24" t="str">
        <f t="shared" si="0"/>
        <v>Ok</v>
      </c>
      <c r="AD24" t="str">
        <f t="shared" ref="AD24:AE24" si="1">_xlfn.IFS(ABS(Q1-AJ$5)&lt;=0.01*AJ$5,"Lower",ABS(Q1-AJ$6)&lt;=0.01*AJ$6,"Upper",TRUE,"Ok")</f>
        <v>Ok</v>
      </c>
      <c r="AE24" t="str">
        <f t="shared" si="1"/>
        <v>Lower</v>
      </c>
    </row>
    <row r="25" spans="1:31" x14ac:dyDescent="0.25">
      <c r="A25" t="s">
        <v>6</v>
      </c>
      <c r="B25" s="2">
        <f>AVERAGE(A$1:A$3)</f>
        <v>2.3173268963984188E-3</v>
      </c>
      <c r="C25" s="2">
        <f>AVERAGE(A$4:A$6)</f>
        <v>6.5132119631182801E-3</v>
      </c>
      <c r="D25" s="2">
        <f>AVERAGE(A$7:A$12,A$17:A$19)</f>
        <v>2.7535106283079838E-2</v>
      </c>
      <c r="E25" s="2">
        <f>AVERAGE(A$13:A$16)</f>
        <v>5.0273961825241173E-3</v>
      </c>
      <c r="F25" s="2">
        <f>A$20</f>
        <v>1.0760566128758033E-2</v>
      </c>
      <c r="G25" s="2">
        <f>AVERAGE(A$21:A$22)</f>
        <v>7.218428100833273E-3</v>
      </c>
      <c r="N25" t="str">
        <f>_xlfn.IFS(ABS(A2-T$5)&lt;=0.01*T$5,"Lower",ABS(A2-T$6)&lt;=0.01*T$6,"Upper",TRUE,"Ok")</f>
        <v>Ok</v>
      </c>
      <c r="O25" t="str">
        <f>_xlfn.IFS(ABS(B2-U$5)&lt;=0.01*U$5,"Lower",ABS(B2-U$6)&lt;=0.01*U$6,"Upper",TRUE,"Ok")</f>
        <v>Ok</v>
      </c>
      <c r="P25" t="str">
        <f>_xlfn.IFS(ABS(C2-V$5)&lt;=0.01*V$5,"Lower",ABS(C2-V$6)&lt;=0.01*V$6,"Upper",TRUE,"Ok")</f>
        <v>Ok</v>
      </c>
      <c r="Q25" t="str">
        <f>_xlfn.IFS(ABS(D2-W$5)&lt;=0.01*W$5,"Lower",ABS(D2-W$6)&lt;=0.01*W$6,"Upper",TRUE,"Ok")</f>
        <v>Ok</v>
      </c>
      <c r="R25" t="str">
        <f>_xlfn.IFS(ABS(E2-X$5)&lt;=0.01*X$5,"Lower",ABS(E2-X$6)&lt;=0.01*X$6,"Upper",TRUE,"Ok")</f>
        <v>Ok</v>
      </c>
      <c r="S25" t="str">
        <f>_xlfn.IFS(ABS(F2-Y$5)&lt;=0.01*Y$5,"Lower",ABS(F2-Y$6)&lt;=0.01*Y$6,"Upper",TRUE,"Ok")</f>
        <v>Ok</v>
      </c>
      <c r="T25" t="str">
        <f>_xlfn.IFS(ABS(G2-Z$5)&lt;=0.01*Z$5,"Lower",ABS(G2-Z$6)&lt;=0.01*Z$6,"Upper",TRUE,"Ok")</f>
        <v>Ok</v>
      </c>
      <c r="U25" t="str">
        <f>_xlfn.IFS(ABS(H2-AA$5)&lt;=0.01*AA$5,"Lower",ABS(H2-AA$6)&lt;=0.01*AA$6,"Upper",TRUE,"Ok")</f>
        <v>Ok</v>
      </c>
      <c r="V25" t="str">
        <f>_xlfn.IFS(ABS(I2-AB$5)&lt;=0.01*AB$5,"Lower",ABS(I2-AB$6)&lt;=0.01*AB$6,"Upper",TRUE,"Ok")</f>
        <v>Ok</v>
      </c>
      <c r="W25" t="str">
        <f>_xlfn.IFS(ABS(J2-AC$5)&lt;=0.01*AC$5,"Lower",ABS(J2-AC$6)&lt;=0.01*AC$6,"Upper",TRUE,"Ok")</f>
        <v>Ok</v>
      </c>
      <c r="AD25" t="str">
        <f>_xlfn.IFS(ABS(Q2-AJ$5)&lt;=0.01*AJ$5,"Lower",ABS(Q2-AJ$6)&lt;=0.01*AJ$6,"Upper",TRUE,"Ok")</f>
        <v>Lower</v>
      </c>
      <c r="AE25" t="str">
        <f>_xlfn.IFS(ABS(R2-AK$5)&lt;=0.01*AK$5,"Lower",ABS(R2-AK$6)&lt;=0.01*AK$6,"Upper",TRUE,"Ok")</f>
        <v>Lower</v>
      </c>
    </row>
    <row r="26" spans="1:31" x14ac:dyDescent="0.25">
      <c r="B26" s="2">
        <f>STDEV(A$1:A$3)/SQRT(COUNT(A$1:A$3))</f>
        <v>1.4110540454517E-4</v>
      </c>
      <c r="C26" s="2">
        <f>STDEV(A$4:A$6)/SQRT(COUNT(A$4:A$6))</f>
        <v>1.1938388220454957E-3</v>
      </c>
      <c r="D26" s="2">
        <f>STDEV(A$7:A$12,A$17:A$19)/SQRT(COUNT(A$7:A$12,A$17:A$19))</f>
        <v>1.0219978638120604E-2</v>
      </c>
      <c r="E26" s="2">
        <f>STDEV(A$13:A$16)/SQRT(COUNT(A$13:A$16))</f>
        <v>4.2920729768569356E-4</v>
      </c>
      <c r="F26" s="2"/>
      <c r="G26" s="2">
        <f>STDEV(A$21:A$22)/SQRT(COUNT(A$21:A$22))</f>
        <v>4.7600411383151179E-4</v>
      </c>
      <c r="N26" t="str">
        <f>_xlfn.IFS(ABS(A3-T$5)&lt;=0.01*T$5,"Lower",ABS(A3-T$6)&lt;=0.01*T$6,"Upper",TRUE,"Ok")</f>
        <v>Ok</v>
      </c>
      <c r="O26" t="str">
        <f>_xlfn.IFS(ABS(B3-U$5)&lt;=0.01*U$5,"Lower",ABS(B3-U$6)&lt;=0.01*U$6,"Upper",TRUE,"Ok")</f>
        <v>Ok</v>
      </c>
      <c r="P26" t="str">
        <f>_xlfn.IFS(ABS(C3-V$5)&lt;=0.01*V$5,"Lower",ABS(C3-V$6)&lt;=0.01*V$6,"Upper",TRUE,"Ok")</f>
        <v>Upper</v>
      </c>
      <c r="Q26" t="str">
        <f>_xlfn.IFS(ABS(D3-W$5)&lt;=0.01*W$5,"Lower",ABS(D3-W$6)&lt;=0.01*W$6,"Upper",TRUE,"Ok")</f>
        <v>Ok</v>
      </c>
      <c r="R26" t="str">
        <f>_xlfn.IFS(ABS(E3-X$5)&lt;=0.01*X$5,"Lower",ABS(E3-X$6)&lt;=0.01*X$6,"Upper",TRUE,"Ok")</f>
        <v>Ok</v>
      </c>
      <c r="S26" t="str">
        <f>_xlfn.IFS(ABS(F3-Y$5)&lt;=0.01*Y$5,"Lower",ABS(F3-Y$6)&lt;=0.01*Y$6,"Upper",TRUE,"Ok")</f>
        <v>Ok</v>
      </c>
      <c r="T26" t="str">
        <f>_xlfn.IFS(ABS(G3-Z$5)&lt;=0.01*Z$5,"Lower",ABS(G3-Z$6)&lt;=0.01*Z$6,"Upper",TRUE,"Ok")</f>
        <v>Ok</v>
      </c>
      <c r="U26" t="str">
        <f>_xlfn.IFS(ABS(H3-AA$5)&lt;=0.01*AA$5,"Lower",ABS(H3-AA$6)&lt;=0.01*AA$6,"Upper",TRUE,"Ok")</f>
        <v>Ok</v>
      </c>
      <c r="V26" t="str">
        <f>_xlfn.IFS(ABS(I3-AB$5)&lt;=0.01*AB$5,"Lower",ABS(I3-AB$6)&lt;=0.01*AB$6,"Upper",TRUE,"Ok")</f>
        <v>Ok</v>
      </c>
      <c r="W26" t="str">
        <f>_xlfn.IFS(ABS(J3-AC$5)&lt;=0.01*AC$5,"Lower",ABS(J3-AC$6)&lt;=0.01*AC$6,"Upper",TRUE,"Ok")</f>
        <v>Ok</v>
      </c>
      <c r="AD26" t="str">
        <f>_xlfn.IFS(ABS(Q3-AJ$5)&lt;=0.01*AJ$5,"Lower",ABS(Q3-AJ$6)&lt;=0.01*AJ$6,"Upper",TRUE,"Ok")</f>
        <v>Ok</v>
      </c>
      <c r="AE26" t="str">
        <f>_xlfn.IFS(ABS(R3-AK$5)&lt;=0.01*AK$5,"Lower",ABS(R3-AK$6)&lt;=0.01*AK$6,"Upper",TRUE,"Ok")</f>
        <v>Lower</v>
      </c>
    </row>
    <row r="27" spans="1:31" x14ac:dyDescent="0.25">
      <c r="N27" t="str">
        <f>_xlfn.IFS(ABS(A4-T$5)&lt;=0.01*T$5,"Lower",ABS(A4-T$6)&lt;=0.01*T$6,"Upper",TRUE,"Ok")</f>
        <v>Ok</v>
      </c>
      <c r="O27" t="str">
        <f>_xlfn.IFS(ABS(B4-U$5)&lt;=0.01*U$5,"Lower",ABS(B4-U$6)&lt;=0.01*U$6,"Upper",TRUE,"Ok")</f>
        <v>Ok</v>
      </c>
      <c r="P27" t="str">
        <f>_xlfn.IFS(ABS(C4-V$5)&lt;=0.01*V$5,"Lower",ABS(C4-V$6)&lt;=0.01*V$6,"Upper",TRUE,"Ok")</f>
        <v>Lower</v>
      </c>
      <c r="Q27" t="str">
        <f>_xlfn.IFS(ABS(D4-W$5)&lt;=0.01*W$5,"Lower",ABS(D4-W$6)&lt;=0.01*W$6,"Upper",TRUE,"Ok")</f>
        <v>Ok</v>
      </c>
      <c r="R27" t="str">
        <f>_xlfn.IFS(ABS(E4-X$5)&lt;=0.01*X$5,"Lower",ABS(E4-X$6)&lt;=0.01*X$6,"Upper",TRUE,"Ok")</f>
        <v>Ok</v>
      </c>
      <c r="S27" t="str">
        <f>_xlfn.IFS(ABS(F4-Y$5)&lt;=0.01*Y$5,"Lower",ABS(F4-Y$6)&lt;=0.01*Y$6,"Upper",TRUE,"Ok")</f>
        <v>Ok</v>
      </c>
      <c r="T27" t="str">
        <f>_xlfn.IFS(ABS(G4-Z$5)&lt;=0.01*Z$5,"Lower",ABS(G4-Z$6)&lt;=0.01*Z$6,"Upper",TRUE,"Ok")</f>
        <v>Lower</v>
      </c>
      <c r="U27" t="str">
        <f>_xlfn.IFS(ABS(H4-AA$5)&lt;=0.01*AA$5,"Lower",ABS(H4-AA$6)&lt;=0.01*AA$6,"Upper",TRUE,"Ok")</f>
        <v>Ok</v>
      </c>
      <c r="V27" t="str">
        <f>_xlfn.IFS(ABS(I4-AB$5)&lt;=0.01*AB$5,"Lower",ABS(I4-AB$6)&lt;=0.01*AB$6,"Upper",TRUE,"Ok")</f>
        <v>Ok</v>
      </c>
      <c r="W27" t="str">
        <f>_xlfn.IFS(ABS(J4-AC$5)&lt;=0.01*AC$5,"Lower",ABS(J4-AC$6)&lt;=0.01*AC$6,"Upper",TRUE,"Ok")</f>
        <v>Upper</v>
      </c>
      <c r="AD27" t="str">
        <f>_xlfn.IFS(ABS(Q4-AJ$5)&lt;=0.01*AJ$5,"Lower",ABS(Q4-AJ$6)&lt;=0.01*AJ$6,"Upper",TRUE,"Ok")</f>
        <v>Lower</v>
      </c>
      <c r="AE27" t="str">
        <f>_xlfn.IFS(ABS(R4-AK$5)&lt;=0.01*AK$5,"Lower",ABS(R4-AK$6)&lt;=0.01*AK$6,"Upper",TRUE,"Ok")</f>
        <v>Ok</v>
      </c>
    </row>
    <row r="28" spans="1:31" x14ac:dyDescent="0.25"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N28" t="str">
        <f>_xlfn.IFS(ABS(A5-T$5)&lt;=0.01*T$5,"Lower",ABS(A5-T$6)&lt;=0.01*T$6,"Upper",TRUE,"Ok")</f>
        <v>Ok</v>
      </c>
      <c r="O28" t="str">
        <f>_xlfn.IFS(ABS(B5-U$5)&lt;=0.01*U$5,"Lower",ABS(B5-U$6)&lt;=0.01*U$6,"Upper",TRUE,"Ok")</f>
        <v>Ok</v>
      </c>
      <c r="P28" t="str">
        <f>_xlfn.IFS(ABS(C5-V$5)&lt;=0.01*V$5,"Lower",ABS(C5-V$6)&lt;=0.01*V$6,"Upper",TRUE,"Ok")</f>
        <v>Ok</v>
      </c>
      <c r="Q28" t="str">
        <f>_xlfn.IFS(ABS(D5-W$5)&lt;=0.01*W$5,"Lower",ABS(D5-W$6)&lt;=0.01*W$6,"Upper",TRUE,"Ok")</f>
        <v>Ok</v>
      </c>
      <c r="R28" t="str">
        <f>_xlfn.IFS(ABS(E5-X$5)&lt;=0.01*X$5,"Lower",ABS(E5-X$6)&lt;=0.01*X$6,"Upper",TRUE,"Ok")</f>
        <v>Ok</v>
      </c>
      <c r="S28" t="str">
        <f>_xlfn.IFS(ABS(F5-Y$5)&lt;=0.01*Y$5,"Lower",ABS(F5-Y$6)&lt;=0.01*Y$6,"Upper",TRUE,"Ok")</f>
        <v>Ok</v>
      </c>
      <c r="T28" t="str">
        <f>_xlfn.IFS(ABS(G5-Z$5)&lt;=0.01*Z$5,"Lower",ABS(G5-Z$6)&lt;=0.01*Z$6,"Upper",TRUE,"Ok")</f>
        <v>Ok</v>
      </c>
      <c r="U28" t="str">
        <f>_xlfn.IFS(ABS(H5-AA$5)&lt;=0.01*AA$5,"Lower",ABS(H5-AA$6)&lt;=0.01*AA$6,"Upper",TRUE,"Ok")</f>
        <v>Ok</v>
      </c>
      <c r="V28" t="str">
        <f>_xlfn.IFS(ABS(I5-AB$5)&lt;=0.01*AB$5,"Lower",ABS(I5-AB$6)&lt;=0.01*AB$6,"Upper",TRUE,"Ok")</f>
        <v>Ok</v>
      </c>
      <c r="W28" t="str">
        <f>_xlfn.IFS(ABS(J5-AC$5)&lt;=0.01*AC$5,"Lower",ABS(J5-AC$6)&lt;=0.01*AC$6,"Upper",TRUE,"Ok")</f>
        <v>Ok</v>
      </c>
      <c r="AD28" t="str">
        <f>_xlfn.IFS(ABS(Q5-AJ$5)&lt;=0.01*AJ$5,"Lower",ABS(Q5-AJ$6)&lt;=0.01*AJ$6,"Upper",TRUE,"Ok")</f>
        <v>Ok</v>
      </c>
      <c r="AE28" t="str">
        <f>_xlfn.IFS(ABS(R5-AK$5)&lt;=0.01*AK$5,"Lower",ABS(R5-AK$6)&lt;=0.01*AK$6,"Upper",TRUE,"Ok")</f>
        <v>Ok</v>
      </c>
    </row>
    <row r="29" spans="1:31" x14ac:dyDescent="0.25">
      <c r="B29" t="s">
        <v>7</v>
      </c>
      <c r="C29" s="2">
        <f>AVERAGE(B$1:B$3)</f>
        <v>9.2535545750464687E-2</v>
      </c>
      <c r="D29" s="2">
        <f>AVERAGE(B$4:B$6)</f>
        <v>0.3541415185008206</v>
      </c>
      <c r="E29" s="2">
        <f>AVERAGE(B$7:B$12,B$17:B$19)</f>
        <v>0.75444268232926348</v>
      </c>
      <c r="F29" s="2">
        <f>AVERAGE(B$13:B$16)</f>
        <v>0.16916415025152015</v>
      </c>
      <c r="G29" s="2">
        <f>B$20</f>
        <v>0.10810136923207164</v>
      </c>
      <c r="H29" s="2">
        <f>AVERAGE(B$21:B$22)</f>
        <v>0.2047343855353021</v>
      </c>
      <c r="N29" t="str">
        <f>_xlfn.IFS(ABS(A6-T$5)&lt;=0.01*T$5,"Lower",ABS(A6-T$6)&lt;=0.01*T$6,"Upper",TRUE,"Ok")</f>
        <v>Ok</v>
      </c>
      <c r="O29" t="str">
        <f>_xlfn.IFS(ABS(B6-U$5)&lt;=0.01*U$5,"Lower",ABS(B6-U$6)&lt;=0.01*U$6,"Upper",TRUE,"Ok")</f>
        <v>Ok</v>
      </c>
      <c r="P29" t="str">
        <f>_xlfn.IFS(ABS(C6-V$5)&lt;=0.01*V$5,"Lower",ABS(C6-V$6)&lt;=0.01*V$6,"Upper",TRUE,"Ok")</f>
        <v>Lower</v>
      </c>
      <c r="Q29" t="str">
        <f>_xlfn.IFS(ABS(D6-W$5)&lt;=0.01*W$5,"Lower",ABS(D6-W$6)&lt;=0.01*W$6,"Upper",TRUE,"Ok")</f>
        <v>Ok</v>
      </c>
      <c r="R29" t="str">
        <f>_xlfn.IFS(ABS(E6-X$5)&lt;=0.01*X$5,"Lower",ABS(E6-X$6)&lt;=0.01*X$6,"Upper",TRUE,"Ok")</f>
        <v>Ok</v>
      </c>
      <c r="S29" t="str">
        <f>_xlfn.IFS(ABS(F6-Y$5)&lt;=0.01*Y$5,"Lower",ABS(F6-Y$6)&lt;=0.01*Y$6,"Upper",TRUE,"Ok")</f>
        <v>Ok</v>
      </c>
      <c r="T29" t="str">
        <f>_xlfn.IFS(ABS(G6-Z$5)&lt;=0.01*Z$5,"Lower",ABS(G6-Z$6)&lt;=0.01*Z$6,"Upper",TRUE,"Ok")</f>
        <v>Ok</v>
      </c>
      <c r="U29" t="str">
        <f>_xlfn.IFS(ABS(H6-AA$5)&lt;=0.01*AA$5,"Lower",ABS(H6-AA$6)&lt;=0.01*AA$6,"Upper",TRUE,"Ok")</f>
        <v>Ok</v>
      </c>
      <c r="V29" t="str">
        <f>_xlfn.IFS(ABS(I6-AB$5)&lt;=0.01*AB$5,"Lower",ABS(I6-AB$6)&lt;=0.01*AB$6,"Upper",TRUE,"Ok")</f>
        <v>Ok</v>
      </c>
      <c r="W29" t="str">
        <f>_xlfn.IFS(ABS(J6-AC$5)&lt;=0.01*AC$5,"Lower",ABS(J6-AC$6)&lt;=0.01*AC$6,"Upper",TRUE,"Ok")</f>
        <v>Upper</v>
      </c>
      <c r="AD29" t="str">
        <f>_xlfn.IFS(ABS(Q6-AJ$5)&lt;=0.01*AJ$5,"Lower",ABS(Q6-AJ$6)&lt;=0.01*AJ$6,"Upper",TRUE,"Ok")</f>
        <v>Lower</v>
      </c>
      <c r="AE29" t="str">
        <f>_xlfn.IFS(ABS(R6-AK$5)&lt;=0.01*AK$5,"Lower",ABS(R6-AK$6)&lt;=0.01*AK$6,"Upper",TRUE,"Ok")</f>
        <v>Lower</v>
      </c>
    </row>
    <row r="30" spans="1:31" x14ac:dyDescent="0.25">
      <c r="C30" s="2">
        <f>STDEV(B$1:B$3)/SQRT(COUNT(B$1:B$3))</f>
        <v>1.2057455739979463E-2</v>
      </c>
      <c r="D30" s="2">
        <f>STDEV(B$4:B$6)/SQRT(COUNT(B$4:B$6))</f>
        <v>5.7309495294150879E-2</v>
      </c>
      <c r="E30" s="2">
        <f>STDEV(B$7:B$12,B$17:B$19)/SQRT(COUNT(B$7:B$12,B$17:B$19))</f>
        <v>0.39928208436858398</v>
      </c>
      <c r="F30" s="2">
        <f>STDEV(B$13:B$16)/SQRT(COUNT(B$13:B$16))</f>
        <v>0.13741088889033834</v>
      </c>
      <c r="G30" s="2"/>
      <c r="H30" s="2">
        <f>STDEV(B$21:B$22)/SQRT(COUNT(B$21:B$22))</f>
        <v>1.8308667441519141E-2</v>
      </c>
      <c r="N30" t="str">
        <f>_xlfn.IFS(ABS(A7-T$5)&lt;=0.01*T$5,"Lower",ABS(A7-T$6)&lt;=0.01*T$6,"Upper",TRUE,"Ok")</f>
        <v>Ok</v>
      </c>
      <c r="O30" t="str">
        <f>_xlfn.IFS(ABS(B7-U$5)&lt;=0.01*U$5,"Lower",ABS(B7-U$6)&lt;=0.01*U$6,"Upper",TRUE,"Ok")</f>
        <v>Ok</v>
      </c>
      <c r="P30" t="str">
        <f>_xlfn.IFS(ABS(C7-V$5)&lt;=0.01*V$5,"Lower",ABS(C7-V$6)&lt;=0.01*V$6,"Upper",TRUE,"Ok")</f>
        <v>Ok</v>
      </c>
      <c r="Q30" t="str">
        <f>_xlfn.IFS(ABS(D7-W$5)&lt;=0.01*W$5,"Lower",ABS(D7-W$6)&lt;=0.01*W$6,"Upper",TRUE,"Ok")</f>
        <v>Ok</v>
      </c>
      <c r="R30" t="str">
        <f>_xlfn.IFS(ABS(E7-X$5)&lt;=0.01*X$5,"Lower",ABS(E7-X$6)&lt;=0.01*X$6,"Upper",TRUE,"Ok")</f>
        <v>Ok</v>
      </c>
      <c r="S30" t="str">
        <f>_xlfn.IFS(ABS(F7-Y$5)&lt;=0.01*Y$5,"Lower",ABS(F7-Y$6)&lt;=0.01*Y$6,"Upper",TRUE,"Ok")</f>
        <v>Ok</v>
      </c>
      <c r="T30" t="str">
        <f>_xlfn.IFS(ABS(G7-Z$5)&lt;=0.01*Z$5,"Lower",ABS(G7-Z$6)&lt;=0.01*Z$6,"Upper",TRUE,"Ok")</f>
        <v>Ok</v>
      </c>
      <c r="U30" t="str">
        <f>_xlfn.IFS(ABS(H7-AA$5)&lt;=0.01*AA$5,"Lower",ABS(H7-AA$6)&lt;=0.01*AA$6,"Upper",TRUE,"Ok")</f>
        <v>Ok</v>
      </c>
      <c r="V30" t="str">
        <f>_xlfn.IFS(ABS(I7-AB$5)&lt;=0.01*AB$5,"Lower",ABS(I7-AB$6)&lt;=0.01*AB$6,"Upper",TRUE,"Ok")</f>
        <v>Upper</v>
      </c>
      <c r="W30" t="str">
        <f>_xlfn.IFS(ABS(J7-AC$5)&lt;=0.01*AC$5,"Lower",ABS(J7-AC$6)&lt;=0.01*AC$6,"Upper",TRUE,"Ok")</f>
        <v>Ok</v>
      </c>
      <c r="AD30" t="str">
        <f>_xlfn.IFS(ABS(Q7-AJ$5)&lt;=0.01*AJ$5,"Lower",ABS(Q7-AJ$6)&lt;=0.01*AJ$6,"Upper",TRUE,"Ok")</f>
        <v>Upper</v>
      </c>
      <c r="AE30" t="str">
        <f>_xlfn.IFS(ABS(R7-AK$5)&lt;=0.01*AK$5,"Lower",ABS(R7-AK$6)&lt;=0.01*AK$6,"Upper",TRUE,"Ok")</f>
        <v>Lower</v>
      </c>
    </row>
    <row r="31" spans="1:31" x14ac:dyDescent="0.25">
      <c r="N31" t="str">
        <f>_xlfn.IFS(ABS(A8-T$5)&lt;=0.01*T$5,"Lower",ABS(A8-T$6)&lt;=0.01*T$6,"Upper",TRUE,"Ok")</f>
        <v>Ok</v>
      </c>
      <c r="O31" t="str">
        <f>_xlfn.IFS(ABS(B8-U$5)&lt;=0.01*U$5,"Lower",ABS(B8-U$6)&lt;=0.01*U$6,"Upper",TRUE,"Ok")</f>
        <v>Ok</v>
      </c>
      <c r="P31" t="str">
        <f>_xlfn.IFS(ABS(C8-V$5)&lt;=0.01*V$5,"Lower",ABS(C8-V$6)&lt;=0.01*V$6,"Upper",TRUE,"Ok")</f>
        <v>Upper</v>
      </c>
      <c r="Q31" t="str">
        <f>_xlfn.IFS(ABS(D8-W$5)&lt;=0.01*W$5,"Lower",ABS(D8-W$6)&lt;=0.01*W$6,"Upper",TRUE,"Ok")</f>
        <v>Ok</v>
      </c>
      <c r="R31" t="str">
        <f>_xlfn.IFS(ABS(E8-X$5)&lt;=0.01*X$5,"Lower",ABS(E8-X$6)&lt;=0.01*X$6,"Upper",TRUE,"Ok")</f>
        <v>Ok</v>
      </c>
      <c r="S31" t="str">
        <f>_xlfn.IFS(ABS(F8-Y$5)&lt;=0.01*Y$5,"Lower",ABS(F8-Y$6)&lt;=0.01*Y$6,"Upper",TRUE,"Ok")</f>
        <v>Ok</v>
      </c>
      <c r="T31" t="str">
        <f>_xlfn.IFS(ABS(G8-Z$5)&lt;=0.01*Z$5,"Lower",ABS(G8-Z$6)&lt;=0.01*Z$6,"Upper",TRUE,"Ok")</f>
        <v>Ok</v>
      </c>
      <c r="U31" t="str">
        <f>_xlfn.IFS(ABS(H8-AA$5)&lt;=0.01*AA$5,"Lower",ABS(H8-AA$6)&lt;=0.01*AA$6,"Upper",TRUE,"Ok")</f>
        <v>Ok</v>
      </c>
      <c r="V31" t="str">
        <f>_xlfn.IFS(ABS(I8-AB$5)&lt;=0.01*AB$5,"Lower",ABS(I8-AB$6)&lt;=0.01*AB$6,"Upper",TRUE,"Ok")</f>
        <v>Ok</v>
      </c>
      <c r="W31" t="str">
        <f>_xlfn.IFS(ABS(J8-AC$5)&lt;=0.01*AC$5,"Lower",ABS(J8-AC$6)&lt;=0.01*AC$6,"Upper",TRUE,"Ok")</f>
        <v>Ok</v>
      </c>
      <c r="AD31" t="str">
        <f>_xlfn.IFS(ABS(Q8-AJ$5)&lt;=0.01*AJ$5,"Lower",ABS(Q8-AJ$6)&lt;=0.01*AJ$6,"Upper",TRUE,"Ok")</f>
        <v>Ok</v>
      </c>
      <c r="AE31" t="str">
        <f>_xlfn.IFS(ABS(R8-AK$5)&lt;=0.01*AK$5,"Lower",ABS(R8-AK$6)&lt;=0.01*AK$6,"Upper",TRUE,"Ok")</f>
        <v>Lower</v>
      </c>
    </row>
    <row r="32" spans="1:31" x14ac:dyDescent="0.25">
      <c r="D32" t="s">
        <v>0</v>
      </c>
      <c r="E32" t="s">
        <v>1</v>
      </c>
      <c r="F32" t="s">
        <v>2</v>
      </c>
      <c r="G32" t="s">
        <v>3</v>
      </c>
      <c r="H32" t="s">
        <v>4</v>
      </c>
      <c r="I32" t="s">
        <v>5</v>
      </c>
      <c r="N32" t="str">
        <f>_xlfn.IFS(ABS(A9-T$5)&lt;=0.01*T$5,"Lower",ABS(A9-T$6)&lt;=0.01*T$6,"Upper",TRUE,"Ok")</f>
        <v>Ok</v>
      </c>
      <c r="O32" t="str">
        <f>_xlfn.IFS(ABS(B9-U$5)&lt;=0.01*U$5,"Lower",ABS(B9-U$6)&lt;=0.01*U$6,"Upper",TRUE,"Ok")</f>
        <v>Ok</v>
      </c>
      <c r="P32" t="str">
        <f>_xlfn.IFS(ABS(C9-V$5)&lt;=0.01*V$5,"Lower",ABS(C9-V$6)&lt;=0.01*V$6,"Upper",TRUE,"Ok")</f>
        <v>Ok</v>
      </c>
      <c r="Q32" t="str">
        <f>_xlfn.IFS(ABS(D9-W$5)&lt;=0.01*W$5,"Lower",ABS(D9-W$6)&lt;=0.01*W$6,"Upper",TRUE,"Ok")</f>
        <v>Ok</v>
      </c>
      <c r="R32" t="str">
        <f>_xlfn.IFS(ABS(E9-X$5)&lt;=0.01*X$5,"Lower",ABS(E9-X$6)&lt;=0.01*X$6,"Upper",TRUE,"Ok")</f>
        <v>Ok</v>
      </c>
      <c r="S32" t="str">
        <f>_xlfn.IFS(ABS(F9-Y$5)&lt;=0.01*Y$5,"Lower",ABS(F9-Y$6)&lt;=0.01*Y$6,"Upper",TRUE,"Ok")</f>
        <v>Ok</v>
      </c>
      <c r="T32" t="str">
        <f>_xlfn.IFS(ABS(G9-Z$5)&lt;=0.01*Z$5,"Lower",ABS(G9-Z$6)&lt;=0.01*Z$6,"Upper",TRUE,"Ok")</f>
        <v>Ok</v>
      </c>
      <c r="U32" t="str">
        <f>_xlfn.IFS(ABS(H9-AA$5)&lt;=0.01*AA$5,"Lower",ABS(H9-AA$6)&lt;=0.01*AA$6,"Upper",TRUE,"Ok")</f>
        <v>Upper</v>
      </c>
      <c r="V32" t="str">
        <f>_xlfn.IFS(ABS(I9-AB$5)&lt;=0.01*AB$5,"Lower",ABS(I9-AB$6)&lt;=0.01*AB$6,"Upper",TRUE,"Ok")</f>
        <v>Ok</v>
      </c>
      <c r="W32" t="str">
        <f>_xlfn.IFS(ABS(J9-AC$5)&lt;=0.01*AC$5,"Lower",ABS(J9-AC$6)&lt;=0.01*AC$6,"Upper",TRUE,"Ok")</f>
        <v>Ok</v>
      </c>
      <c r="AD32" t="str">
        <f>_xlfn.IFS(ABS(Q9-AJ$5)&lt;=0.01*AJ$5,"Lower",ABS(Q9-AJ$6)&lt;=0.01*AJ$6,"Upper",TRUE,"Ok")</f>
        <v>Ok</v>
      </c>
      <c r="AE32" t="str">
        <f>_xlfn.IFS(ABS(R9-AK$5)&lt;=0.01*AK$5,"Lower",ABS(R9-AK$6)&lt;=0.01*AK$6,"Upper",TRUE,"Ok")</f>
        <v>Ok</v>
      </c>
    </row>
    <row r="33" spans="3:31" x14ac:dyDescent="0.25">
      <c r="C33" t="s">
        <v>24</v>
      </c>
      <c r="D33" s="2">
        <f>AVERAGE(C$1:C$3)</f>
        <v>7.384890314233869E-2</v>
      </c>
      <c r="E33" s="2">
        <f>AVERAGE(C$4:C$6)</f>
        <v>5.0263555960985945E-2</v>
      </c>
      <c r="F33" s="2">
        <f>AVERAGE(C$7:C$12,C$17:C$19)</f>
        <v>6.3109847044927683E-2</v>
      </c>
      <c r="G33" s="2">
        <f>AVERAGE(C$13:C$16)</f>
        <v>8.0357873156810505E-2</v>
      </c>
      <c r="H33" s="2">
        <f>C$20</f>
        <v>9.9999999990512817E-2</v>
      </c>
      <c r="I33" s="2">
        <f>AVERAGE(C$21:C$22)</f>
        <v>9.9999300808557345E-2</v>
      </c>
      <c r="N33" t="str">
        <f>_xlfn.IFS(ABS(A10-T$5)&lt;=0.01*T$5,"Lower",ABS(A10-T$6)&lt;=0.01*T$6,"Upper",TRUE,"Ok")</f>
        <v>Ok</v>
      </c>
      <c r="O33" t="str">
        <f>_xlfn.IFS(ABS(B10-U$5)&lt;=0.01*U$5,"Lower",ABS(B10-U$6)&lt;=0.01*U$6,"Upper",TRUE,"Ok")</f>
        <v>Ok</v>
      </c>
      <c r="P33" t="str">
        <f>_xlfn.IFS(ABS(C10-V$5)&lt;=0.01*V$5,"Lower",ABS(C10-V$6)&lt;=0.01*V$6,"Upper",TRUE,"Ok")</f>
        <v>Ok</v>
      </c>
      <c r="Q33" t="str">
        <f>_xlfn.IFS(ABS(D10-W$5)&lt;=0.01*W$5,"Lower",ABS(D10-W$6)&lt;=0.01*W$6,"Upper",TRUE,"Ok")</f>
        <v>Ok</v>
      </c>
      <c r="R33" t="str">
        <f>_xlfn.IFS(ABS(E10-X$5)&lt;=0.01*X$5,"Lower",ABS(E10-X$6)&lt;=0.01*X$6,"Upper",TRUE,"Ok")</f>
        <v>Ok</v>
      </c>
      <c r="S33" t="str">
        <f>_xlfn.IFS(ABS(F10-Y$5)&lt;=0.01*Y$5,"Lower",ABS(F10-Y$6)&lt;=0.01*Y$6,"Upper",TRUE,"Ok")</f>
        <v>Ok</v>
      </c>
      <c r="T33" t="str">
        <f>_xlfn.IFS(ABS(G10-Z$5)&lt;=0.01*Z$5,"Lower",ABS(G10-Z$6)&lt;=0.01*Z$6,"Upper",TRUE,"Ok")</f>
        <v>Ok</v>
      </c>
      <c r="U33" t="str">
        <f>_xlfn.IFS(ABS(H10-AA$5)&lt;=0.01*AA$5,"Lower",ABS(H10-AA$6)&lt;=0.01*AA$6,"Upper",TRUE,"Ok")</f>
        <v>Ok</v>
      </c>
      <c r="V33" t="str">
        <f>_xlfn.IFS(ABS(I10-AB$5)&lt;=0.01*AB$5,"Lower",ABS(I10-AB$6)&lt;=0.01*AB$6,"Upper",TRUE,"Ok")</f>
        <v>Ok</v>
      </c>
      <c r="W33" t="str">
        <f>_xlfn.IFS(ABS(J10-AC$5)&lt;=0.01*AC$5,"Lower",ABS(J10-AC$6)&lt;=0.01*AC$6,"Upper",TRUE,"Ok")</f>
        <v>Ok</v>
      </c>
      <c r="AD33" t="str">
        <f>_xlfn.IFS(ABS(Q10-AJ$5)&lt;=0.01*AJ$5,"Lower",ABS(Q10-AJ$6)&lt;=0.01*AJ$6,"Upper",TRUE,"Ok")</f>
        <v>Lower</v>
      </c>
      <c r="AE33" t="str">
        <f>_xlfn.IFS(ABS(R10-AK$5)&lt;=0.01*AK$5,"Lower",ABS(R10-AK$6)&lt;=0.01*AK$6,"Upper",TRUE,"Ok")</f>
        <v>Lower</v>
      </c>
    </row>
    <row r="34" spans="3:31" x14ac:dyDescent="0.25">
      <c r="D34" s="2">
        <f>STDEV(C$1:C$3)/SQRT(COUNT(C$1:C$3))</f>
        <v>2.3803754511435734E-2</v>
      </c>
      <c r="E34" s="2">
        <f>STDEV(C$4:C$6)/SQRT(COUNT(C$4:C$6))</f>
        <v>2.3947765296666392E-2</v>
      </c>
      <c r="F34" s="2">
        <f>STDEV(C$7:C$12,C$17:C$19)/SQRT(COUNT(C$7:C$12,C$17:C$19))</f>
        <v>1.0466686942143609E-2</v>
      </c>
      <c r="G34" s="2">
        <f>STDEV(C$13:C$16)/SQRT(COUNT(C$13:C$16))</f>
        <v>1.4625933793160245E-2</v>
      </c>
      <c r="H34" s="2"/>
      <c r="I34" s="2">
        <f>STDEV(C$21:C$22)/SQRT(COUNT(C$21:C$22))</f>
        <v>6.9919142025448567E-7</v>
      </c>
      <c r="N34" t="str">
        <f>_xlfn.IFS(ABS(A11-T$5)&lt;=0.01*T$5,"Lower",ABS(A11-T$6)&lt;=0.01*T$6,"Upper",TRUE,"Ok")</f>
        <v>Ok</v>
      </c>
      <c r="O34" t="str">
        <f>_xlfn.IFS(ABS(B11-U$5)&lt;=0.01*U$5,"Lower",ABS(B11-U$6)&lt;=0.01*U$6,"Upper",TRUE,"Ok")</f>
        <v>Ok</v>
      </c>
      <c r="P34" t="str">
        <f>_xlfn.IFS(ABS(C11-V$5)&lt;=0.01*V$5,"Lower",ABS(C11-V$6)&lt;=0.01*V$6,"Upper",TRUE,"Ok")</f>
        <v>Ok</v>
      </c>
      <c r="Q34" t="str">
        <f>_xlfn.IFS(ABS(D11-W$5)&lt;=0.01*W$5,"Lower",ABS(D11-W$6)&lt;=0.01*W$6,"Upper",TRUE,"Ok")</f>
        <v>Ok</v>
      </c>
      <c r="R34" t="str">
        <f>_xlfn.IFS(ABS(E11-X$5)&lt;=0.01*X$5,"Lower",ABS(E11-X$6)&lt;=0.01*X$6,"Upper",TRUE,"Ok")</f>
        <v>Ok</v>
      </c>
      <c r="S34" t="str">
        <f>_xlfn.IFS(ABS(F11-Y$5)&lt;=0.01*Y$5,"Lower",ABS(F11-Y$6)&lt;=0.01*Y$6,"Upper",TRUE,"Ok")</f>
        <v>Ok</v>
      </c>
      <c r="T34" t="str">
        <f>_xlfn.IFS(ABS(G11-Z$5)&lt;=0.01*Z$5,"Lower",ABS(G11-Z$6)&lt;=0.01*Z$6,"Upper",TRUE,"Ok")</f>
        <v>Ok</v>
      </c>
      <c r="U34" t="str">
        <f>_xlfn.IFS(ABS(H11-AA$5)&lt;=0.01*AA$5,"Lower",ABS(H11-AA$6)&lt;=0.01*AA$6,"Upper",TRUE,"Ok")</f>
        <v>Ok</v>
      </c>
      <c r="V34" t="str">
        <f>_xlfn.IFS(ABS(I11-AB$5)&lt;=0.01*AB$5,"Lower",ABS(I11-AB$6)&lt;=0.01*AB$6,"Upper",TRUE,"Ok")</f>
        <v>Ok</v>
      </c>
      <c r="W34" t="str">
        <f>_xlfn.IFS(ABS(J11-AC$5)&lt;=0.01*AC$5,"Lower",ABS(J11-AC$6)&lt;=0.01*AC$6,"Upper",TRUE,"Ok")</f>
        <v>Ok</v>
      </c>
      <c r="AD34" t="str">
        <f>_xlfn.IFS(ABS(Q11-AJ$5)&lt;=0.01*AJ$5,"Lower",ABS(Q11-AJ$6)&lt;=0.01*AJ$6,"Upper",TRUE,"Ok")</f>
        <v>Upper</v>
      </c>
      <c r="AE34" t="str">
        <f>_xlfn.IFS(ABS(R11-AK$5)&lt;=0.01*AK$5,"Lower",ABS(R11-AK$6)&lt;=0.01*AK$6,"Upper",TRUE,"Ok")</f>
        <v>Lower</v>
      </c>
    </row>
    <row r="35" spans="3:31" x14ac:dyDescent="0.25">
      <c r="N35" t="str">
        <f>_xlfn.IFS(ABS(A12-T$5)&lt;=0.01*T$5,"Lower",ABS(A12-T$6)&lt;=0.01*T$6,"Upper",TRUE,"Ok")</f>
        <v>Upper</v>
      </c>
      <c r="O35" t="str">
        <f>_xlfn.IFS(ABS(B12-U$5)&lt;=0.01*U$5,"Lower",ABS(B12-U$6)&lt;=0.01*U$6,"Upper",TRUE,"Ok")</f>
        <v>Ok</v>
      </c>
      <c r="P35" t="str">
        <f>_xlfn.IFS(ABS(C12-V$5)&lt;=0.01*V$5,"Lower",ABS(C12-V$6)&lt;=0.01*V$6,"Upper",TRUE,"Ok")</f>
        <v>Ok</v>
      </c>
      <c r="Q35" t="str">
        <f>_xlfn.IFS(ABS(D12-W$5)&lt;=0.01*W$5,"Lower",ABS(D12-W$6)&lt;=0.01*W$6,"Upper",TRUE,"Ok")</f>
        <v>Ok</v>
      </c>
      <c r="R35" t="str">
        <f>_xlfn.IFS(ABS(E12-X$5)&lt;=0.01*X$5,"Lower",ABS(E12-X$6)&lt;=0.01*X$6,"Upper",TRUE,"Ok")</f>
        <v>Lower</v>
      </c>
      <c r="S35" t="str">
        <f>_xlfn.IFS(ABS(F12-Y$5)&lt;=0.01*Y$5,"Lower",ABS(F12-Y$6)&lt;=0.01*Y$6,"Upper",TRUE,"Ok")</f>
        <v>Ok</v>
      </c>
      <c r="T35" t="str">
        <f>_xlfn.IFS(ABS(G12-Z$5)&lt;=0.01*Z$5,"Lower",ABS(G12-Z$6)&lt;=0.01*Z$6,"Upper",TRUE,"Ok")</f>
        <v>Ok</v>
      </c>
      <c r="U35" t="str">
        <f>_xlfn.IFS(ABS(H12-AA$5)&lt;=0.01*AA$5,"Lower",ABS(H12-AA$6)&lt;=0.01*AA$6,"Upper",TRUE,"Ok")</f>
        <v>Ok</v>
      </c>
      <c r="V35" t="str">
        <f>_xlfn.IFS(ABS(I12-AB$5)&lt;=0.01*AB$5,"Lower",ABS(I12-AB$6)&lt;=0.01*AB$6,"Upper",TRUE,"Ok")</f>
        <v>Ok</v>
      </c>
      <c r="W35" t="str">
        <f>_xlfn.IFS(ABS(J12-AC$5)&lt;=0.01*AC$5,"Lower",ABS(J12-AC$6)&lt;=0.01*AC$6,"Upper",TRUE,"Ok")</f>
        <v>Ok</v>
      </c>
      <c r="AD35" t="str">
        <f>_xlfn.IFS(ABS(Q12-AJ$5)&lt;=0.01*AJ$5,"Lower",ABS(Q12-AJ$6)&lt;=0.01*AJ$6,"Upper",TRUE,"Ok")</f>
        <v>Ok</v>
      </c>
      <c r="AE35" t="str">
        <f>_xlfn.IFS(ABS(R12-AK$5)&lt;=0.01*AK$5,"Lower",ABS(R12-AK$6)&lt;=0.01*AK$6,"Upper",TRUE,"Ok")</f>
        <v>Upper</v>
      </c>
    </row>
    <row r="36" spans="3:31" x14ac:dyDescent="0.25">
      <c r="E36" t="s">
        <v>0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N36" t="str">
        <f>_xlfn.IFS(ABS(A13-T$5)&lt;=0.01*T$5,"Lower",ABS(A13-T$6)&lt;=0.01*T$6,"Upper",TRUE,"Ok")</f>
        <v>Ok</v>
      </c>
      <c r="O36" t="str">
        <f>_xlfn.IFS(ABS(B13-U$5)&lt;=0.01*U$5,"Lower",ABS(B13-U$6)&lt;=0.01*U$6,"Upper",TRUE,"Ok")</f>
        <v>Ok</v>
      </c>
      <c r="P36" t="str">
        <f>_xlfn.IFS(ABS(C13-V$5)&lt;=0.01*V$5,"Lower",ABS(C13-V$6)&lt;=0.01*V$6,"Upper",TRUE,"Ok")</f>
        <v>Upper</v>
      </c>
      <c r="Q36" t="str">
        <f>_xlfn.IFS(ABS(D13-W$5)&lt;=0.01*W$5,"Lower",ABS(D13-W$6)&lt;=0.01*W$6,"Upper",TRUE,"Ok")</f>
        <v>Ok</v>
      </c>
      <c r="R36" t="str">
        <f>_xlfn.IFS(ABS(E13-X$5)&lt;=0.01*X$5,"Lower",ABS(E13-X$6)&lt;=0.01*X$6,"Upper",TRUE,"Ok")</f>
        <v>Ok</v>
      </c>
      <c r="S36" t="str">
        <f>_xlfn.IFS(ABS(F13-Y$5)&lt;=0.01*Y$5,"Lower",ABS(F13-Y$6)&lt;=0.01*Y$6,"Upper",TRUE,"Ok")</f>
        <v>Ok</v>
      </c>
      <c r="T36" t="str">
        <f>_xlfn.IFS(ABS(G13-Z$5)&lt;=0.01*Z$5,"Lower",ABS(G13-Z$6)&lt;=0.01*Z$6,"Upper",TRUE,"Ok")</f>
        <v>Ok</v>
      </c>
      <c r="U36" t="str">
        <f>_xlfn.IFS(ABS(H13-AA$5)&lt;=0.01*AA$5,"Lower",ABS(H13-AA$6)&lt;=0.01*AA$6,"Upper",TRUE,"Ok")</f>
        <v>Ok</v>
      </c>
      <c r="V36" t="str">
        <f>_xlfn.IFS(ABS(I13-AB$5)&lt;=0.01*AB$5,"Lower",ABS(I13-AB$6)&lt;=0.01*AB$6,"Upper",TRUE,"Ok")</f>
        <v>Ok</v>
      </c>
      <c r="W36" t="str">
        <f>_xlfn.IFS(ABS(J13-AC$5)&lt;=0.01*AC$5,"Lower",ABS(J13-AC$6)&lt;=0.01*AC$6,"Upper",TRUE,"Ok")</f>
        <v>Upper</v>
      </c>
      <c r="AD36" t="str">
        <f>_xlfn.IFS(ABS(Q13-AJ$5)&lt;=0.01*AJ$5,"Lower",ABS(Q13-AJ$6)&lt;=0.01*AJ$6,"Upper",TRUE,"Ok")</f>
        <v>Lower</v>
      </c>
      <c r="AE36" t="str">
        <f>_xlfn.IFS(ABS(R13-AK$5)&lt;=0.01*AK$5,"Lower",ABS(R13-AK$6)&lt;=0.01*AK$6,"Upper",TRUE,"Ok")</f>
        <v>Lower</v>
      </c>
    </row>
    <row r="37" spans="3:31" x14ac:dyDescent="0.25">
      <c r="D37" t="s">
        <v>9</v>
      </c>
      <c r="E37" s="2">
        <f>AVERAGE(D$1:D$3)</f>
        <v>632008997.85957575</v>
      </c>
      <c r="F37" s="2">
        <f>AVERAGE(D$4:D$6)</f>
        <v>429383170.13780922</v>
      </c>
      <c r="G37" s="2">
        <f>AVERAGE(D$7:D$12,D$17:D$19)</f>
        <v>657231049.83675289</v>
      </c>
      <c r="H37" s="2">
        <f>AVERAGE(D$13:D$16)</f>
        <v>1115107642.3110452</v>
      </c>
      <c r="I37" s="2">
        <f>D$20</f>
        <v>1442195496.1246281</v>
      </c>
      <c r="J37" s="2">
        <f>AVERAGE(D$21:D$22)</f>
        <v>1568574263.3403835</v>
      </c>
      <c r="N37" t="str">
        <f>_xlfn.IFS(ABS(A14-T$5)&lt;=0.01*T$5,"Lower",ABS(A14-T$6)&lt;=0.01*T$6,"Upper",TRUE,"Ok")</f>
        <v>Ok</v>
      </c>
      <c r="O37" t="str">
        <f>_xlfn.IFS(ABS(B14-U$5)&lt;=0.01*U$5,"Lower",ABS(B14-U$6)&lt;=0.01*U$6,"Upper",TRUE,"Ok")</f>
        <v>Ok</v>
      </c>
      <c r="P37" t="str">
        <f>_xlfn.IFS(ABS(C14-V$5)&lt;=0.01*V$5,"Lower",ABS(C14-V$6)&lt;=0.01*V$6,"Upper",TRUE,"Ok")</f>
        <v>Ok</v>
      </c>
      <c r="Q37" t="str">
        <f>_xlfn.IFS(ABS(D14-W$5)&lt;=0.01*W$5,"Lower",ABS(D14-W$6)&lt;=0.01*W$6,"Upper",TRUE,"Ok")</f>
        <v>Ok</v>
      </c>
      <c r="R37" t="str">
        <f>_xlfn.IFS(ABS(E14-X$5)&lt;=0.01*X$5,"Lower",ABS(E14-X$6)&lt;=0.01*X$6,"Upper",TRUE,"Ok")</f>
        <v>Ok</v>
      </c>
      <c r="S37" t="str">
        <f>_xlfn.IFS(ABS(F14-Y$5)&lt;=0.01*Y$5,"Lower",ABS(F14-Y$6)&lt;=0.01*Y$6,"Upper",TRUE,"Ok")</f>
        <v>Ok</v>
      </c>
      <c r="T37" t="str">
        <f>_xlfn.IFS(ABS(G14-Z$5)&lt;=0.01*Z$5,"Lower",ABS(G14-Z$6)&lt;=0.01*Z$6,"Upper",TRUE,"Ok")</f>
        <v>Ok</v>
      </c>
      <c r="U37" t="str">
        <f>_xlfn.IFS(ABS(H14-AA$5)&lt;=0.01*AA$5,"Lower",ABS(H14-AA$6)&lt;=0.01*AA$6,"Upper",TRUE,"Ok")</f>
        <v>Ok</v>
      </c>
      <c r="V37" t="str">
        <f>_xlfn.IFS(ABS(I14-AB$5)&lt;=0.01*AB$5,"Lower",ABS(I14-AB$6)&lt;=0.01*AB$6,"Upper",TRUE,"Ok")</f>
        <v>Upper</v>
      </c>
      <c r="W37" t="str">
        <f>_xlfn.IFS(ABS(J14-AC$5)&lt;=0.01*AC$5,"Lower",ABS(J14-AC$6)&lt;=0.01*AC$6,"Upper",TRUE,"Ok")</f>
        <v>Ok</v>
      </c>
      <c r="AD37" t="str">
        <f>_xlfn.IFS(ABS(Q14-AJ$5)&lt;=0.01*AJ$5,"Lower",ABS(Q14-AJ$6)&lt;=0.01*AJ$6,"Upper",TRUE,"Ok")</f>
        <v>Upper</v>
      </c>
      <c r="AE37" t="str">
        <f>_xlfn.IFS(ABS(R14-AK$5)&lt;=0.01*AK$5,"Lower",ABS(R14-AK$6)&lt;=0.01*AK$6,"Upper",TRUE,"Ok")</f>
        <v>Lower</v>
      </c>
    </row>
    <row r="38" spans="3:31" x14ac:dyDescent="0.25">
      <c r="E38" s="2">
        <f>STDEV(D$1:D$3)/SQRT(COUNT(D$1:D$3))</f>
        <v>304779407.73467177</v>
      </c>
      <c r="F38" s="2">
        <f>STDEV(D$4:D$6)/SQRT(COUNT(D$4:D$6))</f>
        <v>337009161.21699256</v>
      </c>
      <c r="G38" s="2">
        <f>STDEV(D$7:D$12,D$17:D$19)/SQRT(COUNT(D$7:D$12,D$17:D$19))</f>
        <v>217752834.47134462</v>
      </c>
      <c r="H38" s="2">
        <f>STDEV(D$13:D$16)/SQRT(COUNT(D$13:D$16))</f>
        <v>556079536.85988617</v>
      </c>
      <c r="I38" s="2"/>
      <c r="J38" s="2">
        <f>STDEV(D$21:D$22)/SQRT(COUNT(D$21:D$22))</f>
        <v>498174883.8265568</v>
      </c>
      <c r="N38" t="str">
        <f>_xlfn.IFS(ABS(A15-T$5)&lt;=0.01*T$5,"Lower",ABS(A15-T$6)&lt;=0.01*T$6,"Upper",TRUE,"Ok")</f>
        <v>Ok</v>
      </c>
      <c r="O38" t="str">
        <f>_xlfn.IFS(ABS(B15-U$5)&lt;=0.01*U$5,"Lower",ABS(B15-U$6)&lt;=0.01*U$6,"Upper",TRUE,"Ok")</f>
        <v>Ok</v>
      </c>
      <c r="P38" t="str">
        <f>_xlfn.IFS(ABS(C15-V$5)&lt;=0.01*V$5,"Lower",ABS(C15-V$6)&lt;=0.01*V$6,"Upper",TRUE,"Ok")</f>
        <v>Ok</v>
      </c>
      <c r="Q38" t="str">
        <f>_xlfn.IFS(ABS(D15-W$5)&lt;=0.01*W$5,"Lower",ABS(D15-W$6)&lt;=0.01*W$6,"Upper",TRUE,"Ok")</f>
        <v>Ok</v>
      </c>
      <c r="R38" t="str">
        <f>_xlfn.IFS(ABS(E15-X$5)&lt;=0.01*X$5,"Lower",ABS(E15-X$6)&lt;=0.01*X$6,"Upper",TRUE,"Ok")</f>
        <v>Ok</v>
      </c>
      <c r="S38" t="str">
        <f>_xlfn.IFS(ABS(F15-Y$5)&lt;=0.01*Y$5,"Lower",ABS(F15-Y$6)&lt;=0.01*Y$6,"Upper",TRUE,"Ok")</f>
        <v>Ok</v>
      </c>
      <c r="T38" t="str">
        <f>_xlfn.IFS(ABS(G15-Z$5)&lt;=0.01*Z$5,"Lower",ABS(G15-Z$6)&lt;=0.01*Z$6,"Upper",TRUE,"Ok")</f>
        <v>Lower</v>
      </c>
      <c r="U38" t="str">
        <f>_xlfn.IFS(ABS(H15-AA$5)&lt;=0.01*AA$5,"Lower",ABS(H15-AA$6)&lt;=0.01*AA$6,"Upper",TRUE,"Ok")</f>
        <v>Ok</v>
      </c>
      <c r="V38" t="str">
        <f>_xlfn.IFS(ABS(I15-AB$5)&lt;=0.01*AB$5,"Lower",ABS(I15-AB$6)&lt;=0.01*AB$6,"Upper",TRUE,"Ok")</f>
        <v>Ok</v>
      </c>
      <c r="W38" t="str">
        <f>_xlfn.IFS(ABS(J15-AC$5)&lt;=0.01*AC$5,"Lower",ABS(J15-AC$6)&lt;=0.01*AC$6,"Upper",TRUE,"Ok")</f>
        <v>Upper</v>
      </c>
      <c r="AD38" t="str">
        <f>_xlfn.IFS(ABS(Q15-AJ$5)&lt;=0.01*AJ$5,"Lower",ABS(Q15-AJ$6)&lt;=0.01*AJ$6,"Upper",TRUE,"Ok")</f>
        <v>Lower</v>
      </c>
      <c r="AE38" t="str">
        <f>_xlfn.IFS(ABS(R15-AK$5)&lt;=0.01*AK$5,"Lower",ABS(R15-AK$6)&lt;=0.01*AK$6,"Upper",TRUE,"Ok")</f>
        <v>Lower</v>
      </c>
    </row>
    <row r="39" spans="3:31" x14ac:dyDescent="0.25">
      <c r="N39" t="str">
        <f>_xlfn.IFS(ABS(A16-T$5)&lt;=0.01*T$5,"Lower",ABS(A16-T$6)&lt;=0.01*T$6,"Upper",TRUE,"Ok")</f>
        <v>Ok</v>
      </c>
      <c r="O39" t="str">
        <f>_xlfn.IFS(ABS(B16-U$5)&lt;=0.01*U$5,"Lower",ABS(B16-U$6)&lt;=0.01*U$6,"Upper",TRUE,"Ok")</f>
        <v>Ok</v>
      </c>
      <c r="P39" t="str">
        <f>_xlfn.IFS(ABS(C16-V$5)&lt;=0.01*V$5,"Lower",ABS(C16-V$6)&lt;=0.01*V$6,"Upper",TRUE,"Ok")</f>
        <v>Ok</v>
      </c>
      <c r="Q39" t="str">
        <f>_xlfn.IFS(ABS(D16-W$5)&lt;=0.01*W$5,"Lower",ABS(D16-W$6)&lt;=0.01*W$6,"Upper",TRUE,"Ok")</f>
        <v>Ok</v>
      </c>
      <c r="R39" t="str">
        <f>_xlfn.IFS(ABS(E16-X$5)&lt;=0.01*X$5,"Lower",ABS(E16-X$6)&lt;=0.01*X$6,"Upper",TRUE,"Ok")</f>
        <v>Ok</v>
      </c>
      <c r="S39" t="str">
        <f>_xlfn.IFS(ABS(F16-Y$5)&lt;=0.01*Y$5,"Lower",ABS(F16-Y$6)&lt;=0.01*Y$6,"Upper",TRUE,"Ok")</f>
        <v>Ok</v>
      </c>
      <c r="T39" t="str">
        <f>_xlfn.IFS(ABS(G16-Z$5)&lt;=0.01*Z$5,"Lower",ABS(G16-Z$6)&lt;=0.01*Z$6,"Upper",TRUE,"Ok")</f>
        <v>Ok</v>
      </c>
      <c r="U39" t="str">
        <f>_xlfn.IFS(ABS(H16-AA$5)&lt;=0.01*AA$5,"Lower",ABS(H16-AA$6)&lt;=0.01*AA$6,"Upper",TRUE,"Ok")</f>
        <v>Ok</v>
      </c>
      <c r="V39" t="str">
        <f>_xlfn.IFS(ABS(I16-AB$5)&lt;=0.01*AB$5,"Lower",ABS(I16-AB$6)&lt;=0.01*AB$6,"Upper",TRUE,"Ok")</f>
        <v>Ok</v>
      </c>
      <c r="W39" t="str">
        <f>_xlfn.IFS(ABS(J16-AC$5)&lt;=0.01*AC$5,"Lower",ABS(J16-AC$6)&lt;=0.01*AC$6,"Upper",TRUE,"Ok")</f>
        <v>Ok</v>
      </c>
      <c r="AD39" t="str">
        <f>_xlfn.IFS(ABS(Q16-AJ$5)&lt;=0.01*AJ$5,"Lower",ABS(Q16-AJ$6)&lt;=0.01*AJ$6,"Upper",TRUE,"Ok")</f>
        <v>Upper</v>
      </c>
      <c r="AE39" t="str">
        <f>_xlfn.IFS(ABS(R16-AK$5)&lt;=0.01*AK$5,"Lower",ABS(R16-AK$6)&lt;=0.01*AK$6,"Upper",TRUE,"Ok")</f>
        <v>Ok</v>
      </c>
    </row>
    <row r="40" spans="3:31" x14ac:dyDescent="0.25">
      <c r="F40" t="s">
        <v>0</v>
      </c>
      <c r="G40" t="s">
        <v>1</v>
      </c>
      <c r="H40" t="s">
        <v>2</v>
      </c>
      <c r="I40" t="s">
        <v>3</v>
      </c>
      <c r="J40" t="s">
        <v>4</v>
      </c>
      <c r="K40" t="s">
        <v>5</v>
      </c>
      <c r="N40" t="str">
        <f>_xlfn.IFS(ABS(A17-T$5)&lt;=0.01*T$5,"Lower",ABS(A17-T$6)&lt;=0.01*T$6,"Upper",TRUE,"Ok")</f>
        <v>Ok</v>
      </c>
      <c r="O40" t="str">
        <f>_xlfn.IFS(ABS(B17-U$5)&lt;=0.01*U$5,"Lower",ABS(B17-U$6)&lt;=0.01*U$6,"Upper",TRUE,"Ok")</f>
        <v>Ok</v>
      </c>
      <c r="P40" t="str">
        <f>_xlfn.IFS(ABS(C17-V$5)&lt;=0.01*V$5,"Lower",ABS(C17-V$6)&lt;=0.01*V$6,"Upper",TRUE,"Ok")</f>
        <v>Upper</v>
      </c>
      <c r="Q40" t="str">
        <f>_xlfn.IFS(ABS(D17-W$5)&lt;=0.01*W$5,"Lower",ABS(D17-W$6)&lt;=0.01*W$6,"Upper",TRUE,"Ok")</f>
        <v>Ok</v>
      </c>
      <c r="R40" t="str">
        <f>_xlfn.IFS(ABS(E17-X$5)&lt;=0.01*X$5,"Lower",ABS(E17-X$6)&lt;=0.01*X$6,"Upper",TRUE,"Ok")</f>
        <v>Ok</v>
      </c>
      <c r="S40" t="str">
        <f>_xlfn.IFS(ABS(F17-Y$5)&lt;=0.01*Y$5,"Lower",ABS(F17-Y$6)&lt;=0.01*Y$6,"Upper",TRUE,"Ok")</f>
        <v>Ok</v>
      </c>
      <c r="T40" t="str">
        <f>_xlfn.IFS(ABS(G17-Z$5)&lt;=0.01*Z$5,"Lower",ABS(G17-Z$6)&lt;=0.01*Z$6,"Upper",TRUE,"Ok")</f>
        <v>Ok</v>
      </c>
      <c r="U40" t="str">
        <f>_xlfn.IFS(ABS(H17-AA$5)&lt;=0.01*AA$5,"Lower",ABS(H17-AA$6)&lt;=0.01*AA$6,"Upper",TRUE,"Ok")</f>
        <v>Ok</v>
      </c>
      <c r="V40" t="str">
        <f>_xlfn.IFS(ABS(I17-AB$5)&lt;=0.01*AB$5,"Lower",ABS(I17-AB$6)&lt;=0.01*AB$6,"Upper",TRUE,"Ok")</f>
        <v>Ok</v>
      </c>
      <c r="W40" t="str">
        <f>_xlfn.IFS(ABS(J17-AC$5)&lt;=0.01*AC$5,"Lower",ABS(J17-AC$6)&lt;=0.01*AC$6,"Upper",TRUE,"Ok")</f>
        <v>Upper</v>
      </c>
      <c r="AD40" t="str">
        <f>_xlfn.IFS(ABS(Q17-AJ$5)&lt;=0.01*AJ$5,"Lower",ABS(Q17-AJ$6)&lt;=0.01*AJ$6,"Upper",TRUE,"Ok")</f>
        <v>Lower</v>
      </c>
      <c r="AE40" t="str">
        <f>_xlfn.IFS(ABS(R17-AK$5)&lt;=0.01*AK$5,"Lower",ABS(R17-AK$6)&lt;=0.01*AK$6,"Upper",TRUE,"Ok")</f>
        <v>Lower</v>
      </c>
    </row>
    <row r="41" spans="3:31" x14ac:dyDescent="0.25">
      <c r="E41" t="s">
        <v>10</v>
      </c>
      <c r="F41" s="2">
        <f>AVERAGE(E$1:E$3)</f>
        <v>20.569031590712743</v>
      </c>
      <c r="G41" s="2">
        <f>AVERAGE(E$4:E$6)</f>
        <v>22.076323769486507</v>
      </c>
      <c r="H41" s="2">
        <f>AVERAGE(E$7:E$12,E$17:E$19)</f>
        <v>27.049486754336399</v>
      </c>
      <c r="I41" s="2">
        <f>AVERAGE(E$13:E$16)</f>
        <v>30.414474382495143</v>
      </c>
      <c r="J41" s="2">
        <f>E$20</f>
        <v>21.071901191010653</v>
      </c>
      <c r="K41" s="2">
        <f>AVERAGE(E$21:E$22)</f>
        <v>15.38764891000403</v>
      </c>
      <c r="N41" t="str">
        <f>_xlfn.IFS(ABS(A18-T$5)&lt;=0.01*T$5,"Lower",ABS(A18-T$6)&lt;=0.01*T$6,"Upper",TRUE,"Ok")</f>
        <v>Ok</v>
      </c>
      <c r="O41" t="str">
        <f>_xlfn.IFS(ABS(B18-U$5)&lt;=0.01*U$5,"Lower",ABS(B18-U$6)&lt;=0.01*U$6,"Upper",TRUE,"Ok")</f>
        <v>Ok</v>
      </c>
      <c r="P41" t="str">
        <f>_xlfn.IFS(ABS(C18-V$5)&lt;=0.01*V$5,"Lower",ABS(C18-V$6)&lt;=0.01*V$6,"Upper",TRUE,"Ok")</f>
        <v>Upper</v>
      </c>
      <c r="Q41" t="str">
        <f>_xlfn.IFS(ABS(D18-W$5)&lt;=0.01*W$5,"Lower",ABS(D18-W$6)&lt;=0.01*W$6,"Upper",TRUE,"Ok")</f>
        <v>Ok</v>
      </c>
      <c r="R41" t="str">
        <f>_xlfn.IFS(ABS(E18-X$5)&lt;=0.01*X$5,"Lower",ABS(E18-X$6)&lt;=0.01*X$6,"Upper",TRUE,"Ok")</f>
        <v>Ok</v>
      </c>
      <c r="S41" t="str">
        <f>_xlfn.IFS(ABS(F18-Y$5)&lt;=0.01*Y$5,"Lower",ABS(F18-Y$6)&lt;=0.01*Y$6,"Upper",TRUE,"Ok")</f>
        <v>Ok</v>
      </c>
      <c r="T41" t="str">
        <f>_xlfn.IFS(ABS(G18-Z$5)&lt;=0.01*Z$5,"Lower",ABS(G18-Z$6)&lt;=0.01*Z$6,"Upper",TRUE,"Ok")</f>
        <v>Ok</v>
      </c>
      <c r="U41" t="str">
        <f>_xlfn.IFS(ABS(H18-AA$5)&lt;=0.01*AA$5,"Lower",ABS(H18-AA$6)&lt;=0.01*AA$6,"Upper",TRUE,"Ok")</f>
        <v>Ok</v>
      </c>
      <c r="V41" t="str">
        <f>_xlfn.IFS(ABS(I18-AB$5)&lt;=0.01*AB$5,"Lower",ABS(I18-AB$6)&lt;=0.01*AB$6,"Upper",TRUE,"Ok")</f>
        <v>Ok</v>
      </c>
      <c r="W41" t="str">
        <f>_xlfn.IFS(ABS(J18-AC$5)&lt;=0.01*AC$5,"Lower",ABS(J18-AC$6)&lt;=0.01*AC$6,"Upper",TRUE,"Ok")</f>
        <v>Ok</v>
      </c>
      <c r="AD41" t="str">
        <f>_xlfn.IFS(ABS(Q18-AJ$5)&lt;=0.01*AJ$5,"Lower",ABS(Q18-AJ$6)&lt;=0.01*AJ$6,"Upper",TRUE,"Ok")</f>
        <v>Upper</v>
      </c>
      <c r="AE41" t="str">
        <f>_xlfn.IFS(ABS(R18-AK$5)&lt;=0.01*AK$5,"Lower",ABS(R18-AK$6)&lt;=0.01*AK$6,"Upper",TRUE,"Ok")</f>
        <v>Lower</v>
      </c>
    </row>
    <row r="42" spans="3:31" x14ac:dyDescent="0.25">
      <c r="F42" s="2">
        <f>STDEV(E$1:E$3)/SQRT(COUNT(E$1:E$3))</f>
        <v>1.6353604324085522</v>
      </c>
      <c r="G42" s="2">
        <f>STDEV(E$4:E$6)/SQRT(COUNT(E$4:E$6))</f>
        <v>5.4277614734308957</v>
      </c>
      <c r="H42" s="2">
        <f>STDEV(E$7:E$12,E$17:E$19)/SQRT(COUNT(E$7:E$12,E$17:E$19))</f>
        <v>3.3683323128668317</v>
      </c>
      <c r="I42" s="2">
        <f>STDEV(E$13:E$16)/SQRT(COUNT(E$13:E$16))</f>
        <v>5.0446973617418731</v>
      </c>
      <c r="J42" s="2"/>
      <c r="K42" s="2">
        <f>STDEV(E$21:E$22)/SQRT(COUNT(E$21:E$22))</f>
        <v>0.23556790877395525</v>
      </c>
      <c r="N42" t="str">
        <f>_xlfn.IFS(ABS(A19-T$5)&lt;=0.01*T$5,"Lower",ABS(A19-T$6)&lt;=0.01*T$6,"Upper",TRUE,"Ok")</f>
        <v>Upper</v>
      </c>
      <c r="O42" t="str">
        <f>_xlfn.IFS(ABS(B19-U$5)&lt;=0.01*U$5,"Lower",ABS(B19-U$6)&lt;=0.01*U$6,"Upper",TRUE,"Ok")</f>
        <v>Ok</v>
      </c>
      <c r="P42" t="str">
        <f>_xlfn.IFS(ABS(C19-V$5)&lt;=0.01*V$5,"Lower",ABS(C19-V$6)&lt;=0.01*V$6,"Upper",TRUE,"Ok")</f>
        <v>Lower</v>
      </c>
      <c r="Q42" t="str">
        <f>_xlfn.IFS(ABS(D19-W$5)&lt;=0.01*W$5,"Lower",ABS(D19-W$6)&lt;=0.01*W$6,"Upper",TRUE,"Ok")</f>
        <v>Ok</v>
      </c>
      <c r="R42" t="str">
        <f>_xlfn.IFS(ABS(E19-X$5)&lt;=0.01*X$5,"Lower",ABS(E19-X$6)&lt;=0.01*X$6,"Upper",TRUE,"Ok")</f>
        <v>Ok</v>
      </c>
      <c r="S42" t="str">
        <f>_xlfn.IFS(ABS(F19-Y$5)&lt;=0.01*Y$5,"Lower",ABS(F19-Y$6)&lt;=0.01*Y$6,"Upper",TRUE,"Ok")</f>
        <v>Ok</v>
      </c>
      <c r="T42" t="str">
        <f>_xlfn.IFS(ABS(G19-Z$5)&lt;=0.01*Z$5,"Lower",ABS(G19-Z$6)&lt;=0.01*Z$6,"Upper",TRUE,"Ok")</f>
        <v>Ok</v>
      </c>
      <c r="U42" t="str">
        <f>_xlfn.IFS(ABS(H19-AA$5)&lt;=0.01*AA$5,"Lower",ABS(H19-AA$6)&lt;=0.01*AA$6,"Upper",TRUE,"Ok")</f>
        <v>Ok</v>
      </c>
      <c r="V42" t="str">
        <f>_xlfn.IFS(ABS(I19-AB$5)&lt;=0.01*AB$5,"Lower",ABS(I19-AB$6)&lt;=0.01*AB$6,"Upper",TRUE,"Ok")</f>
        <v>Ok</v>
      </c>
      <c r="W42" t="str">
        <f>_xlfn.IFS(ABS(J19-AC$5)&lt;=0.01*AC$5,"Lower",ABS(J19-AC$6)&lt;=0.01*AC$6,"Upper",TRUE,"Ok")</f>
        <v>Ok</v>
      </c>
      <c r="AD42" t="str">
        <f>_xlfn.IFS(ABS(Q19-AJ$5)&lt;=0.01*AJ$5,"Lower",ABS(Q19-AJ$6)&lt;=0.01*AJ$6,"Upper",TRUE,"Ok")</f>
        <v>Upper</v>
      </c>
      <c r="AE42" t="str">
        <f>_xlfn.IFS(ABS(R19-AK$5)&lt;=0.01*AK$5,"Lower",ABS(R19-AK$6)&lt;=0.01*AK$6,"Upper",TRUE,"Ok")</f>
        <v>Lower</v>
      </c>
    </row>
    <row r="43" spans="3:31" x14ac:dyDescent="0.25">
      <c r="N43" t="str">
        <f>_xlfn.IFS(ABS(A20-T$5)&lt;=0.01*T$5,"Lower",ABS(A20-T$6)&lt;=0.01*T$6,"Upper",TRUE,"Ok")</f>
        <v>Ok</v>
      </c>
      <c r="O43" t="str">
        <f>_xlfn.IFS(ABS(B20-U$5)&lt;=0.01*U$5,"Lower",ABS(B20-U$6)&lt;=0.01*U$6,"Upper",TRUE,"Ok")</f>
        <v>Ok</v>
      </c>
      <c r="P43" t="str">
        <f>_xlfn.IFS(ABS(C20-V$5)&lt;=0.01*V$5,"Lower",ABS(C20-V$6)&lt;=0.01*V$6,"Upper",TRUE,"Ok")</f>
        <v>Upper</v>
      </c>
      <c r="Q43" t="str">
        <f>_xlfn.IFS(ABS(D20-W$5)&lt;=0.01*W$5,"Lower",ABS(D20-W$6)&lt;=0.01*W$6,"Upper",TRUE,"Ok")</f>
        <v>Ok</v>
      </c>
      <c r="R43" t="str">
        <f>_xlfn.IFS(ABS(E20-X$5)&lt;=0.01*X$5,"Lower",ABS(E20-X$6)&lt;=0.01*X$6,"Upper",TRUE,"Ok")</f>
        <v>Ok</v>
      </c>
      <c r="S43" t="str">
        <f>_xlfn.IFS(ABS(F20-Y$5)&lt;=0.01*Y$5,"Lower",ABS(F20-Y$6)&lt;=0.01*Y$6,"Upper",TRUE,"Ok")</f>
        <v>Ok</v>
      </c>
      <c r="T43" t="str">
        <f>_xlfn.IFS(ABS(G20-Z$5)&lt;=0.01*Z$5,"Lower",ABS(G20-Z$6)&lt;=0.01*Z$6,"Upper",TRUE,"Ok")</f>
        <v>Ok</v>
      </c>
      <c r="U43" t="str">
        <f>_xlfn.IFS(ABS(H20-AA$5)&lt;=0.01*AA$5,"Lower",ABS(H20-AA$6)&lt;=0.01*AA$6,"Upper",TRUE,"Ok")</f>
        <v>Ok</v>
      </c>
      <c r="V43" t="str">
        <f>_xlfn.IFS(ABS(I20-AB$5)&lt;=0.01*AB$5,"Lower",ABS(I20-AB$6)&lt;=0.01*AB$6,"Upper",TRUE,"Ok")</f>
        <v>Ok</v>
      </c>
      <c r="W43" t="str">
        <f>_xlfn.IFS(ABS(J20-AC$5)&lt;=0.01*AC$5,"Lower",ABS(J20-AC$6)&lt;=0.01*AC$6,"Upper",TRUE,"Ok")</f>
        <v>Upper</v>
      </c>
      <c r="AD43" t="str">
        <f>_xlfn.IFS(ABS(Q20-AJ$5)&lt;=0.01*AJ$5,"Lower",ABS(Q20-AJ$6)&lt;=0.01*AJ$6,"Upper",TRUE,"Ok")</f>
        <v>Ok</v>
      </c>
      <c r="AE43" t="str">
        <f>_xlfn.IFS(ABS(R20-AK$5)&lt;=0.01*AK$5,"Lower",ABS(R20-AK$6)&lt;=0.01*AK$6,"Upper",TRUE,"Ok")</f>
        <v>Lower</v>
      </c>
    </row>
    <row r="44" spans="3:31" x14ac:dyDescent="0.25">
      <c r="G44" t="s">
        <v>0</v>
      </c>
      <c r="H44" t="s">
        <v>1</v>
      </c>
      <c r="I44" t="s">
        <v>2</v>
      </c>
      <c r="J44" t="s">
        <v>3</v>
      </c>
      <c r="K44" t="s">
        <v>4</v>
      </c>
      <c r="L44" t="s">
        <v>5</v>
      </c>
      <c r="N44" t="str">
        <f>_xlfn.IFS(ABS(A21-T$5)&lt;=0.01*T$5,"Lower",ABS(A21-T$6)&lt;=0.01*T$6,"Upper",TRUE,"Ok")</f>
        <v>Ok</v>
      </c>
      <c r="O44" t="str">
        <f>_xlfn.IFS(ABS(B21-U$5)&lt;=0.01*U$5,"Lower",ABS(B21-U$6)&lt;=0.01*U$6,"Upper",TRUE,"Ok")</f>
        <v>Ok</v>
      </c>
      <c r="P44" t="str">
        <f>_xlfn.IFS(ABS(C21-V$5)&lt;=0.01*V$5,"Lower",ABS(C21-V$6)&lt;=0.01*V$6,"Upper",TRUE,"Ok")</f>
        <v>Upper</v>
      </c>
      <c r="Q44" t="str">
        <f>_xlfn.IFS(ABS(D21-W$5)&lt;=0.01*W$5,"Lower",ABS(D21-W$6)&lt;=0.01*W$6,"Upper",TRUE,"Ok")</f>
        <v>Ok</v>
      </c>
      <c r="R44" t="str">
        <f>_xlfn.IFS(ABS(E21-X$5)&lt;=0.01*X$5,"Lower",ABS(E21-X$6)&lt;=0.01*X$6,"Upper",TRUE,"Ok")</f>
        <v>Ok</v>
      </c>
      <c r="S44" t="str">
        <f>_xlfn.IFS(ABS(F21-Y$5)&lt;=0.01*Y$5,"Lower",ABS(F21-Y$6)&lt;=0.01*Y$6,"Upper",TRUE,"Ok")</f>
        <v>Ok</v>
      </c>
      <c r="T44" t="str">
        <f>_xlfn.IFS(ABS(G21-Z$5)&lt;=0.01*Z$5,"Lower",ABS(G21-Z$6)&lt;=0.01*Z$6,"Upper",TRUE,"Ok")</f>
        <v>Ok</v>
      </c>
      <c r="U44" t="str">
        <f>_xlfn.IFS(ABS(H21-AA$5)&lt;=0.01*AA$5,"Lower",ABS(H21-AA$6)&lt;=0.01*AA$6,"Upper",TRUE,"Ok")</f>
        <v>Ok</v>
      </c>
      <c r="V44" t="str">
        <f>_xlfn.IFS(ABS(I21-AB$5)&lt;=0.01*AB$5,"Lower",ABS(I21-AB$6)&lt;=0.01*AB$6,"Upper",TRUE,"Ok")</f>
        <v>Ok</v>
      </c>
      <c r="W44" t="str">
        <f>_xlfn.IFS(ABS(J21-AC$5)&lt;=0.01*AC$5,"Lower",ABS(J21-AC$6)&lt;=0.01*AC$6,"Upper",TRUE,"Ok")</f>
        <v>Upper</v>
      </c>
      <c r="AD44" t="str">
        <f>_xlfn.IFS(ABS(Q21-AJ$5)&lt;=0.01*AJ$5,"Lower",ABS(Q21-AJ$6)&lt;=0.01*AJ$6,"Upper",TRUE,"Ok")</f>
        <v>Ok</v>
      </c>
      <c r="AE44" t="str">
        <f>_xlfn.IFS(ABS(R21-AK$5)&lt;=0.01*AK$5,"Lower",ABS(R21-AK$6)&lt;=0.01*AK$6,"Upper",TRUE,"Ok")</f>
        <v>Ok</v>
      </c>
    </row>
    <row r="45" spans="3:31" x14ac:dyDescent="0.25">
      <c r="F45" t="s">
        <v>11</v>
      </c>
      <c r="G45" s="2">
        <f>AVERAGE(F$1:F$3)</f>
        <v>62.929200798475335</v>
      </c>
      <c r="H45" s="2">
        <f>AVERAGE(F$4:F$6)</f>
        <v>61.049871234843614</v>
      </c>
      <c r="I45" s="2">
        <f>AVERAGE(F$7:F$12,F$17:F$19)</f>
        <v>62.565940988884485</v>
      </c>
      <c r="J45" s="2">
        <f>AVERAGE(F$13:F$16)</f>
        <v>61.88435213689619</v>
      </c>
      <c r="K45" s="2">
        <f>F$20</f>
        <v>66.224947910183658</v>
      </c>
      <c r="L45" s="2">
        <f>AVERAGE(F$21:F$22)</f>
        <v>72.176785082741588</v>
      </c>
      <c r="N45" t="str">
        <f>_xlfn.IFS(ABS(A22-T$5)&lt;=0.01*T$5,"Lower",ABS(A22-T$6)&lt;=0.01*T$6,"Upper",TRUE,"Ok")</f>
        <v>Ok</v>
      </c>
      <c r="O45" t="str">
        <f>_xlfn.IFS(ABS(B22-U$5)&lt;=0.01*U$5,"Lower",ABS(B22-U$6)&lt;=0.01*U$6,"Upper",TRUE,"Ok")</f>
        <v>Ok</v>
      </c>
      <c r="P45" t="str">
        <f>_xlfn.IFS(ABS(C22-V$5)&lt;=0.01*V$5,"Lower",ABS(C22-V$6)&lt;=0.01*V$6,"Upper",TRUE,"Ok")</f>
        <v>Upper</v>
      </c>
      <c r="Q45" t="str">
        <f>_xlfn.IFS(ABS(D22-W$5)&lt;=0.01*W$5,"Lower",ABS(D22-W$6)&lt;=0.01*W$6,"Upper",TRUE,"Ok")</f>
        <v>Ok</v>
      </c>
      <c r="R45" t="str">
        <f>_xlfn.IFS(ABS(E22-X$5)&lt;=0.01*X$5,"Lower",ABS(E22-X$6)&lt;=0.01*X$6,"Upper",TRUE,"Ok")</f>
        <v>Ok</v>
      </c>
      <c r="S45" t="str">
        <f>_xlfn.IFS(ABS(F22-Y$5)&lt;=0.01*Y$5,"Lower",ABS(F22-Y$6)&lt;=0.01*Y$6,"Upper",TRUE,"Ok")</f>
        <v>Ok</v>
      </c>
      <c r="T45" t="str">
        <f>_xlfn.IFS(ABS(G22-Z$5)&lt;=0.01*Z$5,"Lower",ABS(G22-Z$6)&lt;=0.01*Z$6,"Upper",TRUE,"Ok")</f>
        <v>Ok</v>
      </c>
      <c r="U45" t="str">
        <f>_xlfn.IFS(ABS(H22-AA$5)&lt;=0.01*AA$5,"Lower",ABS(H22-AA$6)&lt;=0.01*AA$6,"Upper",TRUE,"Ok")</f>
        <v>Ok</v>
      </c>
      <c r="V45" t="str">
        <f>_xlfn.IFS(ABS(I22-AB$5)&lt;=0.01*AB$5,"Lower",ABS(I22-AB$6)&lt;=0.01*AB$6,"Upper",TRUE,"Ok")</f>
        <v>Ok</v>
      </c>
      <c r="W45" t="str">
        <f>_xlfn.IFS(ABS(J22-AC$5)&lt;=0.01*AC$5,"Lower",ABS(J22-AC$6)&lt;=0.01*AC$6,"Upper",TRUE,"Ok")</f>
        <v>Ok</v>
      </c>
      <c r="AD45" t="str">
        <f>_xlfn.IFS(ABS(Q22-AJ$5)&lt;=0.01*AJ$5,"Lower",ABS(Q22-AJ$6)&lt;=0.01*AJ$6,"Upper",TRUE,"Ok")</f>
        <v>Ok</v>
      </c>
      <c r="AE45" t="str">
        <f>_xlfn.IFS(ABS(R22-AK$5)&lt;=0.01*AK$5,"Lower",ABS(R22-AK$6)&lt;=0.01*AK$6,"Upper",TRUE,"Ok")</f>
        <v>Lower</v>
      </c>
    </row>
    <row r="46" spans="3:31" x14ac:dyDescent="0.25">
      <c r="G46" s="2">
        <f>STDEV(F$1:F$3)/SQRT(COUNT(F$1:F$3))</f>
        <v>3.0934409159415974</v>
      </c>
      <c r="H46" s="2">
        <f>STDEV(F$4:F$6)/SQRT(COUNT(F$4:F$6))</f>
        <v>4.888968988250177</v>
      </c>
      <c r="I46" s="2">
        <f>STDEV(F$7:F$12,F$17:F$19)/SQRT(COUNT(F$7:F$12,F$17:F$19))</f>
        <v>3.824336547084958</v>
      </c>
      <c r="J46" s="2">
        <f>STDEV(F$13:F$16)/SQRT(COUNT(F$13:F$16))</f>
        <v>2.8813852312930881</v>
      </c>
      <c r="K46" s="2"/>
      <c r="L46" s="2">
        <f>STDEV(F$21:F$22)/SQRT(COUNT(F$21:F$22))</f>
        <v>2.9472292420093491</v>
      </c>
      <c r="N46" t="s">
        <v>6</v>
      </c>
      <c r="O46" t="s">
        <v>7</v>
      </c>
      <c r="P46" t="s">
        <v>8</v>
      </c>
      <c r="Q46" t="s">
        <v>9</v>
      </c>
      <c r="R46" t="s">
        <v>10</v>
      </c>
      <c r="S46" t="s">
        <v>11</v>
      </c>
      <c r="T46" t="s">
        <v>12</v>
      </c>
      <c r="U46" t="s">
        <v>13</v>
      </c>
      <c r="V46" t="s">
        <v>14</v>
      </c>
      <c r="W46" t="s">
        <v>15</v>
      </c>
      <c r="X46" t="s">
        <v>16</v>
      </c>
      <c r="Y46" t="s">
        <v>17</v>
      </c>
      <c r="Z46" t="s">
        <v>18</v>
      </c>
      <c r="AA46" t="s">
        <v>19</v>
      </c>
      <c r="AB46" t="s">
        <v>20</v>
      </c>
      <c r="AC46" t="s">
        <v>21</v>
      </c>
      <c r="AD46" t="s">
        <v>22</v>
      </c>
      <c r="AE46" t="s">
        <v>23</v>
      </c>
    </row>
    <row r="48" spans="3:31" x14ac:dyDescent="0.25">
      <c r="H48" t="s">
        <v>0</v>
      </c>
      <c r="I48" t="s">
        <v>1</v>
      </c>
      <c r="J48" t="s">
        <v>2</v>
      </c>
      <c r="K48" t="s">
        <v>3</v>
      </c>
      <c r="L48" t="s">
        <v>4</v>
      </c>
      <c r="M48" t="s">
        <v>5</v>
      </c>
    </row>
    <row r="49" spans="7:17" x14ac:dyDescent="0.25">
      <c r="G49" t="s">
        <v>12</v>
      </c>
      <c r="H49" s="2">
        <f>AVERAGE(G$1:G$3)</f>
        <v>0.43030529517923882</v>
      </c>
      <c r="I49" s="2">
        <f>AVERAGE(G$4:G$6)</f>
        <v>0.19506446675691699</v>
      </c>
      <c r="J49" s="2">
        <f>AVERAGE(G$7:G$12,G$17:G$19)</f>
        <v>0.41603336191621143</v>
      </c>
      <c r="K49" s="2">
        <f>AVERAGE(G$13:G$16)</f>
        <v>0.34656142030851494</v>
      </c>
      <c r="L49" s="2">
        <f>G$20</f>
        <v>0.64179913127875132</v>
      </c>
      <c r="M49" s="2">
        <f>AVERAGE(G$21:G$22)</f>
        <v>0.58216172922031317</v>
      </c>
    </row>
    <row r="50" spans="7:17" x14ac:dyDescent="0.25">
      <c r="H50" s="2">
        <f>STDEV(G$1:G$3)/SQRT(COUNT(G$1:G$3))</f>
        <v>0.21660481975386786</v>
      </c>
      <c r="I50" s="2">
        <f>STDEV(G$4:G$6)/SQRT(COUNT(G$4:G$6))</f>
        <v>0.19506444923262076</v>
      </c>
      <c r="J50" s="2">
        <f>STDEV(G$7:G$12,G$17:G$19)/SQRT(COUNT(G$7:G$12,G$17:G$19))</f>
        <v>0.10216020479600753</v>
      </c>
      <c r="K50" s="2">
        <f>STDEV(G$13:G$16)/SQRT(COUNT(G$13:G$16))</f>
        <v>0.20068232101892192</v>
      </c>
      <c r="L50" s="2"/>
      <c r="M50" s="2">
        <f>STDEV(G$21:G$22)/SQRT(COUNT(G$21:G$22))</f>
        <v>3.8283269949590908E-2</v>
      </c>
    </row>
    <row r="52" spans="7:17" x14ac:dyDescent="0.25">
      <c r="I52" t="s">
        <v>0</v>
      </c>
      <c r="J52" t="s">
        <v>1</v>
      </c>
      <c r="K52" t="s">
        <v>2</v>
      </c>
      <c r="L52" t="s">
        <v>3</v>
      </c>
      <c r="M52" t="s">
        <v>4</v>
      </c>
      <c r="N52" t="s">
        <v>5</v>
      </c>
    </row>
    <row r="53" spans="7:17" x14ac:dyDescent="0.25">
      <c r="H53" t="s">
        <v>13</v>
      </c>
      <c r="I53" s="2">
        <f>AVERAGE(H$1:H$3)</f>
        <v>3.6340015217690251E-2</v>
      </c>
      <c r="J53" s="2">
        <f>AVERAGE(H$4:H$6)</f>
        <v>0.20403788869996353</v>
      </c>
      <c r="K53" s="2">
        <f>AVERAGE(H$7:H$12,H$17:H$19)</f>
        <v>1.6742312906554444</v>
      </c>
      <c r="L53" s="2">
        <f>AVERAGE(H$13:H$16)</f>
        <v>0.7445921275636318</v>
      </c>
      <c r="M53" s="2">
        <f>H$20</f>
        <v>0.1195542193137312</v>
      </c>
      <c r="N53" s="2">
        <f>AVERAGE(H$21:H$22)</f>
        <v>0.16373508288464522</v>
      </c>
    </row>
    <row r="54" spans="7:17" x14ac:dyDescent="0.25">
      <c r="I54" s="2">
        <f>STDEV(H$1:H$3)/SQRT(COUNT(H$1:H$3))</f>
        <v>1.6672231507992838E-2</v>
      </c>
      <c r="J54" s="2">
        <f>STDEV(H$4:H$6)/SQRT(COUNT(H$4:H$6))</f>
        <v>4.6989865419873371E-2</v>
      </c>
      <c r="K54" s="2">
        <f>STDEV(H$7:H$12,H$17:H$19)/SQRT(COUNT(H$7:H$12,H$17:H$19))</f>
        <v>1.1308765015832429</v>
      </c>
      <c r="L54" s="2">
        <f>STDEV(H$13:H$16)/SQRT(COUNT(H$13:H$16))</f>
        <v>0.7333214675380374</v>
      </c>
      <c r="M54" s="2"/>
      <c r="N54" s="2">
        <f>STDEV(H$21:H$22)/SQRT(COUNT(H$21:H$22))</f>
        <v>1.8938160200325939E-2</v>
      </c>
    </row>
    <row r="56" spans="7:17" x14ac:dyDescent="0.25">
      <c r="J56" t="s">
        <v>0</v>
      </c>
      <c r="K56" t="s">
        <v>1</v>
      </c>
      <c r="L56" t="s">
        <v>2</v>
      </c>
      <c r="M56" t="s">
        <v>3</v>
      </c>
      <c r="N56" t="s">
        <v>4</v>
      </c>
      <c r="O56" t="s">
        <v>5</v>
      </c>
    </row>
    <row r="57" spans="7:17" x14ac:dyDescent="0.25">
      <c r="I57" t="s">
        <v>14</v>
      </c>
      <c r="J57" s="2">
        <f>AVERAGE(I$1:I$3)</f>
        <v>3.3334323368655015E-3</v>
      </c>
      <c r="K57" s="2">
        <f>AVERAGE(I$4:I$6)</f>
        <v>3.547600000994643E-4</v>
      </c>
      <c r="L57" s="2">
        <f>AVERAGE(I$7:I$12,I$17:I$19)</f>
        <v>2.3075847901287152E-3</v>
      </c>
      <c r="M57" s="2">
        <f>AVERAGE(I$13:I$16)</f>
        <v>2.5302835043647456E-3</v>
      </c>
      <c r="N57" s="2">
        <f>I$20</f>
        <v>1.001442476453742E-9</v>
      </c>
      <c r="O57" s="2">
        <f>AVERAGE(I$21:I$22)</f>
        <v>3.9440761052938893E-7</v>
      </c>
    </row>
    <row r="58" spans="7:17" x14ac:dyDescent="0.25">
      <c r="J58" s="2">
        <f>STDEV(I$1:I$3)/SQRT(COUNT(I$1:I$3))</f>
        <v>3.3332838326588514E-3</v>
      </c>
      <c r="K58" s="2">
        <f>STDEV(I$4:I$6)/SQRT(COUNT(I$4:I$6))</f>
        <v>3.5468109480131071E-4</v>
      </c>
      <c r="L58" s="2">
        <f>STDEV(I$7:I$12,I$17:I$19)/SQRT(COUNT(I$7:I$12,I$17:I$19))</f>
        <v>1.1718468534149583E-3</v>
      </c>
      <c r="M58" s="2">
        <f>STDEV(I$13:I$16)/SQRT(COUNT(I$13:I$16))</f>
        <v>2.4900647751280795E-3</v>
      </c>
      <c r="N58" s="2"/>
      <c r="O58" s="2">
        <f>STDEV(I$21:I$22)/SQRT(COUNT(I$21:I$22))</f>
        <v>3.9440757832449011E-7</v>
      </c>
    </row>
    <row r="60" spans="7:17" x14ac:dyDescent="0.25">
      <c r="K60" t="s">
        <v>0</v>
      </c>
      <c r="L60" t="s">
        <v>1</v>
      </c>
      <c r="M60" t="s">
        <v>2</v>
      </c>
      <c r="N60" t="s">
        <v>3</v>
      </c>
      <c r="O60" t="s">
        <v>4</v>
      </c>
      <c r="P60" t="s">
        <v>5</v>
      </c>
    </row>
    <row r="61" spans="7:17" x14ac:dyDescent="0.25">
      <c r="J61" t="s">
        <v>15</v>
      </c>
      <c r="K61" s="2">
        <f>AVERAGE(J$1:J$3)</f>
        <v>3.2650559954686166E-3</v>
      </c>
      <c r="L61" s="2">
        <f>AVERAGE(J$4:J$6)</f>
        <v>6.7002828792823597E-3</v>
      </c>
      <c r="M61" s="2">
        <f>AVERAGE(J$7:J$12,J$17:J$19)</f>
        <v>2.3435920833815606E-3</v>
      </c>
      <c r="N61" s="2">
        <f>AVERAGE(J$13:J$16)</f>
        <v>5.0000426325554747E-3</v>
      </c>
      <c r="O61" s="2">
        <f>J$20</f>
        <v>9.9992167257435018E-3</v>
      </c>
      <c r="P61" s="2">
        <f>AVERAGE(J$21:J$22)</f>
        <v>5.0002088107608767E-3</v>
      </c>
    </row>
    <row r="62" spans="7:17" x14ac:dyDescent="0.25">
      <c r="K62" s="2">
        <f>STDEV(J$1:J$3)/SQRT(COUNT(J$1:J$3))</f>
        <v>3.2650525106723968E-3</v>
      </c>
      <c r="L62" s="2">
        <f>STDEV(J$4:J$6)/SQRT(COUNT(J$4:J$6))</f>
        <v>3.299717120689041E-3</v>
      </c>
      <c r="M62" s="2">
        <f>STDEV(J$7:J$12,J$17:J$19)/SQRT(COUNT(J$7:J$12,J$17:J$19))</f>
        <v>1.4092513298116012E-3</v>
      </c>
      <c r="N62" s="2">
        <f>STDEV(J$13:J$16)/SQRT(COUNT(J$13:J$16))</f>
        <v>2.8867255386663773E-3</v>
      </c>
      <c r="O62" s="2"/>
      <c r="P62" s="2">
        <f>STDEV(J$21:J$22)/SQRT(COUNT(J$21:J$22))</f>
        <v>4.9997905818977978E-3</v>
      </c>
    </row>
    <row r="64" spans="7:17" x14ac:dyDescent="0.25">
      <c r="L64" t="s">
        <v>0</v>
      </c>
      <c r="M64" t="s">
        <v>1</v>
      </c>
      <c r="N64" t="s">
        <v>2</v>
      </c>
      <c r="O64" t="s">
        <v>3</v>
      </c>
      <c r="P64" t="s">
        <v>4</v>
      </c>
      <c r="Q64" t="s">
        <v>5</v>
      </c>
    </row>
    <row r="65" spans="11:29" x14ac:dyDescent="0.25">
      <c r="K65" t="s">
        <v>16</v>
      </c>
      <c r="L65" s="3">
        <f>AVERAGE(K$1:K$3)</f>
        <v>0.9932352089703107</v>
      </c>
      <c r="M65" s="3">
        <f>AVERAGE(K$4:K$6)</f>
        <v>0.99460154687993896</v>
      </c>
      <c r="N65" s="3">
        <f>AVERAGE(K$7:K$12,K$17:K$19)</f>
        <v>0.98980700276706002</v>
      </c>
      <c r="O65" s="3">
        <f>AVERAGE(K$13:K$16)</f>
        <v>0.99704870081823149</v>
      </c>
      <c r="P65" s="3">
        <f>K$20</f>
        <v>0.99428979846547727</v>
      </c>
      <c r="Q65" s="3">
        <f>AVERAGE(K$21:K$22)</f>
        <v>0.99053303382368307</v>
      </c>
      <c r="U65" t="str">
        <f>_xlfn.CONCAT(ROUND(L65,2), " ± ", L66)</f>
        <v>0.99 ± 0.00165457610704591</v>
      </c>
      <c r="V65" t="str">
        <f t="shared" ref="V65:Z65" si="2">_xlfn.CONCAT(ROUND(M65,2), " ± ", M66)</f>
        <v>0.99 ± 0.000599318453359338</v>
      </c>
      <c r="W65" t="str">
        <f t="shared" si="2"/>
        <v>0.99 ± 0.00354946861181287</v>
      </c>
      <c r="X65" t="str">
        <f t="shared" si="2"/>
        <v>1 ± 0.00116236526635396</v>
      </c>
      <c r="Y65" t="str">
        <f t="shared" si="2"/>
        <v xml:space="preserve">0.99 ± </v>
      </c>
      <c r="Z65" t="str">
        <f t="shared" si="2"/>
        <v>0.99 ± 0.00109502067217732</v>
      </c>
    </row>
    <row r="66" spans="11:29" x14ac:dyDescent="0.25">
      <c r="L66" s="2">
        <f>STDEV(K$1:K$3)/SQRT(COUNT(K$1:K$3))</f>
        <v>1.6545761070459102E-3</v>
      </c>
      <c r="M66" s="2">
        <f>STDEV(K$4:K$6)/SQRT(COUNT(K$4:K$6))</f>
        <v>5.9931845335933754E-4</v>
      </c>
      <c r="N66" s="2">
        <f>STDEV(K$7:K$12,K$17:K$19)/SQRT(COUNT(K$7:K$12,K$17:K$19))</f>
        <v>3.5494686118128726E-3</v>
      </c>
      <c r="O66" s="2">
        <f>STDEV(K$13:K$16)/SQRT(COUNT(K$13:K$16))</f>
        <v>1.1623652663539574E-3</v>
      </c>
      <c r="P66" s="2"/>
      <c r="Q66" s="2">
        <f>STDEV(K$21:K$22)/SQRT(COUNT(K$21:K$22))</f>
        <v>1.0950206721773159E-3</v>
      </c>
    </row>
    <row r="68" spans="11:29" x14ac:dyDescent="0.25">
      <c r="M68" t="s">
        <v>0</v>
      </c>
      <c r="N68" t="s">
        <v>1</v>
      </c>
      <c r="O68" t="s">
        <v>2</v>
      </c>
      <c r="P68" t="s">
        <v>3</v>
      </c>
      <c r="Q68" t="s">
        <v>4</v>
      </c>
      <c r="R68" t="s">
        <v>5</v>
      </c>
    </row>
    <row r="69" spans="11:29" x14ac:dyDescent="0.25">
      <c r="L69" t="s">
        <v>17</v>
      </c>
      <c r="M69" s="3">
        <f>AVERAGE(L$1:L$3)</f>
        <v>0.98300514614760737</v>
      </c>
      <c r="N69">
        <f>AVERAGE(L$4:L$6)</f>
        <v>0.96470484724003958</v>
      </c>
      <c r="O69">
        <f>AVERAGE(L$7:L$12,L$17:L$19)</f>
        <v>0.96747248940537267</v>
      </c>
      <c r="P69">
        <f>AVERAGE(L$13:L$16)</f>
        <v>0.98513044742139777</v>
      </c>
      <c r="Q69">
        <f>L$20</f>
        <v>0.99141974525984633</v>
      </c>
      <c r="R69">
        <f>AVERAGE(L$21:L$22)</f>
        <v>0.95949525542250658</v>
      </c>
      <c r="V69" t="str">
        <f>_xlfn.CONCAT(ROUND(M69,2), " ± ", M70)</f>
        <v>0.98 ± 0.00111350970747063</v>
      </c>
      <c r="W69" t="str">
        <f t="shared" ref="W69" si="3">_xlfn.CONCAT(ROUND(N69,2), " ± ", N70)</f>
        <v>0.96 ± 0.0149257042646119</v>
      </c>
      <c r="X69" t="str">
        <f t="shared" ref="X69" si="4">_xlfn.CONCAT(ROUND(O69,2), " ± ", O70)</f>
        <v>0.97 ± 0.00900261594816281</v>
      </c>
      <c r="Y69" t="str">
        <f t="shared" ref="Y69" si="5">_xlfn.CONCAT(ROUND(P69,2), " ± ", P70)</f>
        <v>0.99 ± 0.00698760793669287</v>
      </c>
      <c r="Z69" t="str">
        <f t="shared" ref="Z69" si="6">_xlfn.CONCAT(ROUND(Q69,2), " ± ", Q70)</f>
        <v xml:space="preserve">0.99 ± </v>
      </c>
      <c r="AA69" t="str">
        <f t="shared" ref="AA69" si="7">_xlfn.CONCAT(ROUND(R69,2), " ± ", R70)</f>
        <v>0.96 ± 0.0210653961592776</v>
      </c>
    </row>
    <row r="70" spans="11:29" x14ac:dyDescent="0.25">
      <c r="M70" s="2">
        <f>STDEV(L$1:L$3)/SQRT(COUNT(L$1:L$3))</f>
        <v>1.1135097074706298E-3</v>
      </c>
      <c r="N70" s="2">
        <f>STDEV(L$4:L$6)/SQRT(COUNT(L$4:L$6))</f>
        <v>1.4925704264611933E-2</v>
      </c>
      <c r="O70" s="2">
        <f>STDEV(L$7:L$12,L$17:L$19)/SQRT(COUNT(L$7:L$12,L$17:L$19))</f>
        <v>9.002615948162809E-3</v>
      </c>
      <c r="P70" s="2">
        <f>STDEV(L$13:L$16)/SQRT(COUNT(L$13:L$16))</f>
        <v>6.9876079366928689E-3</v>
      </c>
      <c r="Q70" s="2"/>
      <c r="R70" s="2">
        <f>STDEV(L$21:L$22)/SQRT(COUNT(L$21:L$22))</f>
        <v>2.1065396159277605E-2</v>
      </c>
    </row>
    <row r="72" spans="11:29" x14ac:dyDescent="0.25">
      <c r="N72" t="s">
        <v>0</v>
      </c>
      <c r="O72" t="s">
        <v>1</v>
      </c>
      <c r="P72" t="s">
        <v>2</v>
      </c>
      <c r="Q72" t="s">
        <v>3</v>
      </c>
      <c r="R72" t="s">
        <v>4</v>
      </c>
      <c r="S72" t="s">
        <v>5</v>
      </c>
    </row>
    <row r="73" spans="11:29" x14ac:dyDescent="0.25">
      <c r="M73" t="s">
        <v>18</v>
      </c>
      <c r="N73">
        <f>AVERAGE(M$1:M$3)</f>
        <v>0.98559997593529081</v>
      </c>
      <c r="O73">
        <f>AVERAGE(M$4:M$6)</f>
        <v>0.9693800503323432</v>
      </c>
      <c r="P73">
        <f>AVERAGE(M$7:M$12,M$17:M$19)</f>
        <v>0.98251601658270615</v>
      </c>
      <c r="Q73">
        <f>AVERAGE(M$13:M$16)</f>
        <v>0.97197594133035303</v>
      </c>
      <c r="R73">
        <f>M$20</f>
        <v>0.99018690753118732</v>
      </c>
      <c r="S73">
        <f>AVERAGE(M$21:M$22)</f>
        <v>0.98683977489400232</v>
      </c>
      <c r="W73" t="str">
        <f>_xlfn.CONCAT(ROUND(N73,2), " ± ", N74)</f>
        <v>0.99 ± 0.00828496906221606</v>
      </c>
      <c r="X73" t="str">
        <f t="shared" ref="X73" si="8">_xlfn.CONCAT(ROUND(O73,2), " ± ", O74)</f>
        <v>0.97 ± 0.01643264077447</v>
      </c>
      <c r="Y73" t="str">
        <f t="shared" ref="Y73" si="9">_xlfn.CONCAT(ROUND(P73,2), " ± ", P74)</f>
        <v>0.98 ± 0.00638525356772389</v>
      </c>
      <c r="Z73" t="str">
        <f t="shared" ref="Z73" si="10">_xlfn.CONCAT(ROUND(Q73,2), " ± ", Q74)</f>
        <v>0.97 ± 0.0195751335904411</v>
      </c>
      <c r="AA73" t="str">
        <f t="shared" ref="AA73" si="11">_xlfn.CONCAT(ROUND(R73,2), " ± ", R74)</f>
        <v xml:space="preserve">0.99 ± </v>
      </c>
      <c r="AB73" t="str">
        <f t="shared" ref="AB73" si="12">_xlfn.CONCAT(ROUND(S73,2), " ± ", S74)</f>
        <v>0.99 ± 0.0052782639471135</v>
      </c>
    </row>
    <row r="74" spans="11:29" x14ac:dyDescent="0.25">
      <c r="N74" s="2">
        <f>STDEV(M$1:M$3)/SQRT(COUNT(M$1:M$3))</f>
        <v>8.2849690622160601E-3</v>
      </c>
      <c r="O74" s="2">
        <f>STDEV(M$4:M$6)/SQRT(COUNT(M$4:M$6))</f>
        <v>1.6432640774470039E-2</v>
      </c>
      <c r="P74" s="2">
        <f>STDEV(M$7:M$12,M$17:M$19)/SQRT(COUNT(M$7:M$12,M$17:M$19))</f>
        <v>6.3852535677238918E-3</v>
      </c>
      <c r="Q74" s="2">
        <f>STDEV(M$13:M$16)/SQRT(COUNT(M$13:M$16))</f>
        <v>1.9575133590441086E-2</v>
      </c>
      <c r="R74" s="2"/>
      <c r="S74" s="2">
        <f>STDEV(M$21:M$22)/SQRT(COUNT(M$21:M$22))</f>
        <v>5.278263947113504E-3</v>
      </c>
    </row>
    <row r="76" spans="11:29" x14ac:dyDescent="0.25">
      <c r="O76" t="s">
        <v>0</v>
      </c>
      <c r="P76" t="s">
        <v>1</v>
      </c>
      <c r="Q76" t="s">
        <v>2</v>
      </c>
      <c r="R76" t="s">
        <v>3</v>
      </c>
      <c r="S76" t="s">
        <v>4</v>
      </c>
      <c r="T76" t="s">
        <v>5</v>
      </c>
    </row>
    <row r="77" spans="11:29" x14ac:dyDescent="0.25">
      <c r="N77" t="s">
        <v>19</v>
      </c>
      <c r="O77">
        <f>AVERAGE(N$1:N$3)</f>
        <v>8.0362041918497926E-2</v>
      </c>
      <c r="P77">
        <f>AVERAGE(N$4:N$6)</f>
        <v>7.2878411067648224E-2</v>
      </c>
      <c r="Q77">
        <f>AVERAGE(N$7:N$12,N$17:N$19)</f>
        <v>9.0554912863946804E-2</v>
      </c>
      <c r="R77">
        <f>AVERAGE(N$13:N$16)</f>
        <v>5.1207290162989402E-2</v>
      </c>
      <c r="S77">
        <f>N$20</f>
        <v>7.5187096759866429E-2</v>
      </c>
      <c r="T77">
        <f>AVERAGE(N$21:N$22)</f>
        <v>9.6648036792624958E-2</v>
      </c>
      <c r="X77" t="str">
        <f>_xlfn.CONCAT(ROUND(O77,2), " ± ", O78)</f>
        <v>0.08 ± 0.0109335570168626</v>
      </c>
      <c r="Y77" t="str">
        <f t="shared" ref="Y77" si="13">_xlfn.CONCAT(ROUND(P77,2), " ± ", P78)</f>
        <v>0.07 ± 0.00407466496262481</v>
      </c>
      <c r="Z77" t="str">
        <f t="shared" ref="Z77" si="14">_xlfn.CONCAT(ROUND(Q77,2), " ± ", Q78)</f>
        <v>0.09 ± 0.0153740961551191</v>
      </c>
      <c r="AA77" t="str">
        <f t="shared" ref="AA77" si="15">_xlfn.CONCAT(ROUND(R77,2), " ± ", R78)</f>
        <v>0.05 ± 0.00999332484068297</v>
      </c>
      <c r="AB77" t="str">
        <f t="shared" ref="AB77" si="16">_xlfn.CONCAT(ROUND(S77,2), " ± ", S78)</f>
        <v xml:space="preserve">0.08 ± </v>
      </c>
      <c r="AC77" t="str">
        <f t="shared" ref="AC77" si="17">_xlfn.CONCAT(ROUND(T77,2), " ± ", T78)</f>
        <v>0.1 ± 0.00560834188376547</v>
      </c>
    </row>
    <row r="78" spans="11:29" x14ac:dyDescent="0.25">
      <c r="O78" s="2">
        <f>STDEV(N$1:N$3)/SQRT(COUNT(N$1:N$3))</f>
        <v>1.0933557016862603E-2</v>
      </c>
      <c r="P78" s="2">
        <f>STDEV(N$4:N$6)/SQRT(COUNT(N$4:N$6))</f>
        <v>4.0746649626248136E-3</v>
      </c>
      <c r="Q78" s="2">
        <f>STDEV(N$7:N$12,N$17:N$19)/SQRT(COUNT(N$7:N$12,N$17:N$19))</f>
        <v>1.5374096155119097E-2</v>
      </c>
      <c r="R78" s="2">
        <f>STDEV(N$13:N$16)/SQRT(COUNT(N$13:N$16))</f>
        <v>9.9933248406829725E-3</v>
      </c>
      <c r="S78" s="2"/>
      <c r="T78" s="2">
        <f>STDEV(N$21:N$22)/SQRT(COUNT(N$21:N$22))</f>
        <v>5.6083418837654725E-3</v>
      </c>
    </row>
    <row r="80" spans="11:29" x14ac:dyDescent="0.25">
      <c r="P80" t="s">
        <v>0</v>
      </c>
      <c r="Q80" t="s">
        <v>1</v>
      </c>
      <c r="R80" t="s">
        <v>2</v>
      </c>
      <c r="S80" t="s">
        <v>3</v>
      </c>
      <c r="T80" t="s">
        <v>4</v>
      </c>
      <c r="U80" t="s">
        <v>5</v>
      </c>
    </row>
    <row r="81" spans="15:31" x14ac:dyDescent="0.25">
      <c r="O81" t="s">
        <v>20</v>
      </c>
      <c r="P81">
        <f>AVERAGE(O$1:O$3)</f>
        <v>0.12957358367758393</v>
      </c>
      <c r="Q81">
        <f>AVERAGE(O$4:O$6)</f>
        <v>0.17825620245069648</v>
      </c>
      <c r="R81">
        <f>AVERAGE(O$7:O$12,O$17:O$19)</f>
        <v>0.16358160762849916</v>
      </c>
      <c r="S81">
        <f>AVERAGE(O$13:O$16)</f>
        <v>0.11256860779181954</v>
      </c>
      <c r="T81">
        <f>O$20</f>
        <v>9.2165352452817859E-2</v>
      </c>
      <c r="U81">
        <f>AVERAGE(O$21:O$22)</f>
        <v>0.19280785775103676</v>
      </c>
      <c r="Y81" t="str">
        <f>_xlfn.CONCAT(ROUND(P81,2), " ± ", P82)</f>
        <v>0.13 ± 0.00421851436034375</v>
      </c>
      <c r="Z81" t="str">
        <f t="shared" ref="Z81" si="18">_xlfn.CONCAT(ROUND(Q81,2), " ± ", Q82)</f>
        <v>0.18 ± 0.0397927601468986</v>
      </c>
      <c r="AA81" t="str">
        <f t="shared" ref="AA81" si="19">_xlfn.CONCAT(ROUND(R81,2), " ± ", R82)</f>
        <v>0.16 ± 0.0260848327064038</v>
      </c>
      <c r="AB81" t="str">
        <f t="shared" ref="AB81" si="20">_xlfn.CONCAT(ROUND(S81,2), " ± ", S82)</f>
        <v>0.11 ± 0.0261353247070423</v>
      </c>
      <c r="AC81" t="str">
        <f t="shared" ref="AC81" si="21">_xlfn.CONCAT(ROUND(T81,2), " ± ", T82)</f>
        <v xml:space="preserve">0.09 ± </v>
      </c>
      <c r="AD81" t="str">
        <f t="shared" ref="AD81" si="22">_xlfn.CONCAT(ROUND(U81,2), " ± ", U82)</f>
        <v>0.19 ± 0.0540816708430357</v>
      </c>
    </row>
    <row r="82" spans="15:31" x14ac:dyDescent="0.25">
      <c r="P82" s="2">
        <f>STDEV(O$1:O$3)/SQRT(COUNT(O$1:O$3))</f>
        <v>4.2185143603437458E-3</v>
      </c>
      <c r="Q82" s="2">
        <f>STDEV(O$4:O$6)/SQRT(COUNT(O$4:O$6))</f>
        <v>3.9792760146898629E-2</v>
      </c>
      <c r="R82" s="2">
        <f>STDEV(O$7:O$12,O$17:O$19)/SQRT(COUNT(O$7:O$12,O$17:O$19))</f>
        <v>2.6084832706403823E-2</v>
      </c>
      <c r="S82" s="2">
        <f>STDEV(O$13:O$16)/SQRT(COUNT(O$13:O$16))</f>
        <v>2.6135324707042343E-2</v>
      </c>
      <c r="T82" s="2"/>
      <c r="U82" s="2">
        <f>STDEV(O$21:O$22)/SQRT(COUNT(O$21:O$22))</f>
        <v>5.4081670843035695E-2</v>
      </c>
    </row>
    <row r="84" spans="15:31" x14ac:dyDescent="0.25">
      <c r="Q84" t="s">
        <v>0</v>
      </c>
      <c r="R84" t="s">
        <v>1</v>
      </c>
      <c r="S84" t="s">
        <v>2</v>
      </c>
      <c r="T84" t="s">
        <v>3</v>
      </c>
      <c r="U84" t="s">
        <v>4</v>
      </c>
      <c r="V84" t="s">
        <v>5</v>
      </c>
    </row>
    <row r="85" spans="15:31" x14ac:dyDescent="0.25">
      <c r="P85" t="s">
        <v>21</v>
      </c>
      <c r="Q85">
        <f>AVERAGE(P$1:P$3)</f>
        <v>0.11022569489394717</v>
      </c>
      <c r="R85">
        <f>AVERAGE(P$4:P$6)</f>
        <v>0.16197315664774298</v>
      </c>
      <c r="S85">
        <f>AVERAGE(P$7:P$12,P$17:P$19)</f>
        <v>0.11909202014710722</v>
      </c>
      <c r="T85">
        <f>AVERAGE(P$13:P$16)</f>
        <v>0.14164597265955758</v>
      </c>
      <c r="U85">
        <f>P$20</f>
        <v>9.8564504483736548E-2</v>
      </c>
      <c r="V85">
        <f>AVERAGE(P$21:P$22)</f>
        <v>0.11172157128821517</v>
      </c>
      <c r="Z85" t="str">
        <f>_xlfn.CONCAT(ROUND(Q85,2), " ± ", Q86)</f>
        <v>0.11 ± 0.0324524267906773</v>
      </c>
      <c r="AA85" t="str">
        <f t="shared" ref="AA85" si="23">_xlfn.CONCAT(ROUND(R85,2), " ± ", R86)</f>
        <v>0.16 ± 0.0451577606649513</v>
      </c>
      <c r="AB85" t="str">
        <f t="shared" ref="AB85" si="24">_xlfn.CONCAT(ROUND(S85,2), " ± ", S86)</f>
        <v>0.12 ± 0.0197684030985273</v>
      </c>
      <c r="AC85" t="str">
        <f t="shared" ref="AC85" si="25">_xlfn.CONCAT(ROUND(T85,2), " ± ", T86)</f>
        <v>0.14 ± 0.0505972216374194</v>
      </c>
      <c r="AD85" t="str">
        <f t="shared" ref="AD85" si="26">_xlfn.CONCAT(ROUND(U85,2), " ± ", U86)</f>
        <v xml:space="preserve">0.1 ± </v>
      </c>
      <c r="AE85" t="str">
        <f t="shared" ref="AE85" si="27">_xlfn.CONCAT(ROUND(V85,2), " ± ", V86)</f>
        <v>0.11 ± 0.023386178906139</v>
      </c>
    </row>
    <row r="86" spans="15:31" x14ac:dyDescent="0.25">
      <c r="Q86" s="2">
        <f>STDEV(P$1:P$3)/SQRT(COUNT(P$1:P$3))</f>
        <v>3.2452426790677315E-2</v>
      </c>
      <c r="R86" s="2">
        <f>STDEV(P$4:P$6)/SQRT(COUNT(P$4:P$6))</f>
        <v>4.5157760664951335E-2</v>
      </c>
      <c r="S86" s="2">
        <f>STDEV(P$7:P$12,P$17:P$19)/SQRT(COUNT(P$7:P$12,P$17:P$19))</f>
        <v>1.9768403098527287E-2</v>
      </c>
      <c r="T86" s="2">
        <f>STDEV(P$13:P$16)/SQRT(COUNT(P$13:P$16))</f>
        <v>5.0597221637419386E-2</v>
      </c>
      <c r="U86" s="2"/>
      <c r="V86" s="2">
        <f>STDEV(P$21:P$22)/SQRT(COUNT(P$21:P$22))</f>
        <v>2.3386178906139012E-2</v>
      </c>
    </row>
    <row r="88" spans="15:31" x14ac:dyDescent="0.25">
      <c r="R88" t="s">
        <v>0</v>
      </c>
      <c r="S88" t="s">
        <v>1</v>
      </c>
      <c r="T88" t="s">
        <v>2</v>
      </c>
      <c r="U88" t="s">
        <v>3</v>
      </c>
      <c r="V88" t="s">
        <v>4</v>
      </c>
      <c r="W88" t="s">
        <v>5</v>
      </c>
    </row>
    <row r="89" spans="15:31" x14ac:dyDescent="0.25">
      <c r="Q89" t="s">
        <v>22</v>
      </c>
      <c r="R89" s="2">
        <f>AVERAGE(Q$1:Q$3)</f>
        <v>2.0365681512952261E-2</v>
      </c>
      <c r="S89" s="2">
        <f>AVERAGE(Q$4:Q$6)</f>
        <v>1.9902792231451975E-2</v>
      </c>
      <c r="T89" s="2">
        <f>AVERAGE(Q$7:Q$12,Q$17:Q$19)</f>
        <v>2.0561912508965351E-2</v>
      </c>
      <c r="U89" s="2">
        <f>AVERAGE(Q$13:Q$16)</f>
        <v>2.0431830067845134E-2</v>
      </c>
      <c r="V89" s="2">
        <f>Q$20</f>
        <v>2.0784713283118691E-2</v>
      </c>
      <c r="W89" s="2">
        <f>AVERAGE(Q$21:Q$22)</f>
        <v>2.0754795921728013E-2</v>
      </c>
    </row>
    <row r="90" spans="15:31" x14ac:dyDescent="0.25">
      <c r="R90" s="2">
        <f>STDEV(Q$1:Q$3)/SQRT(COUNT(Q$1:Q$3))</f>
        <v>3.8194997275177109E-4</v>
      </c>
      <c r="S90" s="2">
        <f>STDEV(Q$4:Q$6)/SQRT(COUNT(Q$4:Q$6))</f>
        <v>2.9494907968756836E-4</v>
      </c>
      <c r="T90" s="2">
        <f>STDEV(Q$7:Q$12,Q$17:Q$19)/SQRT(COUNT(Q$7:Q$12,Q$17:Q$19))</f>
        <v>2.310682053692697E-4</v>
      </c>
      <c r="U90" s="2">
        <f>STDEV(Q$13:Q$16)/SQRT(COUNT(Q$13:Q$16))</f>
        <v>4.7544596282562859E-4</v>
      </c>
      <c r="V90" s="2"/>
      <c r="W90" s="2">
        <f>STDEV(Q$21:Q$22)/SQRT(COUNT(Q$21:Q$22))</f>
        <v>1.7933404971992757E-4</v>
      </c>
    </row>
    <row r="92" spans="15:31" x14ac:dyDescent="0.25">
      <c r="S92" t="s">
        <v>0</v>
      </c>
      <c r="T92" t="s">
        <v>1</v>
      </c>
      <c r="U92" t="s">
        <v>2</v>
      </c>
      <c r="V92" t="s">
        <v>3</v>
      </c>
      <c r="W92" t="s">
        <v>4</v>
      </c>
      <c r="X92" t="s">
        <v>5</v>
      </c>
    </row>
    <row r="93" spans="15:31" x14ac:dyDescent="0.25">
      <c r="R93" t="s">
        <v>23</v>
      </c>
      <c r="S93" s="2">
        <f>AVERAGE(R$1:R$3)</f>
        <v>2.6578997644427605E-2</v>
      </c>
      <c r="T93" s="2">
        <f>AVERAGE(R$4:R$6)</f>
        <v>2.6835872828472173E-2</v>
      </c>
      <c r="U93" s="2">
        <f>AVERAGE(R$7:R$12,R$17:R$19)</f>
        <v>2.6886662268571313E-2</v>
      </c>
      <c r="V93" s="2">
        <f>AVERAGE(R$13:R$16)</f>
        <v>2.6657237171290454E-2</v>
      </c>
      <c r="W93" s="2">
        <f>R$20</f>
        <v>2.6593421852223683E-2</v>
      </c>
      <c r="X93" s="2">
        <f>AVERAGE(R$21:R$22)</f>
        <v>2.6777762541119757E-2</v>
      </c>
    </row>
    <row r="94" spans="15:31" x14ac:dyDescent="0.25">
      <c r="S94" s="2">
        <f>STDEV(R$1:R$3)/SQRT(COUNT(R$1:R$3))</f>
        <v>2.1625069528551808E-5</v>
      </c>
      <c r="T94" s="2">
        <f>STDEV(R$4:R$6)/SQRT(COUNT(R$4:R$6))</f>
        <v>4.8710360305349656E-5</v>
      </c>
      <c r="U94" s="2">
        <f>STDEV(R$7:R$12,R$17:R$19)/SQRT(COUNT(R$7:R$12,R$17:R$19))</f>
        <v>1.614486351023254E-4</v>
      </c>
      <c r="V94" s="2">
        <f>STDEV(R$13:R$16)/SQRT(COUNT(R$13:R$16))</f>
        <v>1.279616788292203E-4</v>
      </c>
      <c r="W94" s="2"/>
      <c r="X94" s="2">
        <f>STDEV(R$21:R$22)/SQRT(COUNT(R$21:R$22))</f>
        <v>2.9679016567189798E-5</v>
      </c>
    </row>
    <row r="100" spans="19:24" x14ac:dyDescent="0.25">
      <c r="S100" s="3">
        <f>1/S93</f>
        <v>37.623691208297089</v>
      </c>
      <c r="T100" s="3">
        <f t="shared" ref="T100:X100" si="28">1/T93</f>
        <v>37.263554138586677</v>
      </c>
      <c r="U100" s="3">
        <f t="shared" si="28"/>
        <v>37.193162543233647</v>
      </c>
      <c r="V100" s="3">
        <f t="shared" si="28"/>
        <v>37.513264918428561</v>
      </c>
      <c r="W100" s="3">
        <f t="shared" si="28"/>
        <v>37.603284209037668</v>
      </c>
      <c r="X100" s="3">
        <f t="shared" si="28"/>
        <v>37.344419589366609</v>
      </c>
    </row>
  </sheetData>
  <conditionalFormatting sqref="AD25:AE45 N24:W45">
    <cfRule type="notContainsText" dxfId="1" priority="9" operator="notContains" text="Ok">
      <formula>ISERROR(SEARCH("Ok",N24))</formula>
    </cfRule>
  </conditionalFormatting>
  <conditionalFormatting sqref="N1:N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:AE24">
    <cfRule type="notContainsText" dxfId="0" priority="1" operator="notContains" text="Ok">
      <formula>ISERROR(SEARCH("Ok",AD24))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52C-BC8F-41D6-92BA-783D0EEC794E}">
  <dimension ref="A1:G18"/>
  <sheetViews>
    <sheetView workbookViewId="0">
      <selection sqref="A1:G18"/>
    </sheetView>
  </sheetViews>
  <sheetFormatPr defaultRowHeight="15" x14ac:dyDescent="0.25"/>
  <sheetData>
    <row r="1" spans="1:7" x14ac:dyDescent="0.25">
      <c r="A1" t="s">
        <v>195</v>
      </c>
    </row>
    <row r="3" spans="1:7" ht="15.75" thickBot="1" x14ac:dyDescent="0.3">
      <c r="A3" t="s">
        <v>196</v>
      </c>
    </row>
    <row r="4" spans="1:7" x14ac:dyDescent="0.25">
      <c r="A4" s="8" t="s">
        <v>197</v>
      </c>
      <c r="B4" s="8" t="s">
        <v>198</v>
      </c>
      <c r="C4" s="8" t="s">
        <v>199</v>
      </c>
      <c r="D4" s="8" t="s">
        <v>200</v>
      </c>
      <c r="E4" s="8" t="s">
        <v>201</v>
      </c>
    </row>
    <row r="5" spans="1:7" x14ac:dyDescent="0.25">
      <c r="A5" s="6" t="s">
        <v>0</v>
      </c>
      <c r="B5" s="6">
        <v>3</v>
      </c>
      <c r="C5" s="6">
        <v>0.27760663725139406</v>
      </c>
      <c r="D5" s="6">
        <v>9.2535545750464687E-2</v>
      </c>
      <c r="E5" s="6">
        <v>4.3614671676469111E-4</v>
      </c>
    </row>
    <row r="6" spans="1:7" x14ac:dyDescent="0.25">
      <c r="A6" s="6" t="s">
        <v>1</v>
      </c>
      <c r="B6" s="6">
        <v>3</v>
      </c>
      <c r="C6" s="6">
        <v>1.0624245555024618</v>
      </c>
      <c r="D6" s="6">
        <v>0.3541415185008206</v>
      </c>
      <c r="E6" s="6">
        <v>9.8531347526109037E-3</v>
      </c>
    </row>
    <row r="7" spans="1:7" x14ac:dyDescent="0.25">
      <c r="A7" s="6" t="s">
        <v>2</v>
      </c>
      <c r="B7" s="6">
        <v>9</v>
      </c>
      <c r="C7" s="6">
        <v>6.7899841409633712</v>
      </c>
      <c r="D7" s="6">
        <v>0.75444268232926348</v>
      </c>
      <c r="E7" s="6">
        <v>1.4348356460794891</v>
      </c>
    </row>
    <row r="8" spans="1:7" x14ac:dyDescent="0.25">
      <c r="A8" s="6" t="s">
        <v>194</v>
      </c>
      <c r="B8" s="6">
        <v>4</v>
      </c>
      <c r="C8" s="6">
        <v>0.6766566010060806</v>
      </c>
      <c r="D8" s="6">
        <v>0.16916415025152015</v>
      </c>
      <c r="E8" s="6">
        <v>7.5527009542531623E-2</v>
      </c>
    </row>
    <row r="9" spans="1:7" x14ac:dyDescent="0.25">
      <c r="A9" s="6" t="s">
        <v>4</v>
      </c>
      <c r="B9" s="6">
        <v>1</v>
      </c>
      <c r="C9" s="6">
        <v>0.10810136923207164</v>
      </c>
      <c r="D9" s="6">
        <v>0.10810136923207164</v>
      </c>
      <c r="E9" s="6" t="e">
        <v>#DIV/0!</v>
      </c>
    </row>
    <row r="10" spans="1:7" ht="15.75" thickBot="1" x14ac:dyDescent="0.3">
      <c r="A10" s="7" t="s">
        <v>5</v>
      </c>
      <c r="B10" s="7">
        <v>2</v>
      </c>
      <c r="C10" s="7">
        <v>0.4094687710706042</v>
      </c>
      <c r="D10" s="7">
        <v>0.2047343855353021</v>
      </c>
      <c r="E10" s="7">
        <v>6.7041460696828621E-4</v>
      </c>
    </row>
    <row r="13" spans="1:7" ht="15.75" thickBot="1" x14ac:dyDescent="0.3">
      <c r="A13" t="s">
        <v>202</v>
      </c>
    </row>
    <row r="14" spans="1:7" x14ac:dyDescent="0.25">
      <c r="A14" s="8" t="s">
        <v>203</v>
      </c>
      <c r="B14" s="8" t="s">
        <v>204</v>
      </c>
      <c r="C14" s="8" t="s">
        <v>205</v>
      </c>
      <c r="D14" s="8" t="s">
        <v>206</v>
      </c>
      <c r="E14" s="8" t="s">
        <v>207</v>
      </c>
      <c r="F14" s="8" t="s">
        <v>208</v>
      </c>
      <c r="G14" s="8" t="s">
        <v>209</v>
      </c>
    </row>
    <row r="15" spans="1:7" x14ac:dyDescent="0.25">
      <c r="A15" s="6" t="s">
        <v>210</v>
      </c>
      <c r="B15" s="6">
        <v>1.7826893360028055</v>
      </c>
      <c r="C15" s="6">
        <v>5</v>
      </c>
      <c r="D15" s="6">
        <v>0.35653786720056113</v>
      </c>
      <c r="E15" s="6">
        <v>0.48647068546532474</v>
      </c>
      <c r="F15" s="6">
        <v>0.78145880566205217</v>
      </c>
      <c r="G15" s="6">
        <v>2.8524091650819878</v>
      </c>
    </row>
    <row r="16" spans="1:7" x14ac:dyDescent="0.25">
      <c r="A16" s="6" t="s">
        <v>211</v>
      </c>
      <c r="B16" s="6">
        <v>11.726515174809229</v>
      </c>
      <c r="C16" s="6">
        <v>16</v>
      </c>
      <c r="D16" s="6">
        <v>0.73290719842557683</v>
      </c>
      <c r="E16" s="6"/>
      <c r="F16" s="6"/>
      <c r="G16" s="6"/>
    </row>
    <row r="17" spans="1:7" x14ac:dyDescent="0.25">
      <c r="A17" s="6"/>
      <c r="B17" s="6"/>
      <c r="C17" s="6"/>
      <c r="D17" s="6"/>
      <c r="E17" s="6"/>
      <c r="F17" s="6"/>
      <c r="G17" s="6"/>
    </row>
    <row r="18" spans="1:7" ht="15.75" thickBot="1" x14ac:dyDescent="0.3">
      <c r="A18" s="7" t="s">
        <v>212</v>
      </c>
      <c r="B18" s="7">
        <v>13.509204510812035</v>
      </c>
      <c r="C18" s="7">
        <v>21</v>
      </c>
      <c r="D18" s="7"/>
      <c r="E18" s="7"/>
      <c r="F18" s="7"/>
      <c r="G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A347-8569-442A-B593-94543D1EC0B1}"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213</v>
      </c>
    </row>
    <row r="2" spans="1:3" ht="15.75" thickBot="1" x14ac:dyDescent="0.3"/>
    <row r="3" spans="1:3" x14ac:dyDescent="0.25">
      <c r="A3" s="8"/>
      <c r="B3" s="8" t="s">
        <v>2</v>
      </c>
      <c r="C3" s="8" t="s">
        <v>194</v>
      </c>
    </row>
    <row r="4" spans="1:3" x14ac:dyDescent="0.25">
      <c r="A4" s="6" t="s">
        <v>214</v>
      </c>
      <c r="B4" s="6">
        <v>0.75444268232926348</v>
      </c>
      <c r="C4" s="6">
        <v>0.16916415025152015</v>
      </c>
    </row>
    <row r="5" spans="1:3" x14ac:dyDescent="0.25">
      <c r="A5" s="6" t="s">
        <v>201</v>
      </c>
      <c r="B5" s="6">
        <v>1.4348356460794891</v>
      </c>
      <c r="C5" s="6">
        <v>7.5527009542531623E-2</v>
      </c>
    </row>
    <row r="6" spans="1:3" x14ac:dyDescent="0.25">
      <c r="A6" s="6" t="s">
        <v>215</v>
      </c>
      <c r="B6" s="6">
        <v>9</v>
      </c>
      <c r="C6" s="6">
        <v>4</v>
      </c>
    </row>
    <row r="7" spans="1:3" x14ac:dyDescent="0.25">
      <c r="A7" s="6" t="s">
        <v>216</v>
      </c>
      <c r="B7" s="6">
        <v>0</v>
      </c>
      <c r="C7" s="6"/>
    </row>
    <row r="8" spans="1:3" x14ac:dyDescent="0.25">
      <c r="A8" s="6" t="s">
        <v>205</v>
      </c>
      <c r="B8" s="6">
        <v>10</v>
      </c>
      <c r="C8" s="6"/>
    </row>
    <row r="9" spans="1:3" x14ac:dyDescent="0.25">
      <c r="A9" s="6" t="s">
        <v>217</v>
      </c>
      <c r="B9" s="6">
        <v>1.3860447717323272</v>
      </c>
      <c r="C9" s="6"/>
    </row>
    <row r="10" spans="1:3" x14ac:dyDescent="0.25">
      <c r="A10" s="6" t="s">
        <v>218</v>
      </c>
      <c r="B10" s="6">
        <v>9.7929992897640289E-2</v>
      </c>
      <c r="C10" s="6"/>
    </row>
    <row r="11" spans="1:3" x14ac:dyDescent="0.25">
      <c r="A11" s="6" t="s">
        <v>219</v>
      </c>
      <c r="B11" s="6">
        <v>1.812461122811676</v>
      </c>
      <c r="C11" s="6"/>
    </row>
    <row r="12" spans="1:3" x14ac:dyDescent="0.25">
      <c r="A12" s="6" t="s">
        <v>220</v>
      </c>
      <c r="B12" s="6">
        <v>0.19585998579528058</v>
      </c>
      <c r="C12" s="6"/>
    </row>
    <row r="13" spans="1:3" ht="15.75" thickBot="1" x14ac:dyDescent="0.3">
      <c r="A13" s="7" t="s">
        <v>221</v>
      </c>
      <c r="B13" s="7">
        <v>2.2281388519862744</v>
      </c>
      <c r="C1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5D94-EFB5-4130-A7F8-9E0BB1910935}">
  <dimension ref="A1:F10"/>
  <sheetViews>
    <sheetView workbookViewId="0">
      <selection activeCell="F12" sqref="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194</v>
      </c>
      <c r="E1" t="s">
        <v>4</v>
      </c>
      <c r="F1" t="s">
        <v>5</v>
      </c>
    </row>
    <row r="2" spans="1:6" x14ac:dyDescent="0.25">
      <c r="A2" s="3">
        <v>0.10465567845805716</v>
      </c>
      <c r="B2" s="3">
        <v>0.28353888576952746</v>
      </c>
      <c r="C2" s="3">
        <v>5.8711767021941051E-2</v>
      </c>
      <c r="D2" s="3">
        <v>2.6738923838399504E-2</v>
      </c>
      <c r="E2" s="3">
        <v>0.10810136923207164</v>
      </c>
      <c r="F2" s="3">
        <v>0.18642571809378297</v>
      </c>
    </row>
    <row r="3" spans="1:6" x14ac:dyDescent="0.25">
      <c r="A3" s="3">
        <v>0.10453021573169838</v>
      </c>
      <c r="B3" s="3">
        <v>0.46763865279280215</v>
      </c>
      <c r="C3" s="3">
        <v>6.2547230470345092E-2</v>
      </c>
      <c r="D3" s="3">
        <v>2.3975951449874546E-2</v>
      </c>
      <c r="F3" s="3">
        <v>0.22304305297682125</v>
      </c>
    </row>
    <row r="4" spans="1:6" x14ac:dyDescent="0.25">
      <c r="A4" s="3">
        <v>6.8420743061638548E-2</v>
      </c>
      <c r="B4" s="3">
        <v>0.31124701694013229</v>
      </c>
      <c r="C4" s="3">
        <v>3.417715349211504</v>
      </c>
      <c r="D4" s="3">
        <v>4.4777155572905403E-2</v>
      </c>
    </row>
    <row r="5" spans="1:6" x14ac:dyDescent="0.25">
      <c r="C5" s="3">
        <v>0.30767357664672129</v>
      </c>
      <c r="D5" s="3">
        <v>0.58116457014490119</v>
      </c>
    </row>
    <row r="6" spans="1:6" x14ac:dyDescent="0.25">
      <c r="C6" s="3">
        <v>7.5490511028491469E-2</v>
      </c>
    </row>
    <row r="7" spans="1:6" x14ac:dyDescent="0.25">
      <c r="C7" s="3">
        <v>2.1312262426398703</v>
      </c>
    </row>
    <row r="8" spans="1:6" x14ac:dyDescent="0.25">
      <c r="C8" s="3">
        <v>0.16008235012557337</v>
      </c>
    </row>
    <row r="9" spans="1:6" x14ac:dyDescent="0.25">
      <c r="C9" s="3">
        <v>0.4868769103206117</v>
      </c>
    </row>
    <row r="10" spans="1:6" x14ac:dyDescent="0.25">
      <c r="C10" s="3">
        <v>8.9660203498313579E-2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AAC-6A3E-4E58-9981-CF1298A0FB5A}">
  <sheetPr codeName="Sheet4"/>
  <dimension ref="A1:R15"/>
  <sheetViews>
    <sheetView workbookViewId="0">
      <selection activeCell="A10" sqref="A10"/>
    </sheetView>
  </sheetViews>
  <sheetFormatPr defaultRowHeight="15" x14ac:dyDescent="0.25"/>
  <sheetData>
    <row r="1" spans="1:1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2.1001291329547363E-3</v>
      </c>
      <c r="B2">
        <v>9.2818145298093388E-2</v>
      </c>
      <c r="C2">
        <v>5.0868748663837837E-2</v>
      </c>
      <c r="D2">
        <v>633622671.09765995</v>
      </c>
      <c r="E2">
        <v>20.597155249553094</v>
      </c>
      <c r="F2">
        <v>63.472995846278707</v>
      </c>
      <c r="G2">
        <v>0.43346035797148019</v>
      </c>
      <c r="H2">
        <v>3.6286411899082473E-2</v>
      </c>
      <c r="I2">
        <v>3.3953097177711229E-3</v>
      </c>
      <c r="J2">
        <v>3.3333430095271155E-3</v>
      </c>
      <c r="K2">
        <v>0.99322700086671922</v>
      </c>
      <c r="L2">
        <v>0.98035097498913748</v>
      </c>
      <c r="M2">
        <v>0.98523464208513778</v>
      </c>
      <c r="N2">
        <v>8.043137062544925E-2</v>
      </c>
      <c r="O2">
        <v>0.13830068343075549</v>
      </c>
      <c r="P2">
        <v>0.1125103027172797</v>
      </c>
      <c r="Q2">
        <v>2.0542256242548931E-2</v>
      </c>
      <c r="R2">
        <v>2.6564180849319923E-2</v>
      </c>
    </row>
    <row r="3" spans="1:18" x14ac:dyDescent="0.25">
      <c r="A3">
        <v>6.6344325228484607E-3</v>
      </c>
      <c r="B3">
        <v>0.43188845352491184</v>
      </c>
      <c r="C3">
        <v>5.0864252470759146E-2</v>
      </c>
      <c r="D3">
        <v>429431962.72254306</v>
      </c>
      <c r="E3">
        <v>22.151515922238428</v>
      </c>
      <c r="F3">
        <v>61.889515079945674</v>
      </c>
      <c r="G3">
        <v>0.196532097703467</v>
      </c>
      <c r="H3">
        <v>0.26385942952199509</v>
      </c>
      <c r="I3">
        <v>8.8282120593786674E-7</v>
      </c>
      <c r="J3">
        <v>8.929136820414128E-3</v>
      </c>
      <c r="K3">
        <v>0.9945440842781158</v>
      </c>
      <c r="L3">
        <v>0.9579250882516176</v>
      </c>
      <c r="M3">
        <v>0.94752711607979234</v>
      </c>
      <c r="N3">
        <v>7.3259182217835686E-2</v>
      </c>
      <c r="O3">
        <v>0.1922649980506077</v>
      </c>
      <c r="P3">
        <v>0.20816192609403875</v>
      </c>
      <c r="Q3">
        <v>1.9975193205712585E-2</v>
      </c>
      <c r="R3">
        <v>2.6892349117898989E-2</v>
      </c>
    </row>
    <row r="4" spans="1:18" x14ac:dyDescent="0.25">
      <c r="A4">
        <v>1.8632184488774763E-2</v>
      </c>
      <c r="B4">
        <v>0.2344887167481633</v>
      </c>
      <c r="C4">
        <v>6.9876411281357811E-2</v>
      </c>
      <c r="D4">
        <v>670372763.92028725</v>
      </c>
      <c r="E4">
        <v>27.065332195618783</v>
      </c>
      <c r="F4">
        <v>62.701474248091728</v>
      </c>
      <c r="G4">
        <v>0.43023011394463978</v>
      </c>
      <c r="H4">
        <v>0.31383707412990214</v>
      </c>
      <c r="I4">
        <v>1.1209793148765927E-3</v>
      </c>
      <c r="J4">
        <v>2.8879858594523015E-3</v>
      </c>
      <c r="K4">
        <v>0.98980424274963696</v>
      </c>
      <c r="L4">
        <v>0.96410488144668505</v>
      </c>
      <c r="M4">
        <v>0.98013828000277081</v>
      </c>
      <c r="N4">
        <v>9.057807874384223E-2</v>
      </c>
      <c r="O4">
        <v>0.17097358363780107</v>
      </c>
      <c r="P4">
        <v>0.12651233838552542</v>
      </c>
      <c r="Q4">
        <v>2.0633748084395762E-2</v>
      </c>
      <c r="R4">
        <v>2.6960438882680453E-2</v>
      </c>
    </row>
    <row r="5" spans="1:18" x14ac:dyDescent="0.25">
      <c r="A5">
        <v>4.217832001894262E-3</v>
      </c>
      <c r="B5">
        <v>7.9975010194079946E-2</v>
      </c>
      <c r="C5">
        <v>7.455669266619476E-2</v>
      </c>
      <c r="D5">
        <v>1129232402.7311361</v>
      </c>
      <c r="E5">
        <v>30.483055442493249</v>
      </c>
      <c r="F5">
        <v>62.632868531488306</v>
      </c>
      <c r="G5">
        <v>0.35208886709488357</v>
      </c>
      <c r="H5">
        <v>0.26062308636909265</v>
      </c>
      <c r="I5">
        <v>2.4831981979508257E-3</v>
      </c>
      <c r="J5">
        <v>5.0330206765200215E-3</v>
      </c>
      <c r="K5">
        <v>0.99703384835239794</v>
      </c>
      <c r="L5">
        <v>0.9834694816438827</v>
      </c>
      <c r="M5">
        <v>0.97698140406207412</v>
      </c>
      <c r="N5">
        <v>5.1410154662592682E-2</v>
      </c>
      <c r="O5">
        <v>0.11829186140327759</v>
      </c>
      <c r="P5">
        <v>0.1316634351710842</v>
      </c>
      <c r="Q5">
        <v>2.0435630269480996E-2</v>
      </c>
      <c r="R5">
        <v>2.690102607904258E-2</v>
      </c>
    </row>
    <row r="6" spans="1:18" x14ac:dyDescent="0.25">
      <c r="A6">
        <v>1.0759029324079272E-2</v>
      </c>
      <c r="B6">
        <v>0.10806440153231296</v>
      </c>
      <c r="C6">
        <v>9.9999999999865849E-2</v>
      </c>
      <c r="D6">
        <v>1442195507.9818859</v>
      </c>
      <c r="E6">
        <v>21.071899069677666</v>
      </c>
      <c r="F6">
        <v>66.224948294347939</v>
      </c>
      <c r="G6">
        <v>0.64161205898035911</v>
      </c>
      <c r="H6">
        <v>0.11940514825193088</v>
      </c>
      <c r="I6">
        <v>2.843330400548159E-12</v>
      </c>
      <c r="J6">
        <v>9.9999988405638767E-3</v>
      </c>
      <c r="K6">
        <v>0.99428979830560293</v>
      </c>
      <c r="L6">
        <v>0.99141732978265473</v>
      </c>
      <c r="M6">
        <v>0.99019570580954175</v>
      </c>
      <c r="N6">
        <v>7.5187097812411327E-2</v>
      </c>
      <c r="O6">
        <v>9.2178324540923715E-2</v>
      </c>
      <c r="P6">
        <v>9.8520308812719781E-2</v>
      </c>
      <c r="Q6">
        <v>2.0973295676043606E-2</v>
      </c>
      <c r="R6">
        <v>2.6672789715633204E-2</v>
      </c>
    </row>
    <row r="7" spans="1:18" x14ac:dyDescent="0.25">
      <c r="A7">
        <v>7.2171323769520141E-3</v>
      </c>
      <c r="B7">
        <v>0.20466432483092473</v>
      </c>
      <c r="C7">
        <v>9.9999999895768271E-2</v>
      </c>
      <c r="D7">
        <v>1568575537.3039272</v>
      </c>
      <c r="E7">
        <v>15.38768594860198</v>
      </c>
      <c r="F7">
        <v>72.176744142345981</v>
      </c>
      <c r="G7">
        <v>0.58196438937078854</v>
      </c>
      <c r="H7">
        <v>0.1637306187508428</v>
      </c>
      <c r="I7">
        <v>4.1279696453638215E-8</v>
      </c>
      <c r="J7">
        <v>5.0001376712519316E-3</v>
      </c>
      <c r="K7">
        <v>0.99053303381537483</v>
      </c>
      <c r="L7">
        <v>0.95949131454551995</v>
      </c>
      <c r="M7">
        <v>0.98684624397295173</v>
      </c>
      <c r="N7">
        <v>9.664803685865847E-2</v>
      </c>
      <c r="O7">
        <v>0.19281575445191423</v>
      </c>
      <c r="P7">
        <v>0.11168530097962748</v>
      </c>
      <c r="Q7">
        <v>2.095401530746497E-2</v>
      </c>
      <c r="R7">
        <v>2.6699257390410285E-2</v>
      </c>
    </row>
    <row r="9" spans="1:1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 x14ac:dyDescent="0.25">
      <c r="A10">
        <v>2.2725967521505301E-4</v>
      </c>
      <c r="B10">
        <v>1.1993739194087553E-2</v>
      </c>
      <c r="C10">
        <v>2.4552918518606016E-2</v>
      </c>
      <c r="D10">
        <v>303200885.06844538</v>
      </c>
      <c r="E10">
        <v>1.6192973300627467</v>
      </c>
      <c r="F10">
        <v>2.7002248058917107</v>
      </c>
      <c r="G10">
        <v>0.21319663172543957</v>
      </c>
      <c r="H10">
        <v>1.663669593057689E-2</v>
      </c>
      <c r="I10">
        <v>3.3027812666634468E-3</v>
      </c>
      <c r="J10">
        <v>3.3333284952352165E-3</v>
      </c>
      <c r="K10">
        <v>1.6463714510734249E-3</v>
      </c>
      <c r="L10">
        <v>3.7194841128570279E-3</v>
      </c>
      <c r="M10">
        <v>8.1010346831268017E-3</v>
      </c>
      <c r="N10">
        <v>1.0864247817027092E-2</v>
      </c>
      <c r="O10">
        <v>1.2756483123100756E-2</v>
      </c>
      <c r="P10">
        <v>3.1298052001519007E-2</v>
      </c>
      <c r="Q10">
        <v>4.8852209083045353E-4</v>
      </c>
      <c r="R10">
        <v>2.5179500739234562E-5</v>
      </c>
    </row>
    <row r="11" spans="1:18" x14ac:dyDescent="0.25">
      <c r="A11">
        <v>1.4738599434207719E-3</v>
      </c>
      <c r="B11">
        <v>0.21677497345924515</v>
      </c>
      <c r="C11">
        <v>2.4547279159958829E-2</v>
      </c>
      <c r="D11">
        <v>326583444.34512126</v>
      </c>
      <c r="E11">
        <v>5.4509860762583191</v>
      </c>
      <c r="F11">
        <v>4.455262769280341</v>
      </c>
      <c r="G11">
        <v>0.18653208822210188</v>
      </c>
      <c r="H11">
        <v>0.17166136754163663</v>
      </c>
      <c r="I11">
        <v>6.6602333795786044E-7</v>
      </c>
      <c r="J11">
        <v>1.0708631790687299E-3</v>
      </c>
      <c r="K11">
        <v>6.1587292917880557E-4</v>
      </c>
      <c r="L11">
        <v>2.0829649505932534E-2</v>
      </c>
      <c r="M11">
        <v>3.1689735417869021E-2</v>
      </c>
      <c r="N11">
        <v>4.1502280322512136E-3</v>
      </c>
      <c r="O11">
        <v>4.8416594032926287E-2</v>
      </c>
      <c r="P11">
        <v>6.563828001184048E-2</v>
      </c>
      <c r="Q11">
        <v>3.6735004728254622E-4</v>
      </c>
      <c r="R11">
        <v>2.5671577619167341E-4</v>
      </c>
    </row>
    <row r="12" spans="1:18" x14ac:dyDescent="0.25">
      <c r="A12">
        <v>8.0834831872766671E-3</v>
      </c>
      <c r="B12">
        <v>6.2168745082076066E-2</v>
      </c>
      <c r="C12">
        <v>1.1994584780844628E-2</v>
      </c>
      <c r="D12">
        <v>225362239.38108262</v>
      </c>
      <c r="E12">
        <v>3.3671168297151262</v>
      </c>
      <c r="F12">
        <v>3.7935178192878136</v>
      </c>
      <c r="G12">
        <v>0.10157683756220913</v>
      </c>
      <c r="H12">
        <v>0.13287076105558546</v>
      </c>
      <c r="I12">
        <v>1.1099206839491158E-3</v>
      </c>
      <c r="J12">
        <v>1.491155448940396E-3</v>
      </c>
      <c r="K12">
        <v>3.5487978199732939E-3</v>
      </c>
      <c r="L12">
        <v>1.0159758260436006E-2</v>
      </c>
      <c r="M12">
        <v>6.8300721229363993E-3</v>
      </c>
      <c r="N12">
        <v>1.536814470265868E-2</v>
      </c>
      <c r="O12">
        <v>2.8071907467135549E-2</v>
      </c>
      <c r="P12">
        <v>2.1382863455327823E-2</v>
      </c>
      <c r="Q12">
        <v>2.2890018555720107E-4</v>
      </c>
      <c r="R12">
        <v>2.0299274734285723E-4</v>
      </c>
    </row>
    <row r="13" spans="1:18" x14ac:dyDescent="0.25">
      <c r="A13">
        <v>6.3360122857742784E-4</v>
      </c>
      <c r="B13">
        <v>4.7271848244390062E-2</v>
      </c>
      <c r="C13">
        <v>1.573185351950963E-2</v>
      </c>
      <c r="D13">
        <v>548322859.71993709</v>
      </c>
      <c r="E13">
        <v>4.9986682715416162</v>
      </c>
      <c r="F13">
        <v>2.7618128074817472</v>
      </c>
      <c r="G13">
        <v>0.19815659125126756</v>
      </c>
      <c r="H13">
        <v>0.24646265996534966</v>
      </c>
      <c r="I13">
        <v>2.4831981979158832E-3</v>
      </c>
      <c r="J13">
        <v>2.8678135874797761E-3</v>
      </c>
      <c r="K13">
        <v>1.1553948049722602E-3</v>
      </c>
      <c r="L13">
        <v>7.6670951128889392E-3</v>
      </c>
      <c r="M13">
        <v>1.4938257257636881E-2</v>
      </c>
      <c r="N13">
        <v>9.8908396794604517E-3</v>
      </c>
      <c r="O13">
        <v>2.8120269666226067E-2</v>
      </c>
      <c r="P13">
        <v>4.263468782379095E-2</v>
      </c>
      <c r="Q13">
        <v>4.7794254676021981E-4</v>
      </c>
      <c r="R13">
        <v>3.7006385887008617E-4</v>
      </c>
    </row>
    <row r="15" spans="1:18" x14ac:dyDescent="0.25">
      <c r="A15">
        <v>4.7730132747802112E-4</v>
      </c>
      <c r="B15">
        <v>1.8238538900267456E-2</v>
      </c>
      <c r="C15">
        <v>1.0420953683309997E-10</v>
      </c>
      <c r="D15">
        <v>498176157.30909073</v>
      </c>
      <c r="E15">
        <v>0.23560379063189529</v>
      </c>
      <c r="F15">
        <v>2.9471882559705587</v>
      </c>
      <c r="G15">
        <v>3.8190291770548557E-2</v>
      </c>
      <c r="H15">
        <v>1.8804735994617402E-2</v>
      </c>
      <c r="I15">
        <v>4.1279664249079192E-8</v>
      </c>
      <c r="J15">
        <v>4.9998623285380465E-3</v>
      </c>
      <c r="K15">
        <v>1.095020593918139E-3</v>
      </c>
      <c r="L15">
        <v>2.106934252323794E-2</v>
      </c>
      <c r="M15">
        <v>5.2847381805418703E-3</v>
      </c>
      <c r="N15">
        <v>5.6083414791154107E-3</v>
      </c>
      <c r="O15">
        <v>5.4089587122424169E-2</v>
      </c>
      <c r="P15">
        <v>2.3422468099408952E-2</v>
      </c>
      <c r="Q15">
        <v>2.7126963587196205E-4</v>
      </c>
      <c r="R15">
        <v>2.0695011051561837E-5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53"/>
  <sheetViews>
    <sheetView workbookViewId="0">
      <selection activeCell="B4" sqref="B4"/>
    </sheetView>
  </sheetViews>
  <sheetFormatPr defaultRowHeight="15" x14ac:dyDescent="0.25"/>
  <cols>
    <col min="2" max="2" width="17.7109375" bestFit="1" customWidth="1"/>
    <col min="3" max="3" width="17.7109375" customWidth="1"/>
    <col min="4" max="5" width="17.7109375" bestFit="1" customWidth="1"/>
    <col min="6" max="6" width="17.7109375" customWidth="1"/>
    <col min="7" max="8" width="17.7109375" bestFit="1" customWidth="1"/>
    <col min="9" max="9" width="18.28515625" bestFit="1" customWidth="1"/>
    <col min="10" max="10" width="17.7109375" customWidth="1"/>
    <col min="11" max="12" width="18.28515625" bestFit="1" customWidth="1"/>
  </cols>
  <sheetData>
    <row r="1" spans="1:26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L2">
        <f>1/D2</f>
        <v>13.541162528474779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L3">
        <f t="shared" ref="L3:L5" si="0">1/D3</f>
        <v>19.895130395791927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L4">
        <f t="shared" si="0"/>
        <v>15.845387793256787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L5">
        <f t="shared" si="0"/>
        <v>12.444331348200295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K8" t="s">
        <v>9</v>
      </c>
      <c r="L8" t="s">
        <v>10</v>
      </c>
      <c r="M8" t="s">
        <v>11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25">
      <c r="A9" t="s">
        <v>0</v>
      </c>
      <c r="B9">
        <v>2.0365681512952261E-2</v>
      </c>
      <c r="C9" s="4" t="s">
        <v>46</v>
      </c>
      <c r="D9">
        <v>0.43030529517923882</v>
      </c>
      <c r="E9">
        <v>7.384890314233869E-2</v>
      </c>
      <c r="F9" s="4" t="s">
        <v>47</v>
      </c>
      <c r="G9">
        <v>9.2535545750464687E-2</v>
      </c>
      <c r="H9">
        <v>2.6578997644427605E-2</v>
      </c>
      <c r="I9">
        <v>3.6340015217690251E-2</v>
      </c>
      <c r="J9" s="4" t="s">
        <v>49</v>
      </c>
      <c r="K9" s="4" t="s">
        <v>168</v>
      </c>
      <c r="L9">
        <v>20.569031590712743</v>
      </c>
      <c r="M9">
        <v>62.929200798475335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25">
      <c r="A10" t="s">
        <v>1</v>
      </c>
      <c r="B10">
        <v>1.9902792231451975E-2</v>
      </c>
      <c r="C10">
        <v>6.5132119631182801E-3</v>
      </c>
      <c r="D10">
        <v>0.19506446675691699</v>
      </c>
      <c r="E10">
        <v>5.0263555960985945E-2</v>
      </c>
      <c r="F10" s="4" t="s">
        <v>51</v>
      </c>
      <c r="G10">
        <v>0.3541415185008206</v>
      </c>
      <c r="H10">
        <v>2.6835872828472173E-2</v>
      </c>
      <c r="I10">
        <v>0.20403788869996353</v>
      </c>
      <c r="J10" s="4" t="s">
        <v>52</v>
      </c>
      <c r="K10" s="4" t="s">
        <v>169</v>
      </c>
      <c r="L10">
        <v>22.076323769486507</v>
      </c>
      <c r="M10">
        <v>61.049871234843614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25">
      <c r="A11" t="s">
        <v>2</v>
      </c>
      <c r="B11">
        <v>2.0561912508965351E-2</v>
      </c>
      <c r="C11">
        <v>2.7535106283079838E-2</v>
      </c>
      <c r="D11">
        <v>0.41603336191621143</v>
      </c>
      <c r="E11">
        <v>6.3109847044927683E-2</v>
      </c>
      <c r="F11" s="4" t="s">
        <v>53</v>
      </c>
      <c r="G11">
        <v>0.75444268232926348</v>
      </c>
      <c r="H11">
        <v>2.6886662268571313E-2</v>
      </c>
      <c r="I11">
        <v>1.6742312906554444</v>
      </c>
      <c r="J11" s="4" t="s">
        <v>54</v>
      </c>
      <c r="K11" s="4" t="s">
        <v>170</v>
      </c>
      <c r="L11">
        <v>27.049486754336399</v>
      </c>
      <c r="M11">
        <v>62.565940988884485</v>
      </c>
    </row>
    <row r="12" spans="1:26" x14ac:dyDescent="0.25">
      <c r="A12" t="s">
        <v>3</v>
      </c>
      <c r="B12">
        <v>2.0431830067845134E-2</v>
      </c>
      <c r="C12">
        <v>5.0273961825241173E-3</v>
      </c>
      <c r="D12">
        <v>0.34656142030851494</v>
      </c>
      <c r="E12">
        <v>8.0357873156810505E-2</v>
      </c>
      <c r="F12" s="4" t="s">
        <v>55</v>
      </c>
      <c r="G12">
        <v>0.16916415025152015</v>
      </c>
      <c r="H12">
        <v>2.6657237171290454E-2</v>
      </c>
      <c r="I12">
        <v>0.7445921275636318</v>
      </c>
      <c r="J12" s="4" t="s">
        <v>56</v>
      </c>
      <c r="K12" s="4" t="s">
        <v>171</v>
      </c>
      <c r="L12">
        <v>30.414474382495143</v>
      </c>
      <c r="M12">
        <v>61.88435213689619</v>
      </c>
    </row>
    <row r="13" spans="1:26" x14ac:dyDescent="0.25">
      <c r="A13" t="s">
        <v>4</v>
      </c>
      <c r="B13">
        <v>2.0724037579474039E-2</v>
      </c>
      <c r="C13">
        <v>1.0781372792696553E-2</v>
      </c>
      <c r="D13">
        <v>0.65534649688981772</v>
      </c>
      <c r="E13">
        <v>9.9999997840221358E-2</v>
      </c>
      <c r="F13" s="4" t="s">
        <v>61</v>
      </c>
      <c r="G13">
        <v>0.10861417866800493</v>
      </c>
      <c r="H13">
        <v>2.659566477285033E-2</v>
      </c>
      <c r="I13">
        <v>0.12058263481323089</v>
      </c>
      <c r="J13" s="4" t="s">
        <v>64</v>
      </c>
      <c r="K13" s="4" t="s">
        <v>172</v>
      </c>
      <c r="L13">
        <v>21.071901191010653</v>
      </c>
      <c r="M13">
        <v>66.224947910183658</v>
      </c>
    </row>
    <row r="14" spans="1:26" x14ac:dyDescent="0.25">
      <c r="A14" t="s">
        <v>5</v>
      </c>
      <c r="B14">
        <v>2.0754795921728013E-2</v>
      </c>
      <c r="C14">
        <v>7.218428100833273E-3</v>
      </c>
      <c r="D14">
        <v>0.58216172922031317</v>
      </c>
      <c r="E14">
        <v>9.9999300808557345E-2</v>
      </c>
      <c r="F14" s="4" t="s">
        <v>55</v>
      </c>
      <c r="G14">
        <v>0.2047343855353021</v>
      </c>
      <c r="H14">
        <v>2.6777762541119757E-2</v>
      </c>
      <c r="I14">
        <v>0.16373508288464522</v>
      </c>
      <c r="J14" s="4" t="s">
        <v>65</v>
      </c>
      <c r="K14" s="4" t="s">
        <v>173</v>
      </c>
      <c r="L14">
        <v>15.38764891000403</v>
      </c>
      <c r="M14">
        <v>72.176785082741588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105</v>
      </c>
      <c r="V15" t="s">
        <v>114</v>
      </c>
      <c r="W15" t="s">
        <v>123</v>
      </c>
      <c r="X15" t="s">
        <v>132</v>
      </c>
      <c r="Y15" t="s">
        <v>57</v>
      </c>
      <c r="Z15" t="s">
        <v>141</v>
      </c>
    </row>
    <row r="16" spans="1:26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106</v>
      </c>
      <c r="V16" t="s">
        <v>115</v>
      </c>
      <c r="W16" t="s">
        <v>124</v>
      </c>
      <c r="X16" t="s">
        <v>133</v>
      </c>
      <c r="Y16" t="s">
        <v>58</v>
      </c>
      <c r="Z16" t="s">
        <v>142</v>
      </c>
    </row>
    <row r="17" spans="1:26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107</v>
      </c>
      <c r="V17" t="s">
        <v>116</v>
      </c>
      <c r="W17" t="s">
        <v>125</v>
      </c>
      <c r="X17" t="s">
        <v>134</v>
      </c>
      <c r="Y17" t="s">
        <v>59</v>
      </c>
      <c r="Z17" t="s">
        <v>143</v>
      </c>
    </row>
    <row r="18" spans="1:26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108</v>
      </c>
      <c r="V18" t="s">
        <v>117</v>
      </c>
      <c r="W18" t="s">
        <v>126</v>
      </c>
      <c r="X18" t="s">
        <v>135</v>
      </c>
      <c r="Y18" t="s">
        <v>60</v>
      </c>
      <c r="Z18" t="s">
        <v>144</v>
      </c>
    </row>
    <row r="19" spans="1:26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109</v>
      </c>
      <c r="V19" t="s">
        <v>118</v>
      </c>
      <c r="W19" t="s">
        <v>127</v>
      </c>
      <c r="X19" t="s">
        <v>136</v>
      </c>
      <c r="Y19" t="s">
        <v>61</v>
      </c>
      <c r="Z19" t="s">
        <v>145</v>
      </c>
    </row>
    <row r="20" spans="1:26" x14ac:dyDescent="0.25">
      <c r="A20" t="s">
        <v>4</v>
      </c>
      <c r="T20" t="s">
        <v>7</v>
      </c>
      <c r="U20" t="s">
        <v>110</v>
      </c>
      <c r="V20" t="s">
        <v>119</v>
      </c>
      <c r="W20" t="s">
        <v>128</v>
      </c>
      <c r="X20" t="s">
        <v>137</v>
      </c>
      <c r="Y20" t="s">
        <v>62</v>
      </c>
      <c r="Z20" t="s">
        <v>146</v>
      </c>
    </row>
    <row r="21" spans="1:26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111</v>
      </c>
      <c r="V21" t="s">
        <v>120</v>
      </c>
      <c r="W21" t="s">
        <v>129</v>
      </c>
      <c r="X21" t="s">
        <v>138</v>
      </c>
      <c r="Y21" t="s">
        <v>48</v>
      </c>
      <c r="Z21" t="s">
        <v>147</v>
      </c>
    </row>
    <row r="22" spans="1:26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K22" t="s">
        <v>9</v>
      </c>
      <c r="L22" t="s">
        <v>10</v>
      </c>
      <c r="M22" t="s">
        <v>11</v>
      </c>
      <c r="T22" t="s">
        <v>13</v>
      </c>
      <c r="U22" t="s">
        <v>112</v>
      </c>
      <c r="V22" t="s">
        <v>121</v>
      </c>
      <c r="W22" t="s">
        <v>130</v>
      </c>
      <c r="X22" t="s">
        <v>139</v>
      </c>
      <c r="Y22" t="s">
        <v>63</v>
      </c>
      <c r="Z22" t="s">
        <v>148</v>
      </c>
    </row>
    <row r="23" spans="1:26" x14ac:dyDescent="0.25">
      <c r="A23" t="s">
        <v>0</v>
      </c>
      <c r="B23" s="4" t="s">
        <v>66</v>
      </c>
      <c r="C23" s="4" t="s">
        <v>67</v>
      </c>
      <c r="D23" s="4" t="s">
        <v>68</v>
      </c>
      <c r="E23" s="4" t="s">
        <v>69</v>
      </c>
      <c r="F23" s="4" t="s">
        <v>47</v>
      </c>
      <c r="G23" s="4" t="s">
        <v>70</v>
      </c>
      <c r="H23" s="4" t="s">
        <v>71</v>
      </c>
      <c r="I23" s="4" t="s">
        <v>72</v>
      </c>
      <c r="J23" s="4" t="s">
        <v>49</v>
      </c>
      <c r="K23" s="4" t="s">
        <v>174</v>
      </c>
      <c r="L23">
        <v>1.6353604324085522</v>
      </c>
      <c r="M23">
        <v>3.0934409159415974</v>
      </c>
      <c r="T23" t="s">
        <v>14</v>
      </c>
      <c r="U23" t="s">
        <v>113</v>
      </c>
      <c r="V23" t="s">
        <v>122</v>
      </c>
      <c r="W23" t="s">
        <v>131</v>
      </c>
      <c r="X23" t="s">
        <v>140</v>
      </c>
    </row>
    <row r="24" spans="1:26" x14ac:dyDescent="0.25">
      <c r="A24" t="s">
        <v>1</v>
      </c>
      <c r="B24" s="4" t="s">
        <v>73</v>
      </c>
      <c r="C24" s="4" t="s">
        <v>74</v>
      </c>
      <c r="D24" s="4" t="s">
        <v>50</v>
      </c>
      <c r="E24" s="4" t="s">
        <v>75</v>
      </c>
      <c r="F24" s="4" t="s">
        <v>76</v>
      </c>
      <c r="G24" s="4" t="s">
        <v>77</v>
      </c>
      <c r="H24" s="4" t="s">
        <v>78</v>
      </c>
      <c r="I24" s="4" t="s">
        <v>79</v>
      </c>
      <c r="J24" s="4" t="s">
        <v>52</v>
      </c>
      <c r="K24" s="4" t="s">
        <v>175</v>
      </c>
      <c r="L24">
        <v>5.4277614734308957</v>
      </c>
      <c r="M24">
        <v>4.888968988250177</v>
      </c>
    </row>
    <row r="25" spans="1:26" x14ac:dyDescent="0.25">
      <c r="A25" t="s">
        <v>2</v>
      </c>
      <c r="B25" s="4" t="s">
        <v>80</v>
      </c>
      <c r="C25" s="4" t="s">
        <v>81</v>
      </c>
      <c r="D25" s="4" t="s">
        <v>82</v>
      </c>
      <c r="E25" s="4" t="s">
        <v>83</v>
      </c>
      <c r="F25" s="4" t="s">
        <v>84</v>
      </c>
      <c r="G25" s="4" t="s">
        <v>85</v>
      </c>
      <c r="H25" s="4" t="s">
        <v>86</v>
      </c>
      <c r="I25" s="4" t="s">
        <v>87</v>
      </c>
      <c r="J25" s="4" t="s">
        <v>88</v>
      </c>
      <c r="K25" s="4" t="s">
        <v>176</v>
      </c>
      <c r="L25">
        <v>3.3683323128668317</v>
      </c>
      <c r="M25">
        <v>3.824336547084958</v>
      </c>
    </row>
    <row r="26" spans="1:26" x14ac:dyDescent="0.25">
      <c r="A26" t="s">
        <v>3</v>
      </c>
      <c r="B26" s="4" t="s">
        <v>89</v>
      </c>
      <c r="C26" s="4" t="s">
        <v>90</v>
      </c>
      <c r="D26" s="4" t="s">
        <v>91</v>
      </c>
      <c r="E26" s="4" t="s">
        <v>92</v>
      </c>
      <c r="F26" s="4" t="s">
        <v>93</v>
      </c>
      <c r="G26" s="4" t="s">
        <v>94</v>
      </c>
      <c r="H26" s="4" t="s">
        <v>95</v>
      </c>
      <c r="I26" s="4" t="s">
        <v>96</v>
      </c>
      <c r="J26" s="4" t="s">
        <v>97</v>
      </c>
      <c r="K26" s="4" t="s">
        <v>177</v>
      </c>
      <c r="L26">
        <v>5.0446973617418731</v>
      </c>
      <c r="M26">
        <v>2.8813852312930881</v>
      </c>
    </row>
    <row r="27" spans="1:26" x14ac:dyDescent="0.25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6" x14ac:dyDescent="0.25">
      <c r="A28" t="s">
        <v>5</v>
      </c>
      <c r="B28" s="4" t="s">
        <v>98</v>
      </c>
      <c r="C28" s="4" t="s">
        <v>99</v>
      </c>
      <c r="D28" s="4" t="s">
        <v>100</v>
      </c>
      <c r="E28" s="4" t="s">
        <v>101</v>
      </c>
      <c r="F28" s="4" t="s">
        <v>55</v>
      </c>
      <c r="G28" s="4" t="s">
        <v>102</v>
      </c>
      <c r="H28" s="4" t="s">
        <v>103</v>
      </c>
      <c r="I28" s="4" t="s">
        <v>104</v>
      </c>
      <c r="J28" s="4" t="s">
        <v>65</v>
      </c>
      <c r="K28" s="4" t="s">
        <v>178</v>
      </c>
      <c r="L28">
        <v>0.23556790877395525</v>
      </c>
      <c r="M28">
        <v>2.9472292420093491</v>
      </c>
    </row>
    <row r="29" spans="1:26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  <c r="K29" t="s">
        <v>9</v>
      </c>
      <c r="L29" t="s">
        <v>10</v>
      </c>
      <c r="M29" t="s">
        <v>11</v>
      </c>
    </row>
    <row r="30" spans="1:26" x14ac:dyDescent="0.25">
      <c r="A30" t="s">
        <v>0</v>
      </c>
      <c r="B30" t="str">
        <f>_xlfn.CONCAT(ROUND(B9,2)," ± ",B23)</f>
        <v>0.02 ± 3.82E-04</v>
      </c>
      <c r="C30" t="str">
        <f>_xlfn.CONCAT(C9," ± ",C23)</f>
        <v>2.32E-03 ± 1.41E-04</v>
      </c>
      <c r="D30" t="str">
        <f t="shared" ref="D30:I30" si="1">IF(NOT(ISNUMBER(FIND("E",D9))),_xlfn.CONCAT(ROUND(D9,2), " ± ", ROUND(D23,2)),_xlfn.CONCAT(LEFT(D9,4),RIGHT(D9,4), " ± ",LEFT(D23,4),RIGHT(D23,4)))</f>
        <v>0.43 ± 0.22</v>
      </c>
      <c r="E30" t="str">
        <f t="shared" si="1"/>
        <v>0.07 ± 0.02</v>
      </c>
      <c r="F30" t="str">
        <f t="shared" ref="F30:F33" si="2">_xlfn.CONCAT(F9," ± ",F23)</f>
        <v>3.27E-03 ± 3.27E-03</v>
      </c>
      <c r="G30" t="str">
        <f t="shared" si="1"/>
        <v>0.09 ± 0.01</v>
      </c>
      <c r="H30" t="str">
        <f>_xlfn.CONCAT(ROUND(H9,2)," ± ",H23)</f>
        <v>0.03 ± 2.16E-05</v>
      </c>
      <c r="I30" t="str">
        <f t="shared" si="1"/>
        <v>0.04 ± 0.02</v>
      </c>
      <c r="J30" t="str">
        <f t="shared" ref="J30:K33" si="3">_xlfn.CONCAT(J9," ± ",J23)</f>
        <v>3.33E-03 ± 3.33E-03</v>
      </c>
      <c r="K30" t="str">
        <f>_xlfn.CONCAT(K9," ± ",K23)</f>
        <v>6.32E+08 ± 3.05E+08</v>
      </c>
      <c r="L30" t="str">
        <f>_xlfn.CONCAT(ROUND(L9,2), " ± ", ROUND(L23,2))</f>
        <v>20.57 ± 1.64</v>
      </c>
      <c r="M30" t="str">
        <f>_xlfn.CONCAT(ROUND(M9,2), " ± ", ROUND(M23,2))</f>
        <v>62.93 ± 3.09</v>
      </c>
    </row>
    <row r="31" spans="1:26" x14ac:dyDescent="0.25">
      <c r="A31" t="s">
        <v>1</v>
      </c>
      <c r="B31" t="str">
        <f t="shared" ref="B31:B33" si="4">_xlfn.CONCAT(ROUND(B10,2)," ± ",B24)</f>
        <v>0.02 ± 2.95E-04</v>
      </c>
      <c r="C31" t="str">
        <f t="shared" ref="C31" si="5">_xlfn.CONCAT(ROUND(C10,2)," ± ",C24)</f>
        <v>0.01 ± 1.19E-03</v>
      </c>
      <c r="D31" t="str">
        <f t="shared" ref="D31:J35" si="6">IF(NOT(ISNUMBER(FIND("E",D10))),_xlfn.CONCAT(ROUND(D10,2), " ± ", ROUND(D24,2)),_xlfn.CONCAT(LEFT(D10,4),RIGHT(D10,4), " ± ",LEFT(D24,4),RIGHT(D24,4)))</f>
        <v>0.2 ± 0.2</v>
      </c>
      <c r="E31" t="str">
        <f t="shared" si="6"/>
        <v>0.05 ± 0.02</v>
      </c>
      <c r="F31" t="str">
        <f t="shared" si="2"/>
        <v>6.70E-03 ± 3.30E-03</v>
      </c>
      <c r="G31" t="str">
        <f t="shared" si="6"/>
        <v>0.35 ± 0.06</v>
      </c>
      <c r="H31" t="str">
        <f t="shared" ref="H31:H35" si="7">_xlfn.CONCAT(ROUND(H10,2)," ± ",H24)</f>
        <v>0.03 ± 4.87E-05</v>
      </c>
      <c r="I31" t="str">
        <f t="shared" si="6"/>
        <v>0.2 ± 0.05</v>
      </c>
      <c r="J31" t="str">
        <f t="shared" si="3"/>
        <v>3.55E-04 ± 3.55E-04</v>
      </c>
      <c r="K31" t="str">
        <f t="shared" si="3"/>
        <v>4.29E+08 ± 3.37E+08</v>
      </c>
      <c r="L31" t="str">
        <f t="shared" ref="L31:M35" si="8">_xlfn.CONCAT(ROUND(L10,2), " ± ", ROUND(L24,2))</f>
        <v>22.08 ± 5.43</v>
      </c>
      <c r="M31" t="str">
        <f t="shared" si="8"/>
        <v>61.05 ± 4.89</v>
      </c>
    </row>
    <row r="32" spans="1:26" x14ac:dyDescent="0.25">
      <c r="A32" t="s">
        <v>2</v>
      </c>
      <c r="B32" t="str">
        <f t="shared" si="4"/>
        <v>0.02 ± 2.31E-04</v>
      </c>
      <c r="C32" t="str">
        <f t="shared" ref="C32" si="9">_xlfn.CONCAT(ROUND(C11,2)," ± ",C25)</f>
        <v>0.03 ± 1.02E-02</v>
      </c>
      <c r="D32" t="str">
        <f t="shared" si="6"/>
        <v>0.42 ± 0.1</v>
      </c>
      <c r="E32" t="str">
        <f t="shared" si="6"/>
        <v>0.06 ± 0.01</v>
      </c>
      <c r="F32" t="str">
        <f t="shared" si="2"/>
        <v>2.34E-03 ± 1.41E-03</v>
      </c>
      <c r="G32" t="str">
        <f t="shared" si="6"/>
        <v>0.75 ± 0.4</v>
      </c>
      <c r="H32" t="str">
        <f t="shared" si="7"/>
        <v>0.03 ± 1.61E-04</v>
      </c>
      <c r="I32" t="str">
        <f t="shared" si="6"/>
        <v>1.67 ± 1.13</v>
      </c>
      <c r="J32" t="str">
        <f t="shared" si="3"/>
        <v>2.31E-03 ± 1.17E-03</v>
      </c>
      <c r="K32" t="str">
        <f t="shared" si="3"/>
        <v>6.57E+08 ± 2.18E+08</v>
      </c>
      <c r="L32" t="str">
        <f t="shared" si="8"/>
        <v>27.05 ± 3.37</v>
      </c>
      <c r="M32" t="str">
        <f t="shared" si="8"/>
        <v>62.57 ± 3.82</v>
      </c>
    </row>
    <row r="33" spans="1:13" x14ac:dyDescent="0.25">
      <c r="A33" t="s">
        <v>3</v>
      </c>
      <c r="B33" t="str">
        <f t="shared" si="4"/>
        <v>0.02 ± 4.75E-04</v>
      </c>
      <c r="C33" t="str">
        <f t="shared" ref="C33" si="10">_xlfn.CONCAT(ROUND(C12,2)," ± ",C26)</f>
        <v>0.01 ± 4.29E-04</v>
      </c>
      <c r="D33" t="str">
        <f t="shared" si="6"/>
        <v>0.35 ± 0.2</v>
      </c>
      <c r="E33" t="str">
        <f t="shared" si="6"/>
        <v>0.08 ± 0.01</v>
      </c>
      <c r="F33" t="str">
        <f t="shared" si="2"/>
        <v>5.00E-03 ± 2.89E-03</v>
      </c>
      <c r="G33" t="str">
        <f t="shared" si="6"/>
        <v>0.17 ± 0.14</v>
      </c>
      <c r="H33" t="str">
        <f t="shared" si="7"/>
        <v>0.03 ± 1.28E-04</v>
      </c>
      <c r="I33" t="str">
        <f t="shared" si="6"/>
        <v>0.74 ± 0.73</v>
      </c>
      <c r="J33" t="str">
        <f t="shared" si="3"/>
        <v>2.53E-03 ± 2.49E-03</v>
      </c>
      <c r="K33" t="str">
        <f t="shared" si="3"/>
        <v>1.12E+09 ± 5.56E+08</v>
      </c>
      <c r="L33" t="str">
        <f t="shared" si="8"/>
        <v>30.41 ± 5.04</v>
      </c>
      <c r="M33" t="str">
        <f t="shared" si="8"/>
        <v>61.88 ± 2.88</v>
      </c>
    </row>
    <row r="34" spans="1:13" x14ac:dyDescent="0.25">
      <c r="A34" t="s">
        <v>4</v>
      </c>
      <c r="B34" s="3">
        <f>ROUND(B13,2)</f>
        <v>0.02</v>
      </c>
      <c r="C34" s="3">
        <f t="shared" ref="C34:I34" si="11">ROUND(C13,2)</f>
        <v>0.01</v>
      </c>
      <c r="D34" s="3">
        <f t="shared" si="11"/>
        <v>0.66</v>
      </c>
      <c r="E34" s="3">
        <f t="shared" si="11"/>
        <v>0.1</v>
      </c>
      <c r="F34" s="3">
        <f t="shared" si="11"/>
        <v>0.01</v>
      </c>
      <c r="G34" s="3">
        <f t="shared" si="11"/>
        <v>0.11</v>
      </c>
      <c r="H34" s="3">
        <f t="shared" si="11"/>
        <v>0.03</v>
      </c>
      <c r="I34" s="3">
        <f t="shared" si="11"/>
        <v>0.12</v>
      </c>
      <c r="J34" s="4" t="str">
        <f>J13</f>
        <v>1.94E-07</v>
      </c>
      <c r="K34" s="4" t="str">
        <f>K13</f>
        <v>1.44E+09</v>
      </c>
      <c r="L34">
        <f>ROUND(L13,2)</f>
        <v>21.07</v>
      </c>
      <c r="M34">
        <f>ROUND(M13,2)</f>
        <v>66.22</v>
      </c>
    </row>
    <row r="35" spans="1:13" x14ac:dyDescent="0.25">
      <c r="A35" t="s">
        <v>5</v>
      </c>
      <c r="B35" t="str">
        <f t="shared" ref="B35:D35" si="12">_xlfn.CONCAT(ROUND(B14,2)," ± ",B28)</f>
        <v>0.02 ± 1.79E-04</v>
      </c>
      <c r="C35" t="str">
        <f t="shared" si="12"/>
        <v>0.01 ± 4.76E-04</v>
      </c>
      <c r="D35" t="str">
        <f t="shared" si="12"/>
        <v>0.58 ± 3.83E-02</v>
      </c>
      <c r="E35" t="str">
        <f>_xlfn.CONCAT(ROUND(E14,2)," ± ",E28)</f>
        <v>0.1 ± 6.99E-07</v>
      </c>
      <c r="F35" t="str">
        <f t="shared" si="6"/>
        <v>5.00E-03 ± 5.00E-03</v>
      </c>
      <c r="G35" t="str">
        <f t="shared" si="6"/>
        <v>0.2 ± 0.02</v>
      </c>
      <c r="H35" t="str">
        <f t="shared" si="7"/>
        <v>0.03 ± 2.97E-05</v>
      </c>
      <c r="I35" t="str">
        <f t="shared" si="6"/>
        <v>0.16 ± 0.02</v>
      </c>
      <c r="J35" t="str">
        <f t="shared" si="6"/>
        <v>3.94E-07 ± 3.94E-07</v>
      </c>
      <c r="K35" t="str">
        <f t="shared" ref="K35" si="13">_xlfn.CONCAT(K14," ± ",K28)</f>
        <v>1.57E+09 ± 4.98E+08</v>
      </c>
      <c r="L35" t="str">
        <f t="shared" si="8"/>
        <v>15.39 ± 0.24</v>
      </c>
      <c r="M35" t="str">
        <f t="shared" si="8"/>
        <v>72.18 ± 2.95</v>
      </c>
    </row>
    <row r="41" spans="1:13" x14ac:dyDescent="0.25">
      <c r="G41" t="s">
        <v>0</v>
      </c>
      <c r="H41" t="s">
        <v>1</v>
      </c>
      <c r="I41" t="s">
        <v>2</v>
      </c>
      <c r="J41" t="s">
        <v>3</v>
      </c>
      <c r="K41" t="s">
        <v>4</v>
      </c>
      <c r="L41" t="s">
        <v>5</v>
      </c>
    </row>
    <row r="42" spans="1:13" x14ac:dyDescent="0.25">
      <c r="F42" t="s">
        <v>22</v>
      </c>
      <c r="G42" t="s">
        <v>149</v>
      </c>
      <c r="H42" t="s">
        <v>150</v>
      </c>
      <c r="I42" t="s">
        <v>151</v>
      </c>
      <c r="J42" t="s">
        <v>152</v>
      </c>
      <c r="K42">
        <v>0.02</v>
      </c>
      <c r="L42" t="s">
        <v>153</v>
      </c>
    </row>
    <row r="43" spans="1:13" x14ac:dyDescent="0.25">
      <c r="F43" t="s">
        <v>6</v>
      </c>
      <c r="G43" t="s">
        <v>106</v>
      </c>
      <c r="H43" t="s">
        <v>154</v>
      </c>
      <c r="I43" t="s">
        <v>155</v>
      </c>
      <c r="J43" t="s">
        <v>156</v>
      </c>
      <c r="K43">
        <v>0.01</v>
      </c>
      <c r="L43" t="s">
        <v>157</v>
      </c>
    </row>
    <row r="44" spans="1:13" x14ac:dyDescent="0.25">
      <c r="F44" t="s">
        <v>12</v>
      </c>
      <c r="G44" t="s">
        <v>29</v>
      </c>
      <c r="H44" t="s">
        <v>30</v>
      </c>
      <c r="I44" t="s">
        <v>31</v>
      </c>
      <c r="J44" t="s">
        <v>32</v>
      </c>
      <c r="K44">
        <v>0.66</v>
      </c>
      <c r="L44" t="s">
        <v>158</v>
      </c>
    </row>
    <row r="45" spans="1:13" x14ac:dyDescent="0.25">
      <c r="F45" t="s">
        <v>24</v>
      </c>
      <c r="G45" t="s">
        <v>33</v>
      </c>
      <c r="H45" t="s">
        <v>34</v>
      </c>
      <c r="I45" t="s">
        <v>35</v>
      </c>
      <c r="J45" t="s">
        <v>36</v>
      </c>
      <c r="K45">
        <v>0.1</v>
      </c>
      <c r="L45" t="s">
        <v>159</v>
      </c>
    </row>
    <row r="46" spans="1:13" x14ac:dyDescent="0.25">
      <c r="F46" t="s">
        <v>15</v>
      </c>
      <c r="G46" t="s">
        <v>109</v>
      </c>
      <c r="H46" t="s">
        <v>118</v>
      </c>
      <c r="I46" t="s">
        <v>127</v>
      </c>
      <c r="J46" t="s">
        <v>136</v>
      </c>
      <c r="K46">
        <v>0.01</v>
      </c>
      <c r="L46" t="s">
        <v>145</v>
      </c>
    </row>
    <row r="47" spans="1:13" x14ac:dyDescent="0.25">
      <c r="F47" t="s">
        <v>7</v>
      </c>
      <c r="G47" t="s">
        <v>37</v>
      </c>
      <c r="H47" t="s">
        <v>38</v>
      </c>
      <c r="I47" t="s">
        <v>39</v>
      </c>
      <c r="J47" t="s">
        <v>40</v>
      </c>
      <c r="K47">
        <v>0.11</v>
      </c>
      <c r="L47" t="s">
        <v>160</v>
      </c>
    </row>
    <row r="48" spans="1:13" x14ac:dyDescent="0.25">
      <c r="F48" t="s">
        <v>23</v>
      </c>
      <c r="G48" t="s">
        <v>161</v>
      </c>
      <c r="H48" t="s">
        <v>162</v>
      </c>
      <c r="I48" t="s">
        <v>163</v>
      </c>
      <c r="J48" t="s">
        <v>164</v>
      </c>
      <c r="K48">
        <v>0.03</v>
      </c>
      <c r="L48" t="s">
        <v>165</v>
      </c>
    </row>
    <row r="49" spans="6:12" x14ac:dyDescent="0.25">
      <c r="F49" t="s">
        <v>13</v>
      </c>
      <c r="G49" t="s">
        <v>42</v>
      </c>
      <c r="H49" t="s">
        <v>43</v>
      </c>
      <c r="I49" t="s">
        <v>44</v>
      </c>
      <c r="J49" t="s">
        <v>45</v>
      </c>
      <c r="K49">
        <v>0.12</v>
      </c>
      <c r="L49" t="s">
        <v>166</v>
      </c>
    </row>
    <row r="50" spans="6:12" x14ac:dyDescent="0.25">
      <c r="F50" t="s">
        <v>14</v>
      </c>
      <c r="G50" t="s">
        <v>113</v>
      </c>
      <c r="H50" t="s">
        <v>122</v>
      </c>
      <c r="I50" t="s">
        <v>131</v>
      </c>
      <c r="J50" t="s">
        <v>140</v>
      </c>
      <c r="K50" t="s">
        <v>64</v>
      </c>
      <c r="L50" t="s">
        <v>167</v>
      </c>
    </row>
    <row r="51" spans="6:12" x14ac:dyDescent="0.25">
      <c r="F51" t="s">
        <v>9</v>
      </c>
      <c r="G51" t="s">
        <v>179</v>
      </c>
      <c r="H51" t="s">
        <v>180</v>
      </c>
      <c r="I51" t="s">
        <v>181</v>
      </c>
      <c r="J51" t="s">
        <v>182</v>
      </c>
      <c r="K51" t="s">
        <v>172</v>
      </c>
      <c r="L51" t="s">
        <v>183</v>
      </c>
    </row>
    <row r="52" spans="6:12" x14ac:dyDescent="0.25">
      <c r="F52" t="s">
        <v>10</v>
      </c>
      <c r="G52" t="s">
        <v>184</v>
      </c>
      <c r="H52" t="s">
        <v>185</v>
      </c>
      <c r="I52" t="s">
        <v>186</v>
      </c>
      <c r="J52" t="s">
        <v>187</v>
      </c>
      <c r="K52">
        <v>21.07</v>
      </c>
      <c r="L52" t="s">
        <v>188</v>
      </c>
    </row>
    <row r="53" spans="6:12" x14ac:dyDescent="0.25">
      <c r="F53" t="s">
        <v>11</v>
      </c>
      <c r="G53" t="s">
        <v>189</v>
      </c>
      <c r="H53" t="s">
        <v>190</v>
      </c>
      <c r="I53" t="s">
        <v>191</v>
      </c>
      <c r="J53" t="s">
        <v>192</v>
      </c>
      <c r="K53">
        <v>66.22</v>
      </c>
      <c r="L53" t="s">
        <v>193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2AF0-5004-431B-B876-7802B4BE93EC}">
  <dimension ref="A1:G18"/>
  <sheetViews>
    <sheetView workbookViewId="0">
      <selection sqref="A1:G18"/>
    </sheetView>
  </sheetViews>
  <sheetFormatPr defaultRowHeight="15" x14ac:dyDescent="0.25"/>
  <sheetData>
    <row r="1" spans="1:7" x14ac:dyDescent="0.25">
      <c r="A1" t="s">
        <v>195</v>
      </c>
    </row>
    <row r="3" spans="1:7" ht="15.75" thickBot="1" x14ac:dyDescent="0.3">
      <c r="A3" t="s">
        <v>196</v>
      </c>
    </row>
    <row r="4" spans="1:7" x14ac:dyDescent="0.25">
      <c r="A4" s="8" t="s">
        <v>197</v>
      </c>
      <c r="B4" s="8" t="s">
        <v>198</v>
      </c>
      <c r="C4" s="8" t="s">
        <v>199</v>
      </c>
      <c r="D4" s="8" t="s">
        <v>200</v>
      </c>
      <c r="E4" s="8" t="s">
        <v>201</v>
      </c>
    </row>
    <row r="5" spans="1:7" x14ac:dyDescent="0.25">
      <c r="A5" s="6" t="s">
        <v>0</v>
      </c>
      <c r="B5" s="6">
        <v>3</v>
      </c>
      <c r="C5" s="6">
        <v>6.9519806891952564E-3</v>
      </c>
      <c r="D5" s="6">
        <v>2.3173268963984188E-3</v>
      </c>
      <c r="E5" s="6">
        <v>5.9732205575568256E-8</v>
      </c>
    </row>
    <row r="6" spans="1:7" x14ac:dyDescent="0.25">
      <c r="A6" s="6" t="s">
        <v>1</v>
      </c>
      <c r="B6" s="6">
        <v>3</v>
      </c>
      <c r="C6" s="6">
        <v>1.9539635889354839E-2</v>
      </c>
      <c r="D6" s="6">
        <v>6.5132119631182801E-3</v>
      </c>
      <c r="E6" s="6">
        <v>4.2757533990689297E-6</v>
      </c>
    </row>
    <row r="7" spans="1:7" x14ac:dyDescent="0.25">
      <c r="A7" s="6" t="s">
        <v>2</v>
      </c>
      <c r="B7" s="6">
        <v>9</v>
      </c>
      <c r="C7" s="6">
        <v>0.24781595654771854</v>
      </c>
      <c r="D7" s="6">
        <v>2.7535106283079838E-2</v>
      </c>
      <c r="E7" s="6">
        <v>9.4003167027277318E-4</v>
      </c>
    </row>
    <row r="8" spans="1:7" x14ac:dyDescent="0.25">
      <c r="A8" s="6" t="s">
        <v>194</v>
      </c>
      <c r="B8" s="6">
        <v>4</v>
      </c>
      <c r="C8" s="6">
        <v>2.0109584730096469E-2</v>
      </c>
      <c r="D8" s="6">
        <v>5.0273961825241173E-3</v>
      </c>
      <c r="E8" s="6">
        <v>7.3687561754662218E-7</v>
      </c>
    </row>
    <row r="9" spans="1:7" x14ac:dyDescent="0.25">
      <c r="A9" s="6" t="s">
        <v>4</v>
      </c>
      <c r="B9" s="6">
        <v>1</v>
      </c>
      <c r="C9" s="6">
        <v>1.0760566128758033E-2</v>
      </c>
      <c r="D9" s="6">
        <v>1.0760566128758033E-2</v>
      </c>
      <c r="E9" s="6" t="e">
        <v>#DIV/0!</v>
      </c>
    </row>
    <row r="10" spans="1:7" ht="15.75" thickBot="1" x14ac:dyDescent="0.3">
      <c r="A10" s="7" t="s">
        <v>5</v>
      </c>
      <c r="B10" s="7">
        <v>2</v>
      </c>
      <c r="C10" s="7">
        <v>1.4436856201666546E-2</v>
      </c>
      <c r="D10" s="7">
        <v>7.218428100833273E-3</v>
      </c>
      <c r="E10" s="7">
        <v>4.5315983276904582E-7</v>
      </c>
    </row>
    <row r="13" spans="1:7" ht="15.75" thickBot="1" x14ac:dyDescent="0.3">
      <c r="A13" t="s">
        <v>202</v>
      </c>
    </row>
    <row r="14" spans="1:7" x14ac:dyDescent="0.25">
      <c r="A14" s="8" t="s">
        <v>203</v>
      </c>
      <c r="B14" s="8" t="s">
        <v>204</v>
      </c>
      <c r="C14" s="8" t="s">
        <v>205</v>
      </c>
      <c r="D14" s="8" t="s">
        <v>206</v>
      </c>
      <c r="E14" s="8" t="s">
        <v>207</v>
      </c>
      <c r="F14" s="8" t="s">
        <v>208</v>
      </c>
      <c r="G14" s="8" t="s">
        <v>209</v>
      </c>
    </row>
    <row r="15" spans="1:7" x14ac:dyDescent="0.25">
      <c r="A15" s="6" t="s">
        <v>210</v>
      </c>
      <c r="B15" s="6">
        <v>2.644774551658775E-3</v>
      </c>
      <c r="C15" s="6">
        <v>5</v>
      </c>
      <c r="D15" s="6">
        <v>5.2895491033175496E-4</v>
      </c>
      <c r="E15" s="6">
        <v>1.1237043808526377</v>
      </c>
      <c r="F15" s="6">
        <v>0.38724512758252094</v>
      </c>
      <c r="G15" s="6">
        <v>2.8524091650819878</v>
      </c>
    </row>
    <row r="16" spans="1:7" x14ac:dyDescent="0.25">
      <c r="A16" s="6" t="s">
        <v>211</v>
      </c>
      <c r="B16" s="6">
        <v>7.5315881200768865E-3</v>
      </c>
      <c r="C16" s="6">
        <v>16</v>
      </c>
      <c r="D16" s="6">
        <v>4.707242575048054E-4</v>
      </c>
      <c r="E16" s="6"/>
      <c r="F16" s="6"/>
      <c r="G16" s="6"/>
    </row>
    <row r="17" spans="1:7" x14ac:dyDescent="0.25">
      <c r="A17" s="6"/>
      <c r="B17" s="6"/>
      <c r="C17" s="6"/>
      <c r="D17" s="6"/>
      <c r="E17" s="6"/>
      <c r="F17" s="6"/>
      <c r="G17" s="6"/>
    </row>
    <row r="18" spans="1:7" ht="15.75" thickBot="1" x14ac:dyDescent="0.3">
      <c r="A18" s="7" t="s">
        <v>212</v>
      </c>
      <c r="B18" s="7">
        <v>1.0176362671735661E-2</v>
      </c>
      <c r="C18" s="7">
        <v>21</v>
      </c>
      <c r="D18" s="7"/>
      <c r="E18" s="7"/>
      <c r="F18" s="7"/>
      <c r="G1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2087-917C-43B5-91CD-EFE57B8CC15C}"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213</v>
      </c>
    </row>
    <row r="2" spans="1:3" ht="15.75" thickBot="1" x14ac:dyDescent="0.3"/>
    <row r="3" spans="1:3" x14ac:dyDescent="0.25">
      <c r="A3" s="8"/>
      <c r="B3" s="8" t="s">
        <v>2</v>
      </c>
      <c r="C3" s="8" t="s">
        <v>194</v>
      </c>
    </row>
    <row r="4" spans="1:3" x14ac:dyDescent="0.25">
      <c r="A4" s="6" t="s">
        <v>214</v>
      </c>
      <c r="B4" s="6">
        <v>2.7535106283079838E-2</v>
      </c>
      <c r="C4" s="6">
        <v>5.0273961825241173E-3</v>
      </c>
    </row>
    <row r="5" spans="1:3" x14ac:dyDescent="0.25">
      <c r="A5" s="6" t="s">
        <v>201</v>
      </c>
      <c r="B5" s="6">
        <v>9.4003167027277318E-4</v>
      </c>
      <c r="C5" s="6">
        <v>7.3687561754662218E-7</v>
      </c>
    </row>
    <row r="6" spans="1:3" x14ac:dyDescent="0.25">
      <c r="A6" s="6" t="s">
        <v>215</v>
      </c>
      <c r="B6" s="6">
        <v>9</v>
      </c>
      <c r="C6" s="6">
        <v>4</v>
      </c>
    </row>
    <row r="7" spans="1:3" x14ac:dyDescent="0.25">
      <c r="A7" s="6" t="s">
        <v>216</v>
      </c>
      <c r="B7" s="6">
        <v>0</v>
      </c>
      <c r="C7" s="6"/>
    </row>
    <row r="8" spans="1:3" x14ac:dyDescent="0.25">
      <c r="A8" s="6" t="s">
        <v>205</v>
      </c>
      <c r="B8" s="6">
        <v>8</v>
      </c>
      <c r="C8" s="6"/>
    </row>
    <row r="9" spans="1:3" x14ac:dyDescent="0.25">
      <c r="A9" s="6" t="s">
        <v>217</v>
      </c>
      <c r="B9" s="6">
        <v>2.2003849769091444</v>
      </c>
      <c r="C9" s="6"/>
    </row>
    <row r="10" spans="1:3" x14ac:dyDescent="0.25">
      <c r="A10" s="6" t="s">
        <v>218</v>
      </c>
      <c r="B10" s="6">
        <v>2.947925118972813E-2</v>
      </c>
      <c r="C10" s="6"/>
    </row>
    <row r="11" spans="1:3" x14ac:dyDescent="0.25">
      <c r="A11" s="6" t="s">
        <v>219</v>
      </c>
      <c r="B11" s="6">
        <v>1.8595480375308981</v>
      </c>
      <c r="C11" s="6"/>
    </row>
    <row r="12" spans="1:3" x14ac:dyDescent="0.25">
      <c r="A12" s="6" t="s">
        <v>220</v>
      </c>
      <c r="B12" s="6">
        <v>5.8958502379456261E-2</v>
      </c>
      <c r="C12" s="6"/>
    </row>
    <row r="13" spans="1:3" ht="15.75" thickBot="1" x14ac:dyDescent="0.3">
      <c r="A13" s="7" t="s">
        <v>221</v>
      </c>
      <c r="B13" s="7">
        <v>2.3060041352041671</v>
      </c>
      <c r="C1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:F10"/>
  <sheetViews>
    <sheetView workbookViewId="0">
      <selection activeCell="G9" sqref="G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194</v>
      </c>
      <c r="E1" t="s">
        <v>4</v>
      </c>
      <c r="F1" t="s">
        <v>5</v>
      </c>
    </row>
    <row r="2" spans="1:6" x14ac:dyDescent="0.25">
      <c r="A2" s="3">
        <v>2.0440913622746353E-3</v>
      </c>
      <c r="B2" s="3">
        <v>5.3762528274266495E-3</v>
      </c>
      <c r="C2" s="3">
        <v>7.8104063053251026E-3</v>
      </c>
      <c r="D2" s="3">
        <v>5.3785052731830461E-3</v>
      </c>
      <c r="E2" s="3">
        <v>1.0760566128758033E-2</v>
      </c>
      <c r="F2" s="3">
        <v>7.6944322146647853E-3</v>
      </c>
    </row>
    <row r="3" spans="1:6" x14ac:dyDescent="0.25">
      <c r="A3" s="3">
        <v>2.3927976051121252E-3</v>
      </c>
      <c r="B3" s="3">
        <v>5.2633828822758588E-3</v>
      </c>
      <c r="C3" s="3">
        <v>1.0293977888170207E-2</v>
      </c>
      <c r="D3" s="3">
        <v>3.7811522215408897E-3</v>
      </c>
      <c r="F3" s="3">
        <v>6.7424239870017616E-3</v>
      </c>
    </row>
    <row r="4" spans="1:6" x14ac:dyDescent="0.25">
      <c r="A4" s="3">
        <v>2.5150917218084955E-3</v>
      </c>
      <c r="B4" s="3">
        <v>8.9000001796523294E-3</v>
      </c>
      <c r="C4" s="3">
        <v>2.5521490650557456E-2</v>
      </c>
      <c r="D4" s="3">
        <v>5.733412868772542E-3</v>
      </c>
    </row>
    <row r="5" spans="1:6" x14ac:dyDescent="0.25">
      <c r="C5" s="3">
        <v>3.146457105211109E-3</v>
      </c>
      <c r="D5" s="3">
        <v>5.2165143665999902E-3</v>
      </c>
    </row>
    <row r="6" spans="1:6" x14ac:dyDescent="0.25">
      <c r="C6" s="3">
        <v>8.6133116110997613E-3</v>
      </c>
    </row>
    <row r="7" spans="1:6" x14ac:dyDescent="0.25">
      <c r="C7" s="3">
        <v>7.9998621646789378E-2</v>
      </c>
    </row>
    <row r="8" spans="1:6" x14ac:dyDescent="0.25">
      <c r="C8" s="3">
        <v>8.6066060331552955E-3</v>
      </c>
    </row>
    <row r="9" spans="1:6" x14ac:dyDescent="0.25">
      <c r="C9" s="3">
        <v>2.3825085307432405E-2</v>
      </c>
    </row>
    <row r="10" spans="1:6" x14ac:dyDescent="0.25">
      <c r="C10" s="3">
        <v>7.9999999999977797E-2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kmct4 anova results</vt:lpstr>
      <vt:lpstr>kmct4 dids ttest</vt:lpstr>
      <vt:lpstr>kmct4 anova data</vt:lpstr>
      <vt:lpstr>Sheet3</vt:lpstr>
      <vt:lpstr>Old Tableized Data</vt:lpstr>
      <vt:lpstr>kpl anova results</vt:lpstr>
      <vt:lpstr>kpl dids ttest</vt:lpstr>
      <vt:lpstr>kpl anova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2020-05-24T04:10:04Z</dcterms:modified>
</cp:coreProperties>
</file>