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DE62C6F-D49B-4CA0-B43A-DFB994FCB3FF}" xr6:coauthVersionLast="36" xr6:coauthVersionMax="36" xr10:uidLastSave="{00000000-0000-0000-0000-000000000000}"/>
  <bookViews>
    <workbookView xWindow="0" yWindow="0" windowWidth="17256" windowHeight="7848" xr2:uid="{EE0F2FDF-4CB1-4418-AA39-52331547E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6" i="1" l="1"/>
  <c r="W6" i="1"/>
  <c r="T6" i="1"/>
  <c r="I21" i="1" s="1"/>
  <c r="AA5" i="1"/>
  <c r="P24" i="1" s="1"/>
  <c r="Z5" i="1"/>
  <c r="W5" i="1"/>
  <c r="V5" i="1"/>
  <c r="K25" i="1" s="1"/>
  <c r="U5" i="1"/>
  <c r="J20" i="1" s="1"/>
  <c r="T5" i="1"/>
  <c r="U84" i="1"/>
  <c r="T84" i="1"/>
  <c r="S84" i="1"/>
  <c r="U83" i="1"/>
  <c r="T83" i="1"/>
  <c r="S83" i="1"/>
  <c r="T80" i="1"/>
  <c r="S80" i="1"/>
  <c r="R80" i="1"/>
  <c r="T79" i="1"/>
  <c r="S79" i="1"/>
  <c r="R79" i="1"/>
  <c r="S76" i="1"/>
  <c r="R76" i="1"/>
  <c r="Q76" i="1"/>
  <c r="S75" i="1"/>
  <c r="R75" i="1"/>
  <c r="Q75" i="1"/>
  <c r="R72" i="1"/>
  <c r="Q72" i="1"/>
  <c r="P72" i="1"/>
  <c r="R71" i="1"/>
  <c r="Q71" i="1"/>
  <c r="P71" i="1"/>
  <c r="Q68" i="1"/>
  <c r="P68" i="1"/>
  <c r="O68" i="1"/>
  <c r="Q67" i="1"/>
  <c r="P67" i="1"/>
  <c r="O67" i="1"/>
  <c r="P64" i="1"/>
  <c r="O64" i="1"/>
  <c r="N64" i="1"/>
  <c r="P63" i="1"/>
  <c r="O63" i="1"/>
  <c r="N63" i="1"/>
  <c r="O60" i="1"/>
  <c r="N60" i="1"/>
  <c r="M60" i="1"/>
  <c r="O59" i="1"/>
  <c r="N59" i="1"/>
  <c r="M59" i="1"/>
  <c r="N56" i="1"/>
  <c r="M56" i="1"/>
  <c r="L56" i="1"/>
  <c r="N55" i="1"/>
  <c r="M55" i="1"/>
  <c r="L55" i="1"/>
  <c r="M52" i="1"/>
  <c r="L52" i="1"/>
  <c r="K52" i="1"/>
  <c r="M51" i="1"/>
  <c r="L51" i="1"/>
  <c r="K51" i="1"/>
  <c r="L48" i="1"/>
  <c r="K48" i="1"/>
  <c r="J48" i="1"/>
  <c r="L47" i="1"/>
  <c r="K47" i="1"/>
  <c r="J47" i="1"/>
  <c r="K44" i="1"/>
  <c r="J44" i="1"/>
  <c r="I44" i="1"/>
  <c r="K43" i="1"/>
  <c r="J43" i="1"/>
  <c r="I43" i="1"/>
  <c r="J40" i="1"/>
  <c r="I40" i="1"/>
  <c r="H40" i="1"/>
  <c r="J39" i="1"/>
  <c r="I39" i="1"/>
  <c r="H39" i="1"/>
  <c r="I36" i="1"/>
  <c r="H36" i="1"/>
  <c r="G36" i="1"/>
  <c r="I35" i="1"/>
  <c r="H35" i="1"/>
  <c r="G35" i="1"/>
  <c r="E35" i="1"/>
  <c r="H32" i="1"/>
  <c r="G32" i="1"/>
  <c r="F32" i="1"/>
  <c r="H31" i="1"/>
  <c r="G31" i="1"/>
  <c r="F31" i="1"/>
  <c r="A29" i="1"/>
  <c r="G28" i="1"/>
  <c r="F28" i="1"/>
  <c r="E28" i="1"/>
  <c r="A28" i="1"/>
  <c r="G27" i="1"/>
  <c r="F27" i="1"/>
  <c r="E27" i="1"/>
  <c r="Q25" i="1"/>
  <c r="P25" i="1"/>
  <c r="O25" i="1"/>
  <c r="N25" i="1"/>
  <c r="M25" i="1"/>
  <c r="L25" i="1"/>
  <c r="I25" i="1"/>
  <c r="Q24" i="1"/>
  <c r="O24" i="1"/>
  <c r="N24" i="1"/>
  <c r="M24" i="1"/>
  <c r="L24" i="1"/>
  <c r="I24" i="1"/>
  <c r="F24" i="1"/>
  <c r="E24" i="1"/>
  <c r="D24" i="1"/>
  <c r="Q23" i="1"/>
  <c r="O23" i="1"/>
  <c r="N23" i="1"/>
  <c r="M23" i="1"/>
  <c r="L23" i="1"/>
  <c r="I23" i="1"/>
  <c r="F23" i="1"/>
  <c r="E23" i="1"/>
  <c r="D23" i="1"/>
  <c r="Q22" i="1"/>
  <c r="O22" i="1"/>
  <c r="N22" i="1"/>
  <c r="M22" i="1"/>
  <c r="L22" i="1"/>
  <c r="I22" i="1"/>
  <c r="Q21" i="1"/>
  <c r="O21" i="1"/>
  <c r="N21" i="1"/>
  <c r="M21" i="1"/>
  <c r="L21" i="1"/>
  <c r="K21" i="1"/>
  <c r="J21" i="1"/>
  <c r="Q20" i="1"/>
  <c r="O20" i="1"/>
  <c r="N20" i="1"/>
  <c r="M20" i="1"/>
  <c r="L20" i="1"/>
  <c r="K20" i="1"/>
  <c r="E20" i="1"/>
  <c r="D20" i="1"/>
  <c r="C20" i="1"/>
  <c r="Q19" i="1"/>
  <c r="O19" i="1"/>
  <c r="N19" i="1"/>
  <c r="M19" i="1"/>
  <c r="L19" i="1"/>
  <c r="K19" i="1"/>
  <c r="E19" i="1"/>
  <c r="D19" i="1"/>
  <c r="C19" i="1"/>
  <c r="A19" i="1"/>
  <c r="Q18" i="1"/>
  <c r="P18" i="1"/>
  <c r="O18" i="1"/>
  <c r="N18" i="1"/>
  <c r="M18" i="1"/>
  <c r="L18" i="1"/>
  <c r="I18" i="1"/>
  <c r="V17" i="1"/>
  <c r="Q17" i="1"/>
  <c r="O17" i="1"/>
  <c r="N17" i="1"/>
  <c r="M17" i="1"/>
  <c r="L17" i="1"/>
  <c r="K17" i="1"/>
  <c r="J17" i="1"/>
  <c r="I17" i="1"/>
  <c r="V16" i="1"/>
  <c r="Q16" i="1"/>
  <c r="P16" i="1"/>
  <c r="O16" i="1"/>
  <c r="N16" i="1"/>
  <c r="M16" i="1"/>
  <c r="L16" i="1"/>
  <c r="K16" i="1"/>
  <c r="I16" i="1"/>
  <c r="D16" i="1"/>
  <c r="C16" i="1"/>
  <c r="B16" i="1"/>
  <c r="Q15" i="1"/>
  <c r="P15" i="1"/>
  <c r="O15" i="1"/>
  <c r="N15" i="1"/>
  <c r="M15" i="1"/>
  <c r="L15" i="1"/>
  <c r="K15" i="1"/>
  <c r="I15" i="1"/>
  <c r="D15" i="1"/>
  <c r="C15" i="1"/>
  <c r="B15" i="1"/>
  <c r="Q14" i="1"/>
  <c r="P14" i="1"/>
  <c r="O14" i="1"/>
  <c r="N14" i="1"/>
  <c r="M14" i="1"/>
  <c r="L14" i="1"/>
  <c r="K14" i="1"/>
  <c r="I14" i="1"/>
  <c r="P19" i="1" l="1"/>
  <c r="P20" i="1"/>
  <c r="J22" i="1"/>
  <c r="J23" i="1"/>
  <c r="J24" i="1"/>
  <c r="J14" i="1"/>
  <c r="J15" i="1"/>
  <c r="J16" i="1"/>
  <c r="P17" i="1"/>
  <c r="J18" i="1"/>
  <c r="I19" i="1"/>
  <c r="I20" i="1"/>
  <c r="P21" i="1"/>
  <c r="K22" i="1"/>
  <c r="K23" i="1"/>
  <c r="K24" i="1"/>
  <c r="J25" i="1"/>
  <c r="K18" i="1"/>
  <c r="J19" i="1"/>
  <c r="P22" i="1"/>
  <c r="P23" i="1"/>
</calcChain>
</file>

<file path=xl/sharedStrings.xml><?xml version="1.0" encoding="utf-8"?>
<sst xmlns="http://schemas.openxmlformats.org/spreadsheetml/2006/main" count="108" uniqueCount="22">
  <si>
    <t>T1P</t>
  </si>
  <si>
    <t>Kpl</t>
  </si>
  <si>
    <t>Flow_pyr</t>
  </si>
  <si>
    <t>T1Lin</t>
  </si>
  <si>
    <t>Klp</t>
  </si>
  <si>
    <t>KMCT4</t>
  </si>
  <si>
    <t>T1Lex</t>
  </si>
  <si>
    <t>Flow_Lac</t>
  </si>
  <si>
    <t>K_MCT1</t>
  </si>
  <si>
    <t>Alpha</t>
  </si>
  <si>
    <t>Beta</t>
  </si>
  <si>
    <t>Gamma</t>
  </si>
  <si>
    <t>Rsqr_Pyr</t>
  </si>
  <si>
    <t>Rsqrd_Lacin</t>
  </si>
  <si>
    <t>Rsqrd_Lacex</t>
  </si>
  <si>
    <t>RMSE_Pyr</t>
  </si>
  <si>
    <t>RMSE_Lacin</t>
  </si>
  <si>
    <t>RMSE_Lacex</t>
  </si>
  <si>
    <t>HK-2</t>
  </si>
  <si>
    <t>UMRC6</t>
  </si>
  <si>
    <t>UOK262</t>
  </si>
  <si>
    <t>UOK262 with 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</si>
</sst>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6F33-5B33-467D-BAF3-ABC8B8851025}">
  <sheetPr codeName="Sheet1"/>
  <dimension ref="A1:AB84"/>
  <sheetViews>
    <sheetView tabSelected="1" workbookViewId="0">
      <selection activeCell="U9" sqref="U9"/>
    </sheetView>
  </sheetViews>
  <sheetFormatPr defaultRowHeight="14.4" x14ac:dyDescent="0.3"/>
  <sheetData>
    <row r="1" spans="1:28" x14ac:dyDescent="0.3">
      <c r="A1">
        <v>48.751065958981471</v>
      </c>
      <c r="B1">
        <v>4.1858078526701764E-3</v>
      </c>
      <c r="C1">
        <v>0.24819191329695373</v>
      </c>
      <c r="D1">
        <v>29.741423846718423</v>
      </c>
      <c r="E1">
        <v>2.2204460492503131E-14</v>
      </c>
      <c r="F1">
        <v>0.22593113392562866</v>
      </c>
      <c r="G1">
        <v>37.450423468829818</v>
      </c>
      <c r="H1">
        <v>0.12442093511030389</v>
      </c>
      <c r="I1">
        <v>0.14811574115001322</v>
      </c>
      <c r="J1">
        <v>2.2193313345148269</v>
      </c>
      <c r="K1">
        <v>22.999999998955278</v>
      </c>
      <c r="L1">
        <v>356652992.33319217</v>
      </c>
      <c r="M1">
        <v>0.99739045182258645</v>
      </c>
      <c r="N1">
        <v>0.99814159766415012</v>
      </c>
      <c r="O1">
        <v>0.99540818727712543</v>
      </c>
      <c r="P1">
        <v>7.2846399462234951E-2</v>
      </c>
      <c r="Q1">
        <v>6.0600021554298944E-2</v>
      </c>
      <c r="R1">
        <v>0.12809825660299787</v>
      </c>
    </row>
    <row r="2" spans="1:28" x14ac:dyDescent="0.3">
      <c r="A2">
        <v>50.81122605735672</v>
      </c>
      <c r="B2">
        <v>3.8793115600473222E-3</v>
      </c>
      <c r="C2">
        <v>0.32060076225834361</v>
      </c>
      <c r="D2">
        <v>21.526432678357715</v>
      </c>
      <c r="E2">
        <v>2.2207776695282732E-14</v>
      </c>
      <c r="F2">
        <v>0.13683723124232669</v>
      </c>
      <c r="G2">
        <v>37.65997423338942</v>
      </c>
      <c r="H2">
        <v>6.8012548003135068E-2</v>
      </c>
      <c r="I2">
        <v>2.2204460492503134E-14</v>
      </c>
      <c r="J2">
        <v>6.7534875189591625</v>
      </c>
      <c r="K2">
        <v>11.997467693108295</v>
      </c>
      <c r="L2">
        <v>191490271.86734959</v>
      </c>
      <c r="M2">
        <v>0.99667101768735655</v>
      </c>
      <c r="N2">
        <v>0.98258951319500953</v>
      </c>
      <c r="O2">
        <v>0.99583501225405535</v>
      </c>
      <c r="P2">
        <v>8.1807226062457702E-2</v>
      </c>
      <c r="Q2">
        <v>0.18734316708353466</v>
      </c>
      <c r="R2">
        <v>9.0965585470898488E-2</v>
      </c>
    </row>
    <row r="3" spans="1:28" x14ac:dyDescent="0.3">
      <c r="A3">
        <v>49.119623205978073</v>
      </c>
      <c r="B3">
        <v>3.6096425018843381E-3</v>
      </c>
      <c r="C3">
        <v>0.23157365243220976</v>
      </c>
      <c r="D3">
        <v>21.52642002414094</v>
      </c>
      <c r="E3">
        <v>4.2731101001706422E-14</v>
      </c>
      <c r="F3">
        <v>9.8020083314626888E-2</v>
      </c>
      <c r="G3">
        <v>37.664927727793582</v>
      </c>
      <c r="H3">
        <v>5.7407826779174553E-2</v>
      </c>
      <c r="I3">
        <v>2.2230674870153547E-14</v>
      </c>
      <c r="J3">
        <v>2.8545007803649236</v>
      </c>
      <c r="K3">
        <v>21.325821712703128</v>
      </c>
      <c r="L3">
        <v>491427654.10000002</v>
      </c>
      <c r="M3">
        <v>0.99564379984661744</v>
      </c>
      <c r="N3">
        <v>0.99211718636506285</v>
      </c>
      <c r="O3">
        <v>0.99763565796114761</v>
      </c>
      <c r="P3">
        <v>9.5112350349514763E-2</v>
      </c>
      <c r="Q3">
        <v>0.12557627920051817</v>
      </c>
      <c r="R3">
        <v>8.4663067131670308E-2</v>
      </c>
    </row>
    <row r="4" spans="1:28" x14ac:dyDescent="0.3">
      <c r="A4">
        <v>49.932363872328153</v>
      </c>
      <c r="B4">
        <v>1.8994476864535682E-2</v>
      </c>
      <c r="C4">
        <v>6.6383416801254105E-5</v>
      </c>
      <c r="D4">
        <v>24.811888266082399</v>
      </c>
      <c r="E4">
        <v>9.5759698089465897E-2</v>
      </c>
      <c r="F4">
        <v>0.87779264987216565</v>
      </c>
      <c r="G4">
        <v>35.700000028685707</v>
      </c>
      <c r="H4">
        <v>0.80169751103402276</v>
      </c>
      <c r="I4">
        <v>4.4330343626666698E-14</v>
      </c>
      <c r="J4">
        <v>5.8631114327864431</v>
      </c>
      <c r="K4">
        <v>11.698180605482145</v>
      </c>
      <c r="L4">
        <v>143407436.1856989</v>
      </c>
      <c r="M4">
        <v>0.99703106557695964</v>
      </c>
      <c r="N4">
        <v>0.96056457092435688</v>
      </c>
      <c r="O4">
        <v>0.98343141306680992</v>
      </c>
      <c r="P4">
        <v>7.7956722921934313E-2</v>
      </c>
      <c r="Q4">
        <v>0.27879355854308419</v>
      </c>
      <c r="R4">
        <v>0.18275729071707897</v>
      </c>
    </row>
    <row r="5" spans="1:28" x14ac:dyDescent="0.3">
      <c r="A5">
        <v>49.210227096726825</v>
      </c>
      <c r="B5">
        <v>2.396409494859297E-2</v>
      </c>
      <c r="C5">
        <v>0.31904201598753607</v>
      </c>
      <c r="D5">
        <v>21.52642845005192</v>
      </c>
      <c r="E5">
        <v>3.6924142836006642E-14</v>
      </c>
      <c r="F5">
        <v>1.0541178460597627</v>
      </c>
      <c r="G5">
        <v>36.719868920290317</v>
      </c>
      <c r="H5">
        <v>0.96331673058225831</v>
      </c>
      <c r="I5">
        <v>2.5005191550067459E-6</v>
      </c>
      <c r="J5">
        <v>3.2019446705292749</v>
      </c>
      <c r="K5">
        <v>20.291270347224629</v>
      </c>
      <c r="L5">
        <v>629016395.17023718</v>
      </c>
      <c r="M5">
        <v>0.99609224805019425</v>
      </c>
      <c r="N5">
        <v>0.98282513359250101</v>
      </c>
      <c r="O5">
        <v>0.99247808024170348</v>
      </c>
      <c r="P5">
        <v>9.1131006260553121E-2</v>
      </c>
      <c r="Q5">
        <v>0.18518631630291268</v>
      </c>
      <c r="R5">
        <v>0.1231208574574172</v>
      </c>
      <c r="T5">
        <f>1/51</f>
        <v>1.9607843137254902E-2</v>
      </c>
      <c r="U5">
        <f>0.0001</f>
        <v>1E-4</v>
      </c>
      <c r="V5">
        <f>10^-8</f>
        <v>1E-8</v>
      </c>
      <c r="W5">
        <f>1/30-0.001</f>
        <v>3.2333333333333332E-2</v>
      </c>
      <c r="X5">
        <v>0</v>
      </c>
      <c r="Y5">
        <v>1E-3</v>
      </c>
      <c r="Z5">
        <f>1/37.7</f>
        <v>2.652519893899204E-2</v>
      </c>
      <c r="AA5">
        <f>10^-8</f>
        <v>1E-8</v>
      </c>
      <c r="AB5">
        <v>0</v>
      </c>
    </row>
    <row r="6" spans="1:28" x14ac:dyDescent="0.3">
      <c r="A6">
        <v>50.999999999942247</v>
      </c>
      <c r="B6">
        <v>1.6517659300715859E-2</v>
      </c>
      <c r="C6">
        <v>1.4529810462960051E-3</v>
      </c>
      <c r="D6">
        <v>24.940495280194941</v>
      </c>
      <c r="E6">
        <v>3.9185970533515239E-2</v>
      </c>
      <c r="F6">
        <v>0.5036890459215364</v>
      </c>
      <c r="G6">
        <v>35.783966857629743</v>
      </c>
      <c r="H6">
        <v>0.26326685909760733</v>
      </c>
      <c r="I6">
        <v>3.4333305384813653E-10</v>
      </c>
      <c r="J6">
        <v>5.0809732827783272</v>
      </c>
      <c r="K6">
        <v>11.78823681632373</v>
      </c>
      <c r="L6">
        <v>153946289.29819372</v>
      </c>
      <c r="M6">
        <v>0.99736486576926153</v>
      </c>
      <c r="N6">
        <v>0.98865636766705545</v>
      </c>
      <c r="O6">
        <v>0.99507107605542511</v>
      </c>
      <c r="P6">
        <v>7.2234307655238028E-2</v>
      </c>
      <c r="Q6">
        <v>0.16365085472015711</v>
      </c>
      <c r="R6">
        <v>0.12565739186179917</v>
      </c>
      <c r="T6">
        <f>1/47</f>
        <v>2.1276595744680851E-2</v>
      </c>
      <c r="U6">
        <v>0.08</v>
      </c>
      <c r="V6">
        <v>1</v>
      </c>
      <c r="W6">
        <f>1/22+0.001</f>
        <v>4.6454545454545457E-2</v>
      </c>
      <c r="X6">
        <v>0.01</v>
      </c>
      <c r="Y6">
        <v>1</v>
      </c>
      <c r="Z6">
        <f>1/35.7</f>
        <v>2.8011204481792715E-2</v>
      </c>
      <c r="AA6">
        <v>1</v>
      </c>
      <c r="AB6">
        <v>0.9</v>
      </c>
    </row>
    <row r="7" spans="1:28" x14ac:dyDescent="0.3">
      <c r="A7">
        <v>48.223751027822594</v>
      </c>
      <c r="B7">
        <v>1.3557855936643192E-2</v>
      </c>
      <c r="C7">
        <v>0.11452390734068192</v>
      </c>
      <c r="D7">
        <v>22.51671349386908</v>
      </c>
      <c r="E7">
        <v>9.9382796535175754E-5</v>
      </c>
      <c r="F7">
        <v>8.2460664503899217E-2</v>
      </c>
      <c r="G7">
        <v>37.471138951506347</v>
      </c>
      <c r="H7">
        <v>0.11625365901330817</v>
      </c>
      <c r="I7">
        <v>3.9036312208840916E-8</v>
      </c>
      <c r="J7">
        <v>2.7104582159719453</v>
      </c>
      <c r="K7">
        <v>17.035484442617754</v>
      </c>
      <c r="L7">
        <v>233193788.05148256</v>
      </c>
      <c r="M7">
        <v>0.99888377808048445</v>
      </c>
      <c r="N7">
        <v>0.998682436557361</v>
      </c>
      <c r="O7">
        <v>0.99585132327789549</v>
      </c>
      <c r="P7">
        <v>4.6956922500303089E-2</v>
      </c>
      <c r="Q7">
        <v>5.5942031905302114E-2</v>
      </c>
      <c r="R7">
        <v>0.1019175477485445</v>
      </c>
    </row>
    <row r="8" spans="1:28" x14ac:dyDescent="0.3">
      <c r="A8">
        <v>50.999999999942247</v>
      </c>
      <c r="B8">
        <v>4.3092962623129663E-3</v>
      </c>
      <c r="C8">
        <v>1.000002220632113E-8</v>
      </c>
      <c r="D8">
        <v>30.927835051503916</v>
      </c>
      <c r="E8">
        <v>9.9999999999977801E-2</v>
      </c>
      <c r="F8">
        <v>1.0000000000224263E-3</v>
      </c>
      <c r="G8">
        <v>37.699999999968441</v>
      </c>
      <c r="H8">
        <v>1.0000022206736177E-8</v>
      </c>
      <c r="I8">
        <v>0.89999999999997782</v>
      </c>
      <c r="J8">
        <v>1.4332380344523634</v>
      </c>
      <c r="K8">
        <v>22.999999999999979</v>
      </c>
      <c r="L8">
        <v>133759916.93147056</v>
      </c>
      <c r="M8">
        <v>0.99284855380697401</v>
      </c>
      <c r="N8">
        <v>0.98704463825653876</v>
      </c>
      <c r="O8">
        <v>-2.8415376415990404E-2</v>
      </c>
      <c r="P8">
        <v>0.12538822126312577</v>
      </c>
      <c r="Q8">
        <v>0.74864489231546283</v>
      </c>
      <c r="R8">
        <v>1.3102565134173263</v>
      </c>
    </row>
    <row r="9" spans="1:28" x14ac:dyDescent="0.3">
      <c r="A9">
        <v>50.887313020019519</v>
      </c>
      <c r="B9">
        <v>3.1995434970233244E-2</v>
      </c>
      <c r="C9">
        <v>0.20874979118699602</v>
      </c>
      <c r="D9">
        <v>21.759965749982683</v>
      </c>
      <c r="E9">
        <v>4.4408920779957363E-14</v>
      </c>
      <c r="F9">
        <v>1.9879066036269559</v>
      </c>
      <c r="G9">
        <v>35.700000295904516</v>
      </c>
      <c r="H9">
        <v>5.6629199039069595</v>
      </c>
      <c r="I9">
        <v>4.7738999101164478E-11</v>
      </c>
      <c r="J9">
        <v>6.5640103343486862</v>
      </c>
      <c r="K9">
        <v>12.567127811111108</v>
      </c>
      <c r="L9">
        <v>1044548690.8892181</v>
      </c>
      <c r="M9">
        <v>0.99328660823151704</v>
      </c>
      <c r="N9">
        <v>0.95510258563864325</v>
      </c>
      <c r="O9">
        <v>0.97871766907030211</v>
      </c>
      <c r="P9">
        <v>0.11518097160317382</v>
      </c>
      <c r="Q9">
        <v>0.30658388080845778</v>
      </c>
      <c r="R9">
        <v>0.22559742776211064</v>
      </c>
    </row>
    <row r="10" spans="1:28" x14ac:dyDescent="0.3">
      <c r="A10">
        <v>50.999999999942247</v>
      </c>
      <c r="B10">
        <v>1.1549552457758405E-2</v>
      </c>
      <c r="C10">
        <v>1.7739831709834154E-2</v>
      </c>
      <c r="D10">
        <v>24.230277247642643</v>
      </c>
      <c r="E10">
        <v>1.5077006845088207E-12</v>
      </c>
      <c r="F10">
        <v>1.1981718683444307</v>
      </c>
      <c r="G10">
        <v>36.367775773901208</v>
      </c>
      <c r="H10">
        <v>1.3829680933944513</v>
      </c>
      <c r="I10">
        <v>2.2499737800177325E-14</v>
      </c>
      <c r="J10">
        <v>4.1027200384006006</v>
      </c>
      <c r="K10">
        <v>9.1862172274592773</v>
      </c>
      <c r="L10">
        <v>82196470.325172186</v>
      </c>
      <c r="M10">
        <v>0.99770610602255272</v>
      </c>
      <c r="N10">
        <v>0.98700433536602117</v>
      </c>
      <c r="O10">
        <v>0.98992989709075352</v>
      </c>
      <c r="P10">
        <v>6.8481859152078342E-2</v>
      </c>
      <c r="Q10">
        <v>0.1602369343180709</v>
      </c>
      <c r="R10">
        <v>0.14415368025333977</v>
      </c>
    </row>
    <row r="11" spans="1:28" x14ac:dyDescent="0.3">
      <c r="A11">
        <v>47.154993097995415</v>
      </c>
      <c r="B11">
        <v>1.5029498493267466E-2</v>
      </c>
      <c r="C11">
        <v>0.11997583963546031</v>
      </c>
      <c r="D11">
        <v>24.440982731468665</v>
      </c>
      <c r="E11">
        <v>8.2477747977756572E-5</v>
      </c>
      <c r="F11">
        <v>0.12465206245694369</v>
      </c>
      <c r="G11">
        <v>37.324310844593064</v>
      </c>
      <c r="H11">
        <v>0.20436507962235193</v>
      </c>
      <c r="I11">
        <v>2.067691251548151E-8</v>
      </c>
      <c r="J11">
        <v>4.0932921753730396</v>
      </c>
      <c r="K11">
        <v>17.626524178646243</v>
      </c>
      <c r="L11">
        <v>38571900.835877106</v>
      </c>
      <c r="M11">
        <v>0.98881096987292083</v>
      </c>
      <c r="N11">
        <v>0.99053740876153462</v>
      </c>
      <c r="O11">
        <v>0.97976788659556369</v>
      </c>
      <c r="P11">
        <v>0.14838787362718014</v>
      </c>
      <c r="Q11">
        <v>0.1390743765130274</v>
      </c>
      <c r="R11">
        <v>0.2467644834627542</v>
      </c>
    </row>
    <row r="12" spans="1:28" x14ac:dyDescent="0.3">
      <c r="A12">
        <v>50.573141029907823</v>
      </c>
      <c r="B12">
        <v>7.9998903651227304E-2</v>
      </c>
      <c r="C12">
        <v>5.6128838360194479E-2</v>
      </c>
      <c r="D12">
        <v>26.47518507712147</v>
      </c>
      <c r="E12">
        <v>3.6060523998637973E-4</v>
      </c>
      <c r="F12">
        <v>1.3631521360127687</v>
      </c>
      <c r="G12">
        <v>35.84820290742185</v>
      </c>
      <c r="H12">
        <v>2.7763252208109552</v>
      </c>
      <c r="I12">
        <v>4.2746866108372178E-6</v>
      </c>
      <c r="J12">
        <v>4.2344649325090593</v>
      </c>
      <c r="K12">
        <v>20.487974746155459</v>
      </c>
      <c r="L12">
        <v>622022481.00957251</v>
      </c>
      <c r="M12">
        <v>0.98448003849991561</v>
      </c>
      <c r="N12">
        <v>0.93893770958412837</v>
      </c>
      <c r="O12">
        <v>0.98276119905158432</v>
      </c>
      <c r="P12">
        <v>0.17711953387714388</v>
      </c>
      <c r="Q12">
        <v>0.35211450994923515</v>
      </c>
      <c r="R12">
        <v>0.19470471475395756</v>
      </c>
    </row>
    <row r="13" spans="1:2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</row>
    <row r="14" spans="1:28" x14ac:dyDescent="0.3">
      <c r="B14" t="s">
        <v>18</v>
      </c>
      <c r="C14" t="s">
        <v>19</v>
      </c>
      <c r="D14" t="s">
        <v>20</v>
      </c>
      <c r="E14" t="s">
        <v>21</v>
      </c>
      <c r="I14">
        <f>IF(OR(ABS(1/A1-T$5)&lt;=0.001*(1/A1),ABS(1/A1-T$6)&lt;=0.001*(1/A1)),0,1)</f>
        <v>1</v>
      </c>
      <c r="J14">
        <f>IF(OR(ABS(B1-U$5)&lt;=0.001*(B1),ABS(B1-U$6)&lt;=0.001*(B1)),0,1)</f>
        <v>1</v>
      </c>
      <c r="K14">
        <f>IF(OR(ABS(C1-V$5)&lt;=0.001*(C1),ABS(C1-V$6)&lt;=0.001*(C1)),0,1)</f>
        <v>1</v>
      </c>
      <c r="L14">
        <f>IF(OR(ABS(1/D1-W$5)&lt;=0.001*(1/D1),ABS(1/D1-W$6)&lt;=0.001*(1/D1)),0,1)</f>
        <v>1</v>
      </c>
      <c r="M14">
        <f>IF(OR(ABS(E1-X$5)&lt;=0.001*(E1),ABS(E1-X$6)&lt;=0.001*(E1)),0,1)</f>
        <v>1</v>
      </c>
      <c r="N14">
        <f>IF(OR(ABS(F1-Y$5)&lt;=0.001*(F1),ABS(F1-Y$6)&lt;=0.001*(F1)),0,1)</f>
        <v>1</v>
      </c>
      <c r="O14">
        <f>IF(OR(ABS(1/G1-Z$5)&lt;=0.001*(1/G1),ABS(1/G1-Z$6)&lt;=0.001*(1/G1)),0,1)</f>
        <v>1</v>
      </c>
      <c r="P14">
        <f>IF(OR(ABS(H1-AA$5)&lt;=0.001*(H1),ABS(H1-AA$6)&lt;=0.001*(H1)),0,1)</f>
        <v>1</v>
      </c>
      <c r="Q14">
        <f>IF(OR(ABS(I1-AB$5)&lt;=0.001*(I1),ABS(I1-AB$6)&lt;=0.001*(I1)),0,1)</f>
        <v>1</v>
      </c>
    </row>
    <row r="15" spans="1:28" x14ac:dyDescent="0.3">
      <c r="A15" t="s">
        <v>0</v>
      </c>
      <c r="B15">
        <f>AVERAGE(A$1:A$3)</f>
        <v>49.560638407438752</v>
      </c>
      <c r="C15">
        <f>AVERAGE(A$4:A$6)</f>
        <v>50.04753032299908</v>
      </c>
      <c r="D15">
        <f>AVERAGE(A$7:A$12)</f>
        <v>49.806533029271641</v>
      </c>
      <c r="E15">
        <v>50.251253074076111</v>
      </c>
      <c r="I15">
        <f t="shared" ref="I15:I25" si="0">IF(OR(ABS(1/A2-T$5)&lt;=0.001*(1/A2),ABS(1/A2-T$6)&lt;=0.001*(1/A2)),0,1)</f>
        <v>1</v>
      </c>
      <c r="J15">
        <f t="shared" ref="J15:K25" si="1">IF(OR(ABS(B2-U$5)&lt;=0.001*(B2),ABS(B2-U$6)&lt;=0.001*(B2)),0,1)</f>
        <v>1</v>
      </c>
      <c r="K15">
        <f t="shared" si="1"/>
        <v>1</v>
      </c>
      <c r="L15">
        <f t="shared" ref="L15:L25" si="2">IF(OR(ABS(1/D2-W$5)&lt;=0.001*(1/D2),ABS(1/D2-W$6)&lt;=0.001*(1/D2)),0,1)</f>
        <v>0</v>
      </c>
      <c r="M15">
        <f t="shared" ref="M15:Q25" si="3">IF(OR(ABS(E2-X$5)&lt;=0.001*(E2),ABS(E2-X$6)&lt;=0.001*(E2)),0,1)</f>
        <v>1</v>
      </c>
      <c r="N15">
        <f t="shared" si="3"/>
        <v>1</v>
      </c>
      <c r="O15">
        <f t="shared" ref="O15:O25" si="4">IF(OR(ABS(1/G2-Z$5)&lt;=0.001*(1/G2),ABS(1/G2-Z$6)&lt;=0.001*(1/G2)),0,1)</f>
        <v>1</v>
      </c>
      <c r="P15">
        <f t="shared" si="3"/>
        <v>1</v>
      </c>
      <c r="Q15">
        <f t="shared" si="3"/>
        <v>1</v>
      </c>
    </row>
    <row r="16" spans="1:28" x14ac:dyDescent="0.3">
      <c r="B16">
        <f>STDEV(A$1:A$3)/SQRT(COUNT(A$1:A$3))</f>
        <v>0.63428061972440697</v>
      </c>
      <c r="C16">
        <f>STDEV(A$4:A$6)/SQRT(COUNT(A$4:A$6))</f>
        <v>0.51986191910004442</v>
      </c>
      <c r="D16">
        <f>STDEV(A$7:A$12)/SQRT(COUNT(A$7:A$12))</f>
        <v>0.68654601463818188</v>
      </c>
      <c r="E16">
        <v>0.27528273450313556</v>
      </c>
      <c r="I16">
        <f t="shared" si="0"/>
        <v>1</v>
      </c>
      <c r="J16">
        <f t="shared" si="1"/>
        <v>1</v>
      </c>
      <c r="K16">
        <f t="shared" si="1"/>
        <v>1</v>
      </c>
      <c r="L16">
        <f t="shared" si="2"/>
        <v>0</v>
      </c>
      <c r="M16">
        <f t="shared" si="3"/>
        <v>1</v>
      </c>
      <c r="N16">
        <f t="shared" si="3"/>
        <v>1</v>
      </c>
      <c r="O16">
        <f t="shared" si="4"/>
        <v>0</v>
      </c>
      <c r="P16">
        <f t="shared" si="3"/>
        <v>1</v>
      </c>
      <c r="Q16">
        <f t="shared" si="3"/>
        <v>1</v>
      </c>
      <c r="V16">
        <f>1/W5</f>
        <v>30.927835051546392</v>
      </c>
    </row>
    <row r="17" spans="1:22" x14ac:dyDescent="0.3">
      <c r="I17">
        <f t="shared" si="0"/>
        <v>1</v>
      </c>
      <c r="J17">
        <f t="shared" si="1"/>
        <v>1</v>
      </c>
      <c r="K17">
        <f t="shared" si="1"/>
        <v>1</v>
      </c>
      <c r="L17">
        <f t="shared" si="2"/>
        <v>1</v>
      </c>
      <c r="M17">
        <f t="shared" si="3"/>
        <v>1</v>
      </c>
      <c r="N17">
        <f t="shared" si="3"/>
        <v>1</v>
      </c>
      <c r="O17">
        <f t="shared" si="4"/>
        <v>0</v>
      </c>
      <c r="P17">
        <f t="shared" si="3"/>
        <v>1</v>
      </c>
      <c r="Q17">
        <f t="shared" si="3"/>
        <v>1</v>
      </c>
      <c r="V17">
        <f>1/W6</f>
        <v>21.526418786692759</v>
      </c>
    </row>
    <row r="18" spans="1:22" x14ac:dyDescent="0.3">
      <c r="C18" t="s">
        <v>18</v>
      </c>
      <c r="D18" t="s">
        <v>19</v>
      </c>
      <c r="E18" t="s">
        <v>20</v>
      </c>
      <c r="F18" t="s">
        <v>21</v>
      </c>
      <c r="I18">
        <f t="shared" si="0"/>
        <v>1</v>
      </c>
      <c r="J18">
        <f t="shared" si="1"/>
        <v>1</v>
      </c>
      <c r="K18">
        <f t="shared" si="1"/>
        <v>1</v>
      </c>
      <c r="L18">
        <f t="shared" si="2"/>
        <v>0</v>
      </c>
      <c r="M18">
        <f t="shared" si="3"/>
        <v>1</v>
      </c>
      <c r="N18">
        <f t="shared" si="3"/>
        <v>1</v>
      </c>
      <c r="O18">
        <f t="shared" si="4"/>
        <v>1</v>
      </c>
      <c r="P18">
        <f t="shared" si="3"/>
        <v>1</v>
      </c>
      <c r="Q18">
        <f t="shared" si="3"/>
        <v>1</v>
      </c>
    </row>
    <row r="19" spans="1:22" x14ac:dyDescent="0.3">
      <c r="A19">
        <f>STDEV(B1:B10)/SQRT(10)</f>
        <v>3.0834463587046707E-3</v>
      </c>
      <c r="B19" t="s">
        <v>1</v>
      </c>
      <c r="C19">
        <f>AVERAGE(B$1:B$3)</f>
        <v>3.8915873048672787E-3</v>
      </c>
      <c r="D19">
        <f>AVERAGE(B$4:B$6)</f>
        <v>1.9825410371281504E-2</v>
      </c>
      <c r="E19">
        <f>AVERAGE(B$7:B$12)</f>
        <v>2.6073423628573761E-2</v>
      </c>
      <c r="F19">
        <v>1.0690668644567594E-2</v>
      </c>
      <c r="I19">
        <f t="shared" si="0"/>
        <v>0</v>
      </c>
      <c r="J19">
        <f t="shared" si="1"/>
        <v>1</v>
      </c>
      <c r="K19">
        <f t="shared" si="1"/>
        <v>1</v>
      </c>
      <c r="L19">
        <f t="shared" si="2"/>
        <v>1</v>
      </c>
      <c r="M19">
        <f t="shared" si="3"/>
        <v>1</v>
      </c>
      <c r="N19">
        <f t="shared" si="3"/>
        <v>1</v>
      </c>
      <c r="O19">
        <f t="shared" si="4"/>
        <v>1</v>
      </c>
      <c r="P19">
        <f t="shared" si="3"/>
        <v>1</v>
      </c>
      <c r="Q19">
        <f t="shared" si="3"/>
        <v>1</v>
      </c>
    </row>
    <row r="20" spans="1:22" x14ac:dyDescent="0.3">
      <c r="C20">
        <f>STDEV(B$1:B$3)/SQRT(COUNT(B$1:B$3))</f>
        <v>1.6643782452185717E-4</v>
      </c>
      <c r="D20">
        <f>STDEV(B$4:B$6)/SQRT(COUNT(B$4:B$6))</f>
        <v>2.1893826248487219E-3</v>
      </c>
      <c r="E20">
        <f>STDEV(B$7:B$9)/SQRT(COUNT(B$7:B$9))</f>
        <v>8.1377121178147719E-3</v>
      </c>
      <c r="F20">
        <v>3.2812668392862032E-3</v>
      </c>
      <c r="I20">
        <f t="shared" si="0"/>
        <v>1</v>
      </c>
      <c r="J20">
        <f t="shared" si="1"/>
        <v>1</v>
      </c>
      <c r="K20">
        <f t="shared" si="1"/>
        <v>1</v>
      </c>
      <c r="L20">
        <f t="shared" si="2"/>
        <v>1</v>
      </c>
      <c r="M20">
        <f t="shared" si="3"/>
        <v>1</v>
      </c>
      <c r="N20">
        <f t="shared" si="3"/>
        <v>1</v>
      </c>
      <c r="O20">
        <f t="shared" si="4"/>
        <v>1</v>
      </c>
      <c r="P20">
        <f t="shared" si="3"/>
        <v>1</v>
      </c>
      <c r="Q20">
        <f t="shared" si="3"/>
        <v>1</v>
      </c>
    </row>
    <row r="21" spans="1:22" x14ac:dyDescent="0.3">
      <c r="I21">
        <f t="shared" si="0"/>
        <v>0</v>
      </c>
      <c r="J21">
        <f t="shared" si="1"/>
        <v>1</v>
      </c>
      <c r="K21">
        <f t="shared" si="1"/>
        <v>0</v>
      </c>
      <c r="L21">
        <f t="shared" si="2"/>
        <v>0</v>
      </c>
      <c r="M21">
        <f t="shared" si="3"/>
        <v>1</v>
      </c>
      <c r="N21">
        <f t="shared" si="3"/>
        <v>0</v>
      </c>
      <c r="O21">
        <f t="shared" si="4"/>
        <v>0</v>
      </c>
      <c r="P21">
        <f t="shared" si="3"/>
        <v>0</v>
      </c>
      <c r="Q21">
        <f t="shared" si="3"/>
        <v>0</v>
      </c>
    </row>
    <row r="22" spans="1:22" x14ac:dyDescent="0.3">
      <c r="D22" t="s">
        <v>18</v>
      </c>
      <c r="E22" t="s">
        <v>19</v>
      </c>
      <c r="F22" t="s">
        <v>20</v>
      </c>
      <c r="G22" t="s">
        <v>21</v>
      </c>
      <c r="I22">
        <f t="shared" si="0"/>
        <v>1</v>
      </c>
      <c r="J22">
        <f t="shared" si="1"/>
        <v>1</v>
      </c>
      <c r="K22">
        <f t="shared" si="1"/>
        <v>1</v>
      </c>
      <c r="L22">
        <f t="shared" si="2"/>
        <v>1</v>
      </c>
      <c r="M22">
        <f t="shared" si="3"/>
        <v>1</v>
      </c>
      <c r="N22">
        <f t="shared" si="3"/>
        <v>1</v>
      </c>
      <c r="O22">
        <f t="shared" si="4"/>
        <v>0</v>
      </c>
      <c r="P22">
        <f t="shared" si="3"/>
        <v>1</v>
      </c>
      <c r="Q22">
        <f t="shared" si="3"/>
        <v>1</v>
      </c>
    </row>
    <row r="23" spans="1:22" x14ac:dyDescent="0.3">
      <c r="C23" t="s">
        <v>2</v>
      </c>
      <c r="D23">
        <f>AVERAGE(C$1:C$3)</f>
        <v>0.26678877599583567</v>
      </c>
      <c r="E23">
        <f>AVERAGE(C$4:C$6)</f>
        <v>0.10685379348354444</v>
      </c>
      <c r="F23">
        <f>AVERAGE(C$7:C$12)</f>
        <v>8.6186369705531521E-2</v>
      </c>
      <c r="G23">
        <v>0.13231072396110866</v>
      </c>
      <c r="I23">
        <f t="shared" si="0"/>
        <v>0</v>
      </c>
      <c r="J23">
        <f t="shared" si="1"/>
        <v>1</v>
      </c>
      <c r="K23">
        <f t="shared" si="1"/>
        <v>1</v>
      </c>
      <c r="L23">
        <f t="shared" si="2"/>
        <v>1</v>
      </c>
      <c r="M23">
        <f t="shared" si="3"/>
        <v>1</v>
      </c>
      <c r="N23">
        <f t="shared" si="3"/>
        <v>1</v>
      </c>
      <c r="O23">
        <f t="shared" si="4"/>
        <v>1</v>
      </c>
      <c r="P23">
        <f t="shared" si="3"/>
        <v>1</v>
      </c>
      <c r="Q23">
        <f t="shared" si="3"/>
        <v>1</v>
      </c>
    </row>
    <row r="24" spans="1:22" x14ac:dyDescent="0.3">
      <c r="D24">
        <f>STDEV(C$1:C$3)/SQRT(COUNT(C$1:C$3))</f>
        <v>2.7330319230233741E-2</v>
      </c>
      <c r="E24">
        <f>STDEV(C$4:C$6)/SQRT(COUNT(C$4:C$6))</f>
        <v>0.10609486633873028</v>
      </c>
      <c r="F24">
        <f>STDEV(C$7:C$12)/SQRT(COUNT(C$7:C$12))</f>
        <v>3.1613820266919154E-2</v>
      </c>
      <c r="G24">
        <v>7.9106246904482938E-2</v>
      </c>
      <c r="I24">
        <f t="shared" si="0"/>
        <v>1</v>
      </c>
      <c r="J24">
        <f t="shared" si="1"/>
        <v>1</v>
      </c>
      <c r="K24">
        <f t="shared" si="1"/>
        <v>1</v>
      </c>
      <c r="L24">
        <f t="shared" si="2"/>
        <v>1</v>
      </c>
      <c r="M24">
        <f t="shared" si="3"/>
        <v>1</v>
      </c>
      <c r="N24">
        <f t="shared" si="3"/>
        <v>1</v>
      </c>
      <c r="O24">
        <f t="shared" si="4"/>
        <v>1</v>
      </c>
      <c r="P24">
        <f t="shared" si="3"/>
        <v>1</v>
      </c>
      <c r="Q24">
        <f t="shared" si="3"/>
        <v>1</v>
      </c>
    </row>
    <row r="25" spans="1:22" x14ac:dyDescent="0.3">
      <c r="I25">
        <f t="shared" si="0"/>
        <v>1</v>
      </c>
      <c r="J25">
        <f t="shared" si="1"/>
        <v>0</v>
      </c>
      <c r="K25">
        <f t="shared" si="1"/>
        <v>1</v>
      </c>
      <c r="L25">
        <f t="shared" si="2"/>
        <v>1</v>
      </c>
      <c r="M25">
        <f t="shared" si="3"/>
        <v>1</v>
      </c>
      <c r="N25">
        <f t="shared" si="3"/>
        <v>1</v>
      </c>
      <c r="O25">
        <f t="shared" si="4"/>
        <v>1</v>
      </c>
      <c r="P25">
        <f t="shared" si="3"/>
        <v>1</v>
      </c>
      <c r="Q25">
        <f t="shared" si="3"/>
        <v>1</v>
      </c>
    </row>
    <row r="26" spans="1:22" x14ac:dyDescent="0.3">
      <c r="E26" t="s">
        <v>18</v>
      </c>
      <c r="F26" t="s">
        <v>19</v>
      </c>
      <c r="G26" t="s">
        <v>20</v>
      </c>
      <c r="H26" t="s">
        <v>21</v>
      </c>
    </row>
    <row r="27" spans="1:22" x14ac:dyDescent="0.3">
      <c r="D27" t="s">
        <v>3</v>
      </c>
      <c r="E27">
        <f>AVERAGE(D$1:D$3)</f>
        <v>24.264758849739025</v>
      </c>
      <c r="F27">
        <f>AVERAGE(D$4:D$6)</f>
        <v>23.759603998776416</v>
      </c>
      <c r="G27">
        <f>AVERAGE(D$7:D$12)</f>
        <v>25.058493225264744</v>
      </c>
      <c r="H27">
        <v>23.142803827161774</v>
      </c>
    </row>
    <row r="28" spans="1:22" x14ac:dyDescent="0.3">
      <c r="A28">
        <f>MIN(D1:D10)</f>
        <v>21.52642002414094</v>
      </c>
      <c r="E28">
        <f>STDEV(D$1:D$3)/SQRT(COUNT(D$1:D$3))</f>
        <v>2.7383324984921389</v>
      </c>
      <c r="F28">
        <f>STDEV(D$4:D$6)/SQRT(COUNT(D$4:D$6))</f>
        <v>1.1172048028577788</v>
      </c>
      <c r="G28">
        <f>STDEV(D$7:D$12)/SQRT(COUNT(D$7:D$12))</f>
        <v>1.3523359777316011</v>
      </c>
      <c r="H28">
        <v>0.81478517034870679</v>
      </c>
    </row>
    <row r="29" spans="1:22" x14ac:dyDescent="0.3">
      <c r="A29">
        <f>MAX(G1:G10)</f>
        <v>37.699999999968441</v>
      </c>
    </row>
    <row r="30" spans="1:22" x14ac:dyDescent="0.3">
      <c r="F30" t="s">
        <v>18</v>
      </c>
      <c r="G30" t="s">
        <v>19</v>
      </c>
      <c r="H30" t="s">
        <v>20</v>
      </c>
      <c r="I30" t="s">
        <v>21</v>
      </c>
    </row>
    <row r="31" spans="1:22" x14ac:dyDescent="0.3">
      <c r="E31" t="s">
        <v>4</v>
      </c>
      <c r="F31">
        <f>AVERAGE(E$1:E$3)</f>
        <v>2.9047779396497428E-14</v>
      </c>
      <c r="G31">
        <f>AVERAGE(E$4:E$6)</f>
        <v>4.4981889541006022E-2</v>
      </c>
      <c r="H31">
        <f>AVERAGE(E$7:E$12)</f>
        <v>1.6757077631004872E-2</v>
      </c>
      <c r="I31">
        <v>2.1025093985305696E-2</v>
      </c>
    </row>
    <row r="32" spans="1:22" x14ac:dyDescent="0.3">
      <c r="F32">
        <f>STDEV(E$1:E$3)/SQRT(COUNT(E$1:E$3))</f>
        <v>6.8416608695789816E-15</v>
      </c>
      <c r="G32">
        <f>STDEV(E$4:E$6)/SQRT(COUNT(E$4:E$6))</f>
        <v>2.7794930307526052E-2</v>
      </c>
      <c r="H32">
        <f>STDEV(E$7:E$12)/SQRT(COUNT(E$7:E$12))</f>
        <v>1.6648672430822308E-2</v>
      </c>
      <c r="I32">
        <v>2.1019203824217559E-2</v>
      </c>
    </row>
    <row r="34" spans="5:13" x14ac:dyDescent="0.3">
      <c r="G34" t="s">
        <v>18</v>
      </c>
      <c r="H34" t="s">
        <v>19</v>
      </c>
      <c r="I34" t="s">
        <v>20</v>
      </c>
      <c r="J34" t="s">
        <v>21</v>
      </c>
    </row>
    <row r="35" spans="5:13" x14ac:dyDescent="0.3">
      <c r="E35">
        <f>STDEV(F1:F10)/SQRT(10)</f>
        <v>0.20567200925280862</v>
      </c>
      <c r="F35" t="s">
        <v>5</v>
      </c>
      <c r="G35">
        <f>AVERAGE(F$1:F$3)</f>
        <v>0.15359614949419409</v>
      </c>
      <c r="H35">
        <f>AVERAGE(F$4:F$6)</f>
        <v>0.81186651395115483</v>
      </c>
      <c r="I35">
        <f>AVERAGE(F$8:F$12)</f>
        <v>0.93497653408822434</v>
      </c>
      <c r="J35">
        <v>0.30595667810993804</v>
      </c>
    </row>
    <row r="36" spans="5:13" x14ac:dyDescent="0.3">
      <c r="G36">
        <f>STDEV(F$1:F$3)/SQRT(COUNT(F$1:F$3))</f>
        <v>3.7863593872532006E-2</v>
      </c>
      <c r="H36">
        <f>STDEV(F$4:F$6)/SQRT(COUNT(F$4:F$6))</f>
        <v>0.16227821537255963</v>
      </c>
      <c r="I36">
        <f>STDEV(F$8:F$12)/SQRT(COUNT(F$8:F$12))</f>
        <v>0.38014508920597967</v>
      </c>
      <c r="J36">
        <v>0.22958577860583701</v>
      </c>
    </row>
    <row r="38" spans="5:13" x14ac:dyDescent="0.3">
      <c r="H38" t="s">
        <v>18</v>
      </c>
      <c r="I38" t="s">
        <v>19</v>
      </c>
      <c r="J38" t="s">
        <v>20</v>
      </c>
      <c r="K38" t="s">
        <v>21</v>
      </c>
    </row>
    <row r="39" spans="5:13" x14ac:dyDescent="0.3">
      <c r="G39" t="s">
        <v>6</v>
      </c>
      <c r="H39">
        <f>AVERAGE(G$1:G$3)</f>
        <v>37.591775143337607</v>
      </c>
      <c r="I39">
        <f>AVERAGE(G$4:G$6)</f>
        <v>36.067945268868584</v>
      </c>
      <c r="J39">
        <f>AVERAGE(G$7:G$12)</f>
        <v>36.735238128882571</v>
      </c>
      <c r="K39">
        <v>36.707801952922914</v>
      </c>
    </row>
    <row r="40" spans="5:13" x14ac:dyDescent="0.3">
      <c r="H40">
        <f>STDEV(G$1:G$3)/SQRT(COUNT(G$1:G$3))</f>
        <v>7.0690301530266189E-2</v>
      </c>
      <c r="I40">
        <f>STDEV(G$4:G$6)/SQRT(COUNT(G$4:G$6))</f>
        <v>0.32686181716081397</v>
      </c>
      <c r="J40">
        <f>STDEV(G$7:G$12)/SQRT(COUNT(G$7:G$12))</f>
        <v>0.35650617527626893</v>
      </c>
      <c r="K40">
        <v>0.33987967575418288</v>
      </c>
    </row>
    <row r="42" spans="5:13" x14ac:dyDescent="0.3">
      <c r="I42" t="s">
        <v>18</v>
      </c>
      <c r="J42" t="s">
        <v>19</v>
      </c>
      <c r="K42" t="s">
        <v>20</v>
      </c>
      <c r="L42" t="s">
        <v>21</v>
      </c>
    </row>
    <row r="43" spans="5:13" x14ac:dyDescent="0.3">
      <c r="H43" t="s">
        <v>7</v>
      </c>
      <c r="I43">
        <f>AVERAGE(H$1:H$3)</f>
        <v>8.328043663087116E-2</v>
      </c>
      <c r="J43">
        <f>AVERAGE(H$4:H$6)</f>
        <v>0.67609370023796289</v>
      </c>
      <c r="K43">
        <f>AVERAGE(H$7:H$12)</f>
        <v>1.690471994458008</v>
      </c>
      <c r="L43">
        <v>1.4785037205375082</v>
      </c>
    </row>
    <row r="44" spans="5:13" x14ac:dyDescent="0.3">
      <c r="I44">
        <f>STDEV(H$1:H$3)/SQRT(COUNT(H$1:H$3))</f>
        <v>2.0796798546985022E-2</v>
      </c>
      <c r="J44">
        <f>STDEV(H$4:H$6)/SQRT(COUNT(H$4:H$6))</f>
        <v>0.21162048861605087</v>
      </c>
      <c r="K44">
        <f>STDEV(H$7:H$12)/SQRT(COUNT(H$7:H$12))</f>
        <v>0.90550816178625571</v>
      </c>
      <c r="L44">
        <v>1.2973750977627638</v>
      </c>
    </row>
    <row r="46" spans="5:13" x14ac:dyDescent="0.3">
      <c r="J46" t="s">
        <v>18</v>
      </c>
      <c r="K46" t="s">
        <v>19</v>
      </c>
      <c r="L46" t="s">
        <v>20</v>
      </c>
      <c r="M46" t="s">
        <v>21</v>
      </c>
    </row>
    <row r="47" spans="5:13" x14ac:dyDescent="0.3">
      <c r="I47" t="s">
        <v>8</v>
      </c>
      <c r="J47">
        <f>AVERAGE(I$1:I$3)</f>
        <v>4.9371913716685888E-2</v>
      </c>
      <c r="K47">
        <f>AVERAGE(I$4:I$6)</f>
        <v>8.3362084413031249E-7</v>
      </c>
      <c r="L47">
        <f>AVERAGE(I$7:I$12)</f>
        <v>0.15000072240792914</v>
      </c>
      <c r="M47">
        <v>4.3538377364417491E-6</v>
      </c>
    </row>
    <row r="48" spans="5:13" x14ac:dyDescent="0.3">
      <c r="J48">
        <f>STDEV(I$1:I$3)/SQRT(COUNT(I$1:I$3))</f>
        <v>4.9371913716663669E-2</v>
      </c>
      <c r="K48">
        <f>STDEV(I$4:I$6)/SQRT(COUNT(I$4:I$6))</f>
        <v>8.3344916132975529E-7</v>
      </c>
      <c r="L48">
        <f>STDEV(I$7:I$12)/SQRT(COUNT(I$7:I$12))</f>
        <v>0.14999985552002279</v>
      </c>
      <c r="M48">
        <v>4.0545385571089105E-6</v>
      </c>
    </row>
    <row r="50" spans="10:17" x14ac:dyDescent="0.3">
      <c r="K50" t="s">
        <v>18</v>
      </c>
      <c r="L50" t="s">
        <v>19</v>
      </c>
      <c r="M50" t="s">
        <v>20</v>
      </c>
      <c r="N50" t="s">
        <v>21</v>
      </c>
    </row>
    <row r="51" spans="10:17" x14ac:dyDescent="0.3">
      <c r="J51" t="s">
        <v>9</v>
      </c>
      <c r="K51">
        <f>AVERAGE(J$1:J$3)</f>
        <v>3.9424398779463039</v>
      </c>
      <c r="L51">
        <f>AVERAGE(J$4:J$6)</f>
        <v>4.7153431286980156</v>
      </c>
      <c r="M51">
        <f>AVERAGE(J$7:J$12)</f>
        <v>3.8563639551759494</v>
      </c>
      <c r="N51">
        <v>4.3538377364417491E-6</v>
      </c>
    </row>
    <row r="52" spans="10:17" x14ac:dyDescent="0.3">
      <c r="K52">
        <f>STDEV(J$1:J$3)/SQRT(COUNT(J$1:J$3))</f>
        <v>1.4174333242717692</v>
      </c>
      <c r="L52">
        <f>STDEV(J$4:J$6)/SQRT(COUNT(J$4:J$6))</f>
        <v>0.78966579245382207</v>
      </c>
      <c r="M52">
        <f>STDEV(J$7:J$12)/SQRT(COUNT(J$7:J$12))</f>
        <v>0.7018018418280717</v>
      </c>
      <c r="N52">
        <v>4.0545385571089105E-6</v>
      </c>
    </row>
    <row r="54" spans="10:17" x14ac:dyDescent="0.3">
      <c r="L54" t="s">
        <v>18</v>
      </c>
      <c r="M54" t="s">
        <v>19</v>
      </c>
      <c r="N54" t="s">
        <v>20</v>
      </c>
      <c r="O54" t="s">
        <v>21</v>
      </c>
    </row>
    <row r="55" spans="10:17" x14ac:dyDescent="0.3">
      <c r="K55" t="s">
        <v>10</v>
      </c>
      <c r="L55">
        <f>AVERAGE(K$1:K$3)</f>
        <v>18.774429801588898</v>
      </c>
      <c r="M55">
        <f>AVERAGE(K$4:K$6)</f>
        <v>14.592562589676836</v>
      </c>
      <c r="N55">
        <f>AVERAGE(K$7:K$12)</f>
        <v>16.650554734331635</v>
      </c>
      <c r="O55">
        <v>4.3538377364417491E-6</v>
      </c>
    </row>
    <row r="56" spans="10:17" x14ac:dyDescent="0.3">
      <c r="L56">
        <f>STDEV(K$1:K$3)/SQRT(COUNT(K$1:K$3))</f>
        <v>3.4227732322575326</v>
      </c>
      <c r="M56">
        <f>STDEV(K$4:K$6)/SQRT(COUNT(K$4:K$6))</f>
        <v>2.8494724722147708</v>
      </c>
      <c r="N56">
        <f>STDEV(K$7:K$12)/SQRT(COUNT(K$7:K$12))</f>
        <v>2.0698844139967885</v>
      </c>
      <c r="O56">
        <v>4.0545385571089105E-6</v>
      </c>
    </row>
    <row r="58" spans="10:17" x14ac:dyDescent="0.3">
      <c r="M58" t="s">
        <v>18</v>
      </c>
      <c r="N58" t="s">
        <v>19</v>
      </c>
      <c r="O58" t="s">
        <v>20</v>
      </c>
      <c r="P58" t="s">
        <v>21</v>
      </c>
    </row>
    <row r="59" spans="10:17" x14ac:dyDescent="0.3">
      <c r="L59" t="s">
        <v>11</v>
      </c>
      <c r="M59">
        <f>AVERAGE(L$1:L$3)</f>
        <v>346523639.43351394</v>
      </c>
      <c r="N59">
        <f>AVERAGE(L$4:L$6)</f>
        <v>308790040.21804327</v>
      </c>
      <c r="O59">
        <f>AVERAGE(L$7:L$12)</f>
        <v>359048874.67379886</v>
      </c>
      <c r="P59">
        <v>4.3538377364417491E-6</v>
      </c>
    </row>
    <row r="60" spans="10:17" x14ac:dyDescent="0.3">
      <c r="M60">
        <f>STDEV(L$1:L$3)/SQRT(COUNT(L$1:L$3))</f>
        <v>86732464.428971559</v>
      </c>
      <c r="N60">
        <f>STDEV(L$4:L$6)/SQRT(COUNT(L$4:L$6))</f>
        <v>160142078.23128819</v>
      </c>
      <c r="O60">
        <f>STDEV(L$7:L$12)/SQRT(COUNT(L$7:L$12))</f>
        <v>161762426.3669697</v>
      </c>
      <c r="P60">
        <v>4.0545385571089105E-6</v>
      </c>
    </row>
    <row r="62" spans="10:17" x14ac:dyDescent="0.3">
      <c r="N62" t="s">
        <v>18</v>
      </c>
      <c r="O62" t="s">
        <v>19</v>
      </c>
      <c r="P62" t="s">
        <v>20</v>
      </c>
      <c r="Q62" t="s">
        <v>21</v>
      </c>
    </row>
    <row r="63" spans="10:17" x14ac:dyDescent="0.3">
      <c r="M63" t="s">
        <v>12</v>
      </c>
      <c r="N63">
        <f>AVERAGE(M$1:M$3)</f>
        <v>0.99656842311885352</v>
      </c>
      <c r="O63">
        <f>AVERAGE(M$4:M$6)</f>
        <v>0.99682939313213836</v>
      </c>
      <c r="P63">
        <f>AVERAGE(M$7:M$12)</f>
        <v>0.9926693424190608</v>
      </c>
      <c r="Q63">
        <v>4.3538377364417491E-6</v>
      </c>
    </row>
    <row r="64" spans="10:17" x14ac:dyDescent="0.3">
      <c r="N64">
        <f>STDEV(M$1:M$3)/SQRT(COUNT(M$1:M$3))</f>
        <v>5.06817690892187E-4</v>
      </c>
      <c r="O64">
        <f>STDEV(M$4:M$6)/SQRT(COUNT(M$4:M$6))</f>
        <v>3.8096053862620837E-4</v>
      </c>
      <c r="P64">
        <f>STDEV(M$7:M$12)/SQRT(COUNT(M$7:M$12))</f>
        <v>2.2087181001443153E-3</v>
      </c>
      <c r="Q64">
        <v>4.0545385571089105E-6</v>
      </c>
    </row>
    <row r="66" spans="14:21" x14ac:dyDescent="0.3">
      <c r="O66" t="s">
        <v>18</v>
      </c>
      <c r="P66" t="s">
        <v>19</v>
      </c>
      <c r="Q66" t="s">
        <v>20</v>
      </c>
      <c r="R66" t="s">
        <v>21</v>
      </c>
    </row>
    <row r="67" spans="14:21" x14ac:dyDescent="0.3">
      <c r="N67" t="s">
        <v>13</v>
      </c>
      <c r="O67">
        <f>AVERAGE(N$1:N$3)</f>
        <v>0.9909494324080742</v>
      </c>
      <c r="P67">
        <f>AVERAGE(N$4:N$6)</f>
        <v>0.97734869072797126</v>
      </c>
      <c r="Q67">
        <f>AVERAGE(N$7:N$12)</f>
        <v>0.97621818569403784</v>
      </c>
      <c r="R67">
        <v>4.3538377364417491E-6</v>
      </c>
    </row>
    <row r="68" spans="14:21" x14ac:dyDescent="0.3">
      <c r="O68">
        <f>STDEV(N$1:N$3)/SQRT(COUNT(N$1:N$3))</f>
        <v>4.5273086122576906E-3</v>
      </c>
      <c r="P68">
        <f>STDEV(N$4:N$6)/SQRT(COUNT(N$4:N$6))</f>
        <v>8.5592217499532424E-3</v>
      </c>
      <c r="Q68">
        <f>STDEV(N$7:N$12)/SQRT(COUNT(N$7:N$12))</f>
        <v>9.6245143264867619E-3</v>
      </c>
      <c r="R68">
        <v>4.0545385571089105E-6</v>
      </c>
    </row>
    <row r="70" spans="14:21" x14ac:dyDescent="0.3">
      <c r="P70" t="s">
        <v>18</v>
      </c>
      <c r="Q70" t="s">
        <v>19</v>
      </c>
      <c r="R70" t="s">
        <v>20</v>
      </c>
      <c r="S70" t="s">
        <v>21</v>
      </c>
    </row>
    <row r="71" spans="14:21" x14ac:dyDescent="0.3">
      <c r="O71" t="s">
        <v>14</v>
      </c>
      <c r="P71">
        <f>AVERAGE(O$1:O$3)</f>
        <v>0.99629295249744276</v>
      </c>
      <c r="Q71">
        <f>AVERAGE(O$4:O$6)</f>
        <v>0.99032685645464602</v>
      </c>
      <c r="R71">
        <f>AVERAGE(O$7:O$12)</f>
        <v>0.81643543311168487</v>
      </c>
      <c r="S71">
        <v>4.3538377364417491E-6</v>
      </c>
    </row>
    <row r="72" spans="14:21" x14ac:dyDescent="0.3">
      <c r="P72">
        <f>STDEV(O$1:O$3)/SQRT(COUNT(O$1:O$3))</f>
        <v>6.8256583612373437E-4</v>
      </c>
      <c r="Q72">
        <f>STDEV(O$4:O$6)/SQRT(COUNT(O$4:O$6))</f>
        <v>3.5280429635817187E-3</v>
      </c>
      <c r="R72">
        <f>STDEV(O$7:O$12)/SQRT(COUNT(O$7:O$12))</f>
        <v>0.16899117885453593</v>
      </c>
      <c r="S72">
        <v>4.0545385571089105E-6</v>
      </c>
    </row>
    <row r="74" spans="14:21" x14ac:dyDescent="0.3">
      <c r="Q74" t="s">
        <v>18</v>
      </c>
      <c r="R74" t="s">
        <v>19</v>
      </c>
      <c r="S74" t="s">
        <v>20</v>
      </c>
      <c r="T74" t="s">
        <v>21</v>
      </c>
    </row>
    <row r="75" spans="14:21" x14ac:dyDescent="0.3">
      <c r="P75" t="s">
        <v>15</v>
      </c>
      <c r="Q75">
        <f>AVERAGE(P$1:P$3)</f>
        <v>8.3255325291402463E-2</v>
      </c>
      <c r="R75">
        <f>AVERAGE(P$4:P$6)</f>
        <v>8.0440678945908492E-2</v>
      </c>
      <c r="S75">
        <f>AVERAGE(P$7:P$12)</f>
        <v>0.11358589700383416</v>
      </c>
      <c r="T75">
        <v>4.3538377364417491E-6</v>
      </c>
    </row>
    <row r="76" spans="14:21" x14ac:dyDescent="0.3">
      <c r="Q76">
        <f>STDEV(P$1:P$3)/SQRT(COUNT(P$1:P$3))</f>
        <v>6.4682786417341919E-3</v>
      </c>
      <c r="R76">
        <f>STDEV(P$4:P$6)/SQRT(COUNT(P$4:P$6))</f>
        <v>5.5946055175739766E-3</v>
      </c>
      <c r="S76">
        <f>STDEV(P$7:P$12)/SQRT(COUNT(P$7:P$12))</f>
        <v>1.9885785699057551E-2</v>
      </c>
      <c r="T76">
        <v>4.0545385571089105E-6</v>
      </c>
    </row>
    <row r="78" spans="14:21" x14ac:dyDescent="0.3">
      <c r="R78" t="s">
        <v>18</v>
      </c>
      <c r="S78" t="s">
        <v>19</v>
      </c>
      <c r="T78" t="s">
        <v>20</v>
      </c>
      <c r="U78" t="s">
        <v>21</v>
      </c>
    </row>
    <row r="79" spans="14:21" x14ac:dyDescent="0.3">
      <c r="Q79" t="s">
        <v>16</v>
      </c>
      <c r="R79">
        <f>AVERAGE(Q$1:Q$3)</f>
        <v>0.12450648927945059</v>
      </c>
      <c r="S79">
        <f>AVERAGE(Q$4:Q$6)</f>
        <v>0.20921024318871803</v>
      </c>
      <c r="T79">
        <f>AVERAGE(Q$7:Q$12)</f>
        <v>0.29376610430159272</v>
      </c>
      <c r="U79">
        <v>4.3538377364417491E-6</v>
      </c>
    </row>
    <row r="80" spans="14:21" x14ac:dyDescent="0.3">
      <c r="R80">
        <f>STDEV(Q$1:Q$3)/SQRT(COUNT(Q$1:Q$3))</f>
        <v>3.6591504353322549E-2</v>
      </c>
      <c r="S80">
        <f>STDEV(Q$4:Q$6)/SQRT(COUNT(Q$4:Q$6))</f>
        <v>3.5342714280666328E-2</v>
      </c>
      <c r="T80">
        <f>STDEV(Q$7:Q$12)/SQRT(COUNT(Q$7:Q$12))</f>
        <v>0.10145662503668337</v>
      </c>
      <c r="U80">
        <v>4.0545385571089105E-6</v>
      </c>
    </row>
    <row r="82" spans="18:22" x14ac:dyDescent="0.3">
      <c r="S82" t="s">
        <v>18</v>
      </c>
      <c r="T82" t="s">
        <v>19</v>
      </c>
      <c r="U82" t="s">
        <v>20</v>
      </c>
      <c r="V82" t="s">
        <v>21</v>
      </c>
    </row>
    <row r="83" spans="18:22" x14ac:dyDescent="0.3">
      <c r="R83" t="s">
        <v>17</v>
      </c>
      <c r="S83">
        <f>AVERAGE(R$1:R$3)</f>
        <v>0.10124230306852222</v>
      </c>
      <c r="T83">
        <f>AVERAGE(R$4:R$6)</f>
        <v>0.14384518001209845</v>
      </c>
      <c r="U83">
        <f>AVERAGE(R$7:R$12)</f>
        <v>0.37056572789967218</v>
      </c>
      <c r="V83">
        <v>4.3538377364417491E-6</v>
      </c>
    </row>
    <row r="84" spans="18:22" x14ac:dyDescent="0.3">
      <c r="S84">
        <f>STDEV(R$1:R$3)/SQRT(COUNT(R$1:R$3))</f>
        <v>1.3550671748890226E-2</v>
      </c>
      <c r="T84">
        <f>STDEV(R$4:R$6)/SQRT(COUNT(R$4:R$6))</f>
        <v>1.9469829406320291E-2</v>
      </c>
      <c r="U84">
        <f>STDEV(R$7:R$12)/SQRT(COUNT(R$7:R$12))</f>
        <v>0.18918445007613111</v>
      </c>
      <c r="V84">
        <v>4.0545385571089105E-6</v>
      </c>
    </row>
  </sheetData>
  <conditionalFormatting sqref="I14:Q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2019-03-01T18:21:24Z</dcterms:created>
  <dcterms:modified xsi:type="dcterms:W3CDTF">2019-03-01T23:19:06Z</dcterms:modified>
</cp:coreProperties>
</file>