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A5E31E2D-43B1-4E1C-B8CC-595E53BE348B}" xr6:coauthVersionLast="36" xr6:coauthVersionMax="36" xr10:uidLastSave="{00000000-0000-0000-0000-000000000000}"/>
  <bookViews>
    <workbookView xWindow="0" yWindow="0" windowWidth="17250" windowHeight="7845" xr2:uid="{61729F37-5E17-4852-84D2-7C01C2FB3B14}"/>
  </bookViews>
  <sheets>
    <sheet name="Sheet1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6" i="1" l="1"/>
  <c r="W6" i="1"/>
  <c r="T6" i="1"/>
  <c r="Z5" i="1"/>
  <c r="W5" i="1"/>
  <c r="V5" i="1"/>
  <c r="U5" i="1"/>
  <c r="T5" i="1"/>
  <c r="U84" i="1"/>
  <c r="T84" i="1"/>
  <c r="S84" i="1"/>
  <c r="U83" i="1"/>
  <c r="T83" i="1"/>
  <c r="S83" i="1"/>
  <c r="T80" i="1"/>
  <c r="S80" i="1"/>
  <c r="R80" i="1"/>
  <c r="T79" i="1"/>
  <c r="S79" i="1"/>
  <c r="R79" i="1"/>
  <c r="S76" i="1"/>
  <c r="R76" i="1"/>
  <c r="Q76" i="1"/>
  <c r="S75" i="1"/>
  <c r="R75" i="1"/>
  <c r="Q75" i="1"/>
  <c r="R72" i="1"/>
  <c r="Q72" i="1"/>
  <c r="P72" i="1"/>
  <c r="R71" i="1"/>
  <c r="Q71" i="1"/>
  <c r="P71" i="1"/>
  <c r="Q68" i="1"/>
  <c r="P68" i="1"/>
  <c r="O68" i="1"/>
  <c r="Q67" i="1"/>
  <c r="P67" i="1"/>
  <c r="O67" i="1"/>
  <c r="P64" i="1"/>
  <c r="O64" i="1"/>
  <c r="N64" i="1"/>
  <c r="P63" i="1"/>
  <c r="O63" i="1"/>
  <c r="N63" i="1"/>
  <c r="O60" i="1"/>
  <c r="N60" i="1"/>
  <c r="M60" i="1"/>
  <c r="O59" i="1"/>
  <c r="N59" i="1"/>
  <c r="M59" i="1"/>
  <c r="N56" i="1"/>
  <c r="M56" i="1"/>
  <c r="L56" i="1"/>
  <c r="N55" i="1"/>
  <c r="M55" i="1"/>
  <c r="L55" i="1"/>
  <c r="M52" i="1"/>
  <c r="L52" i="1"/>
  <c r="K52" i="1"/>
  <c r="M51" i="1"/>
  <c r="L51" i="1"/>
  <c r="K51" i="1"/>
  <c r="L48" i="1"/>
  <c r="K48" i="1"/>
  <c r="J48" i="1"/>
  <c r="L47" i="1"/>
  <c r="K47" i="1"/>
  <c r="J47" i="1"/>
  <c r="K44" i="1"/>
  <c r="J44" i="1"/>
  <c r="I44" i="1"/>
  <c r="K43" i="1"/>
  <c r="J43" i="1"/>
  <c r="I43" i="1"/>
  <c r="J40" i="1"/>
  <c r="I40" i="1"/>
  <c r="H40" i="1"/>
  <c r="J39" i="1"/>
  <c r="I39" i="1"/>
  <c r="H39" i="1"/>
  <c r="I36" i="1"/>
  <c r="H36" i="1"/>
  <c r="G36" i="1"/>
  <c r="I35" i="1"/>
  <c r="H35" i="1"/>
  <c r="G35" i="1"/>
  <c r="E35" i="1"/>
  <c r="H32" i="1"/>
  <c r="G32" i="1"/>
  <c r="F32" i="1"/>
  <c r="H31" i="1"/>
  <c r="G31" i="1"/>
  <c r="F31" i="1"/>
  <c r="A29" i="1"/>
  <c r="G28" i="1"/>
  <c r="F28" i="1"/>
  <c r="E28" i="1"/>
  <c r="A28" i="1"/>
  <c r="G27" i="1"/>
  <c r="F27" i="1"/>
  <c r="E27" i="1"/>
  <c r="C27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E24" i="1"/>
  <c r="D24" i="1"/>
  <c r="Q23" i="1"/>
  <c r="P23" i="1"/>
  <c r="O23" i="1"/>
  <c r="N23" i="1"/>
  <c r="M23" i="1"/>
  <c r="L23" i="1"/>
  <c r="K23" i="1"/>
  <c r="J23" i="1"/>
  <c r="I23" i="1"/>
  <c r="F23" i="1"/>
  <c r="E23" i="1"/>
  <c r="D23" i="1"/>
  <c r="Q22" i="1"/>
  <c r="P22" i="1"/>
  <c r="O22" i="1"/>
  <c r="N22" i="1"/>
  <c r="M22" i="1"/>
  <c r="L22" i="1"/>
  <c r="K22" i="1"/>
  <c r="J22" i="1"/>
  <c r="I22" i="1"/>
  <c r="Q21" i="1"/>
  <c r="P21" i="1"/>
  <c r="O21" i="1"/>
  <c r="N21" i="1"/>
  <c r="M21" i="1"/>
  <c r="L21" i="1"/>
  <c r="K21" i="1"/>
  <c r="J21" i="1"/>
  <c r="I21" i="1"/>
  <c r="Q20" i="1"/>
  <c r="P20" i="1"/>
  <c r="O20" i="1"/>
  <c r="N20" i="1"/>
  <c r="M20" i="1"/>
  <c r="L20" i="1"/>
  <c r="K20" i="1"/>
  <c r="J20" i="1"/>
  <c r="I20" i="1"/>
  <c r="E20" i="1"/>
  <c r="D20" i="1"/>
  <c r="C20" i="1"/>
  <c r="Q19" i="1"/>
  <c r="P19" i="1"/>
  <c r="O19" i="1"/>
  <c r="N19" i="1"/>
  <c r="M19" i="1"/>
  <c r="L19" i="1"/>
  <c r="K19" i="1"/>
  <c r="J19" i="1"/>
  <c r="I19" i="1"/>
  <c r="E19" i="1"/>
  <c r="D19" i="1"/>
  <c r="C19" i="1"/>
  <c r="A19" i="1"/>
  <c r="S18" i="1"/>
  <c r="T18" i="1"/>
  <c r="Q18" i="1"/>
  <c r="P18" i="1"/>
  <c r="O18" i="1"/>
  <c r="N18" i="1"/>
  <c r="M18" i="1"/>
  <c r="L18" i="1"/>
  <c r="K18" i="1"/>
  <c r="J18" i="1"/>
  <c r="I18" i="1"/>
  <c r="V17" i="1"/>
  <c r="Q17" i="1"/>
  <c r="P17" i="1"/>
  <c r="O17" i="1"/>
  <c r="N17" i="1"/>
  <c r="M17" i="1"/>
  <c r="L17" i="1"/>
  <c r="K17" i="1"/>
  <c r="J17" i="1"/>
  <c r="I17" i="1"/>
  <c r="V16" i="1"/>
  <c r="Q16" i="1"/>
  <c r="P16" i="1"/>
  <c r="O16" i="1"/>
  <c r="N16" i="1"/>
  <c r="M16" i="1"/>
  <c r="L16" i="1"/>
  <c r="K16" i="1"/>
  <c r="J16" i="1"/>
  <c r="I16" i="1"/>
  <c r="D16" i="1"/>
  <c r="C16" i="1"/>
  <c r="B16" i="1"/>
  <c r="Q15" i="1"/>
  <c r="P15" i="1"/>
  <c r="O15" i="1"/>
  <c r="N15" i="1"/>
  <c r="M15" i="1"/>
  <c r="L15" i="1"/>
  <c r="K15" i="1"/>
  <c r="J15" i="1"/>
  <c r="I15" i="1"/>
  <c r="D15" i="1"/>
  <c r="C15" i="1"/>
  <c r="B15" i="1"/>
  <c r="Q14" i="1"/>
  <c r="P14" i="1"/>
  <c r="O14" i="1"/>
  <c r="N14" i="1"/>
  <c r="M14" i="1"/>
  <c r="L14" i="1"/>
  <c r="K14" i="1"/>
  <c r="J14" i="1"/>
  <c r="I14" i="1"/>
</calcChain>
</file>

<file path=xl/sharedStrings.xml><?xml version="1.0" encoding="utf-8"?>
<sst xmlns="http://schemas.openxmlformats.org/spreadsheetml/2006/main" count="90" uniqueCount="22">
  <si>
    <t>HK-2</t>
  </si>
  <si>
    <t>UMRC6</t>
  </si>
  <si>
    <t>UOK262</t>
  </si>
  <si>
    <t>UOK262 with DIDS</t>
  </si>
  <si>
    <t>T1P</t>
  </si>
  <si>
    <t>Kpl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</si>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</sst>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cex_summaryFINALsmoothnew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4">
          <cell r="G34" t="str">
            <v>HK-2</v>
          </cell>
          <cell r="H34" t="str">
            <v>UMRC6</v>
          </cell>
          <cell r="I34" t="str">
            <v>UOK262</v>
          </cell>
          <cell r="J34" t="str">
            <v>UOK262 with DIDS</v>
          </cell>
        </row>
        <row r="35">
          <cell r="G35">
            <v>0.15402494891963697</v>
          </cell>
          <cell r="H35">
            <v>0.64579528208730841</v>
          </cell>
          <cell r="I35">
            <v>0.63662113827972544</v>
          </cell>
          <cell r="J35">
            <v>0.30595667810993804</v>
          </cell>
        </row>
        <row r="36">
          <cell r="G36">
            <v>3.5738764910231549E-2</v>
          </cell>
          <cell r="H36">
            <v>0.12625233626649512</v>
          </cell>
          <cell r="I36">
            <v>0.3751571667782469</v>
          </cell>
          <cell r="J36">
            <v>0.22958577860583701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E939-9610-40D0-A265-05736F03C863}">
  <dimension ref="A1:AB84"/>
  <sheetViews>
    <sheetView tabSelected="1" workbookViewId="0">
      <selection activeCell="I35" sqref="I35"/>
    </sheetView>
  </sheetViews>
  <sheetFormatPr defaultRowHeight="15" x14ac:dyDescent="0.25"/>
  <sheetData>
    <row r="1" spans="1:28" x14ac:dyDescent="0.25">
      <c r="A1">
        <v>48.69566591054727</v>
      </c>
      <c r="B1">
        <v>7.53748816766982E-3</v>
      </c>
      <c r="C1">
        <v>0.3581036673768333</v>
      </c>
      <c r="D1">
        <v>27.093327791597279</v>
      </c>
      <c r="E1">
        <v>2.2973935910783721E-8</v>
      </c>
      <c r="F1">
        <v>0.79789937328618032</v>
      </c>
      <c r="G1">
        <v>37.698871973025305</v>
      </c>
      <c r="H1">
        <v>0.30021962773833472</v>
      </c>
      <c r="I1">
        <v>0.8999999721899633</v>
      </c>
      <c r="J1">
        <v>2.3337109189356071</v>
      </c>
      <c r="K1">
        <v>21.999999998885269</v>
      </c>
      <c r="L1">
        <v>417093714.31776237</v>
      </c>
      <c r="M1">
        <v>0.99719272094033062</v>
      </c>
      <c r="N1">
        <v>0.99736473165314465</v>
      </c>
      <c r="O1">
        <v>0.9874672046033226</v>
      </c>
      <c r="P1">
        <v>7.47435986047678E-2</v>
      </c>
      <c r="Q1">
        <v>7.3960084164607573E-2</v>
      </c>
      <c r="R1">
        <v>0.19245058772797158</v>
      </c>
    </row>
    <row r="2" spans="1:28" x14ac:dyDescent="0.25">
      <c r="A2">
        <v>50.936102916712791</v>
      </c>
      <c r="B2">
        <v>4.7817563092011845E-3</v>
      </c>
      <c r="C2">
        <v>4.0275236342247394E-3</v>
      </c>
      <c r="D2">
        <v>22.49489134887429</v>
      </c>
      <c r="E2">
        <v>2.331490890654742E-14</v>
      </c>
      <c r="F2">
        <v>0.35484603580513041</v>
      </c>
      <c r="G2">
        <v>37.699999999966863</v>
      </c>
      <c r="H2">
        <v>0.3000000000000233</v>
      </c>
      <c r="I2">
        <v>2.3315926051306046E-14</v>
      </c>
      <c r="J2">
        <v>5.4109811910192498</v>
      </c>
      <c r="K2">
        <v>13.194359605735675</v>
      </c>
      <c r="L2">
        <v>58371967.592527404</v>
      </c>
      <c r="M2">
        <v>0.99547095351351278</v>
      </c>
      <c r="N2">
        <v>0.98741352833855678</v>
      </c>
      <c r="O2">
        <v>0.96751543848526134</v>
      </c>
      <c r="P2">
        <v>0.10195894805628446</v>
      </c>
      <c r="Q2">
        <v>0.16735935945645608</v>
      </c>
      <c r="R2">
        <v>0.25165194668878277</v>
      </c>
    </row>
    <row r="3" spans="1:28" x14ac:dyDescent="0.25">
      <c r="A3">
        <v>49.102560588045712</v>
      </c>
      <c r="B3">
        <v>8.0062109758223567E-3</v>
      </c>
      <c r="C3">
        <v>0.22716895850515004</v>
      </c>
      <c r="D3">
        <v>25.36641354195152</v>
      </c>
      <c r="E3">
        <v>1.6082636040385795E-7</v>
      </c>
      <c r="F3">
        <v>0.318518357297637</v>
      </c>
      <c r="G3">
        <v>37.179038908046813</v>
      </c>
      <c r="H3">
        <v>0.40284973811185948</v>
      </c>
      <c r="I3">
        <v>5.9400357897394721E-8</v>
      </c>
      <c r="J3">
        <v>2.8545008768021503</v>
      </c>
      <c r="K3">
        <v>21.325821608394509</v>
      </c>
      <c r="L3">
        <v>491427684.12519908</v>
      </c>
      <c r="M3">
        <v>0.99564380069482172</v>
      </c>
      <c r="N3">
        <v>0.99623533910549167</v>
      </c>
      <c r="O3">
        <v>0.95195359445618954</v>
      </c>
      <c r="P3">
        <v>9.5112350381915747E-2</v>
      </c>
      <c r="Q3">
        <v>8.6849078928684265E-2</v>
      </c>
      <c r="R3">
        <v>0.32228399491380172</v>
      </c>
    </row>
    <row r="4" spans="1:28" x14ac:dyDescent="0.25">
      <c r="A4">
        <v>49.945773746852097</v>
      </c>
      <c r="B4">
        <v>1.1508778162384386E-2</v>
      </c>
      <c r="C4">
        <v>4.5171955776841287E-3</v>
      </c>
      <c r="D4">
        <v>24.89950035389354</v>
      </c>
      <c r="E4">
        <v>2.5034309563841843E-9</v>
      </c>
      <c r="F4">
        <v>0.51924204642665894</v>
      </c>
      <c r="G4">
        <v>36.74838228632921</v>
      </c>
      <c r="H4">
        <v>0.4900729660403097</v>
      </c>
      <c r="I4">
        <v>4.1649530203091509E-14</v>
      </c>
      <c r="J4">
        <v>5.740538016350528</v>
      </c>
      <c r="K4">
        <v>11.932985887860143</v>
      </c>
      <c r="L4">
        <v>142098772.2977812</v>
      </c>
      <c r="M4">
        <v>0.99706204972785939</v>
      </c>
      <c r="N4">
        <v>0.95796175893734326</v>
      </c>
      <c r="O4">
        <v>0.97676192423757247</v>
      </c>
      <c r="P4">
        <v>7.846581589480818E-2</v>
      </c>
      <c r="Q4">
        <v>0.30370448506276998</v>
      </c>
      <c r="R4">
        <v>0.21600842352672098</v>
      </c>
    </row>
    <row r="5" spans="1:28" x14ac:dyDescent="0.25">
      <c r="A5">
        <v>49.06508632675574</v>
      </c>
      <c r="B5">
        <v>1.5410278614212855E-2</v>
      </c>
      <c r="C5">
        <v>0.32753654887429318</v>
      </c>
      <c r="D5">
        <v>21.526460876879828</v>
      </c>
      <c r="E5">
        <v>2.2899298718237829E-14</v>
      </c>
      <c r="F5">
        <v>0.70972245253866184</v>
      </c>
      <c r="G5">
        <v>36.223790806659217</v>
      </c>
      <c r="H5">
        <v>0.59912318019948951</v>
      </c>
      <c r="I5">
        <v>2.2926035739846081E-14</v>
      </c>
      <c r="J5">
        <v>3.2019451544874276</v>
      </c>
      <c r="K5">
        <v>20.291269270471243</v>
      </c>
      <c r="L5">
        <v>629017289.17440271</v>
      </c>
      <c r="M5">
        <v>0.99609224843051858</v>
      </c>
      <c r="N5">
        <v>0.98183925120904869</v>
      </c>
      <c r="O5">
        <v>0.99349094807799943</v>
      </c>
      <c r="P5">
        <v>9.1131006254148841E-2</v>
      </c>
      <c r="Q5">
        <v>0.19027309775364981</v>
      </c>
      <c r="R5">
        <v>0.11506856894572813</v>
      </c>
      <c r="T5">
        <f>1/51</f>
        <v>1.9607843137254902E-2</v>
      </c>
      <c r="U5">
        <f>0.0001</f>
        <v>1E-4</v>
      </c>
      <c r="V5">
        <f>10^-8</f>
        <v>1E-8</v>
      </c>
      <c r="W5">
        <f>1/30-0.001</f>
        <v>3.2333333333333332E-2</v>
      </c>
      <c r="X5">
        <v>0</v>
      </c>
      <c r="Y5">
        <v>1E-3</v>
      </c>
      <c r="Z5">
        <f>1/37.7</f>
        <v>2.652519893899204E-2</v>
      </c>
      <c r="AA5">
        <v>0.3</v>
      </c>
      <c r="AB5">
        <v>0</v>
      </c>
    </row>
    <row r="6" spans="1:28" x14ac:dyDescent="0.25">
      <c r="A6">
        <v>49.325680276166111</v>
      </c>
      <c r="B6">
        <v>1.2844492414734903E-2</v>
      </c>
      <c r="C6">
        <v>1.0000022205019286E-8</v>
      </c>
      <c r="D6">
        <v>25.51291392866591</v>
      </c>
      <c r="E6">
        <v>7.2965235278967466E-13</v>
      </c>
      <c r="F6">
        <v>0.45298762726946984</v>
      </c>
      <c r="G6">
        <v>37.69999999996832</v>
      </c>
      <c r="H6">
        <v>0.30000000000002358</v>
      </c>
      <c r="I6">
        <v>2.2204460492503131E-14</v>
      </c>
      <c r="J6">
        <v>4.8009899631493136</v>
      </c>
      <c r="K6">
        <v>12.427811175064384</v>
      </c>
      <c r="L6">
        <v>149953750.75503626</v>
      </c>
      <c r="M6">
        <v>0.99719839783819886</v>
      </c>
      <c r="N6">
        <v>0.99012551409213123</v>
      </c>
      <c r="O6">
        <v>0.99626251320186121</v>
      </c>
      <c r="P6">
        <v>7.5672914308301115E-2</v>
      </c>
      <c r="Q6">
        <v>0.19035013356060929</v>
      </c>
      <c r="R6">
        <v>0.34744983672508867</v>
      </c>
      <c r="T6">
        <f>1/47</f>
        <v>2.1276595744680851E-2</v>
      </c>
      <c r="U6">
        <v>0.08</v>
      </c>
      <c r="V6">
        <v>10</v>
      </c>
      <c r="W6">
        <f>1/22+0.001</f>
        <v>4.6454545454545457E-2</v>
      </c>
      <c r="X6">
        <v>0.1</v>
      </c>
      <c r="Y6">
        <v>10</v>
      </c>
      <c r="Z6">
        <f>1/35.7</f>
        <v>2.8011204481792715E-2</v>
      </c>
      <c r="AA6">
        <v>0.7</v>
      </c>
      <c r="AB6">
        <v>0.9</v>
      </c>
    </row>
    <row r="7" spans="1:28" x14ac:dyDescent="0.25">
      <c r="A7">
        <v>48.221896245735991</v>
      </c>
      <c r="B7">
        <v>1.8922818283680014E-2</v>
      </c>
      <c r="C7">
        <v>0.10915372746641579</v>
      </c>
      <c r="D7">
        <v>23.819721356058526</v>
      </c>
      <c r="E7">
        <v>2.2204460492503131E-14</v>
      </c>
      <c r="F7">
        <v>0.23369908143825316</v>
      </c>
      <c r="G7">
        <v>37.699999999968448</v>
      </c>
      <c r="H7">
        <v>0.30000000000002219</v>
      </c>
      <c r="I7">
        <v>0.20202961261165914</v>
      </c>
      <c r="J7">
        <v>2.7105163819522375</v>
      </c>
      <c r="K7">
        <v>17.035164902021549</v>
      </c>
      <c r="L7">
        <v>233203397.51867586</v>
      </c>
      <c r="M7">
        <v>0.9988838092842669</v>
      </c>
      <c r="N7">
        <v>0.99876508107501794</v>
      </c>
      <c r="O7">
        <v>0.97335487003538224</v>
      </c>
      <c r="P7">
        <v>4.6956252809786943E-2</v>
      </c>
      <c r="Q7">
        <v>5.6251856163141975E-2</v>
      </c>
      <c r="R7">
        <v>0.24079301216071386</v>
      </c>
    </row>
    <row r="8" spans="1:28" x14ac:dyDescent="0.25">
      <c r="A8">
        <v>48.406494464418095</v>
      </c>
      <c r="B8">
        <v>4.6455788156103045E-2</v>
      </c>
      <c r="C8">
        <v>0.51307552342518314</v>
      </c>
      <c r="D8">
        <v>28.651399421628938</v>
      </c>
      <c r="E8">
        <v>2.2204460492503131E-14</v>
      </c>
      <c r="F8">
        <v>0.27455953499090469</v>
      </c>
      <c r="G8">
        <v>35.700000000028304</v>
      </c>
      <c r="H8">
        <v>0.69999999999997775</v>
      </c>
      <c r="I8">
        <v>2.2204751730999964E-14</v>
      </c>
      <c r="J8">
        <v>2.2911350836709552</v>
      </c>
      <c r="K8">
        <v>19.863141795629804</v>
      </c>
      <c r="L8">
        <v>612804763.3295362</v>
      </c>
      <c r="M8">
        <v>0.98016547025089507</v>
      </c>
      <c r="N8">
        <v>0.98510280776895687</v>
      </c>
      <c r="O8">
        <v>0.98350888851786167</v>
      </c>
      <c r="P8">
        <v>0.20135092635900179</v>
      </c>
      <c r="Q8">
        <v>0.17739575409298078</v>
      </c>
      <c r="R8">
        <v>0.19895720797705424</v>
      </c>
    </row>
    <row r="9" spans="1:28" x14ac:dyDescent="0.25">
      <c r="A9">
        <v>50.946779846119739</v>
      </c>
      <c r="B9">
        <v>2.9906840090542235E-3</v>
      </c>
      <c r="C9">
        <v>7.8684400317458134E-3</v>
      </c>
      <c r="D9">
        <v>28.299256793172969</v>
      </c>
      <c r="E9">
        <v>2.2204460492503131E-14</v>
      </c>
      <c r="F9">
        <v>0.2893814524828161</v>
      </c>
      <c r="G9">
        <v>35.700000000028304</v>
      </c>
      <c r="H9">
        <v>0.69999999999997775</v>
      </c>
      <c r="I9">
        <v>2.2205072566105412E-14</v>
      </c>
      <c r="J9">
        <v>5.6712777040232556</v>
      </c>
      <c r="K9">
        <v>12.951876808199405</v>
      </c>
      <c r="L9">
        <v>368333040.99581748</v>
      </c>
      <c r="M9">
        <v>0.99280265990680494</v>
      </c>
      <c r="N9">
        <v>0.94228194652867248</v>
      </c>
      <c r="O9">
        <v>0.96397285337291283</v>
      </c>
      <c r="P9">
        <v>0.12077374832227757</v>
      </c>
      <c r="Q9">
        <v>0.34579427125225509</v>
      </c>
      <c r="R9">
        <v>0.29444822235702328</v>
      </c>
    </row>
    <row r="10" spans="1:28" x14ac:dyDescent="0.25">
      <c r="A10">
        <v>50.351254132469947</v>
      </c>
      <c r="B10">
        <v>7.3363307579877449E-3</v>
      </c>
      <c r="C10">
        <v>2.059916977202049E-2</v>
      </c>
      <c r="D10">
        <v>21.62735718075313</v>
      </c>
      <c r="E10">
        <v>3.4208929348363552E-2</v>
      </c>
      <c r="F10">
        <v>0.78423285925539976</v>
      </c>
      <c r="G10">
        <v>35.700000000028595</v>
      </c>
      <c r="H10">
        <v>0.69999999999997753</v>
      </c>
      <c r="I10">
        <v>1.1376659040988606E-5</v>
      </c>
      <c r="J10">
        <v>3.6193816075263863</v>
      </c>
      <c r="K10">
        <v>10.497878790435767</v>
      </c>
      <c r="L10">
        <v>83209589.828360915</v>
      </c>
      <c r="M10">
        <v>0.9966821501756753</v>
      </c>
      <c r="N10">
        <v>0.98873898900188106</v>
      </c>
      <c r="O10">
        <v>0.99323635504699748</v>
      </c>
      <c r="P10">
        <v>8.1030150560381861E-2</v>
      </c>
      <c r="Q10">
        <v>0.18183843584858589</v>
      </c>
      <c r="R10">
        <v>0.18268332220422631</v>
      </c>
    </row>
    <row r="11" spans="1:28" x14ac:dyDescent="0.25">
      <c r="A11">
        <v>47.150301976081515</v>
      </c>
      <c r="B11">
        <v>1.7747195820790981E-2</v>
      </c>
      <c r="C11">
        <v>0.11724767612534517</v>
      </c>
      <c r="D11">
        <v>25.569856448195367</v>
      </c>
      <c r="E11">
        <v>2.2204460492503131E-14</v>
      </c>
      <c r="F11">
        <v>0.16567764643352559</v>
      </c>
      <c r="G11">
        <v>37.699999999968448</v>
      </c>
      <c r="H11">
        <v>0.30000000000002219</v>
      </c>
      <c r="I11">
        <v>4.9432422085696178E-3</v>
      </c>
      <c r="J11">
        <v>4.0932921028188174</v>
      </c>
      <c r="K11">
        <v>17.626524384476099</v>
      </c>
      <c r="L11">
        <v>38571897.843415208</v>
      </c>
      <c r="M11">
        <v>0.98881100116316167</v>
      </c>
      <c r="N11">
        <v>0.99053018229109968</v>
      </c>
      <c r="O11">
        <v>0.97628450286907209</v>
      </c>
      <c r="P11">
        <v>0.14838766623989499</v>
      </c>
      <c r="Q11">
        <v>0.13946723984380757</v>
      </c>
      <c r="R11">
        <v>0.26359738976177288</v>
      </c>
    </row>
    <row r="12" spans="1:28" x14ac:dyDescent="0.25">
      <c r="A12">
        <v>49.991074674238867</v>
      </c>
      <c r="B12">
        <v>7.9999999999969221E-2</v>
      </c>
      <c r="C12">
        <v>2.044887898512243</v>
      </c>
      <c r="D12">
        <v>27.384541387773968</v>
      </c>
      <c r="E12">
        <v>3.281199940461803E-14</v>
      </c>
      <c r="F12">
        <v>0.18428475451988879</v>
      </c>
      <c r="G12">
        <v>37.291008953095229</v>
      </c>
      <c r="H12">
        <v>0.380547456769257</v>
      </c>
      <c r="I12">
        <v>3.3285109017686968E-14</v>
      </c>
      <c r="J12">
        <v>5.3409540450601751</v>
      </c>
      <c r="K12">
        <v>16.52785925672395</v>
      </c>
      <c r="L12">
        <v>1298360595.2046373</v>
      </c>
      <c r="M12">
        <v>0.9797437384007035</v>
      </c>
      <c r="N12">
        <v>0.91035263901064845</v>
      </c>
      <c r="O12">
        <v>0.97357903818728664</v>
      </c>
      <c r="P12">
        <v>0.20058027621069799</v>
      </c>
      <c r="Q12">
        <v>0.41307668332526237</v>
      </c>
      <c r="R12">
        <v>0.22775819769554193</v>
      </c>
    </row>
    <row r="14" spans="1:28" x14ac:dyDescent="0.25">
      <c r="B14" t="s">
        <v>0</v>
      </c>
      <c r="C14" t="s">
        <v>1</v>
      </c>
      <c r="D14" t="s">
        <v>2</v>
      </c>
      <c r="E14" t="s">
        <v>3</v>
      </c>
      <c r="I14">
        <f>IF(OR(ABS(1/A1-T$5)&lt;=0.001*(1/A1),ABS(1/A1-T$6)&lt;=0.001*(1/A1)),0,1)</f>
        <v>1</v>
      </c>
      <c r="J14">
        <f>IF(OR(ABS(B1-U$5)&lt;=0.001*(B1),ABS(B1-U$6)&lt;=0.001*(B1)),0,1)</f>
        <v>1</v>
      </c>
      <c r="K14">
        <f>IF(OR(ABS(C1-V$5)&lt;=0.001*(C1),ABS(C1-V$6)&lt;=0.001*(C1)),0,1)</f>
        <v>1</v>
      </c>
      <c r="L14">
        <f>IF(OR(ABS(1/D1-W$5)&lt;=0.001*(1/D1),ABS(1/D1-W$6)&lt;=0.001*(1/D1)),0,1)</f>
        <v>1</v>
      </c>
      <c r="M14">
        <f>IF(OR(ABS(E1-X$5)&lt;=0.001*(E1),ABS(E1-X$6)&lt;=0.001*(E1)),0,1)</f>
        <v>1</v>
      </c>
      <c r="N14">
        <f>IF(OR(ABS(F1-Y$5)&lt;=0.001*(F1),ABS(F1-Y$6)&lt;=0.001*(F1)),0,1)</f>
        <v>1</v>
      </c>
      <c r="O14">
        <f>IF(OR(ABS(1/G1-Z$5)&lt;=0.001*(1/G1),ABS(1/G1-Z$6)&lt;=0.001*(1/G1)),0,1)</f>
        <v>0</v>
      </c>
      <c r="P14">
        <f>IF(OR(ABS(H1-AA$5)&lt;=0.001*(H1),ABS(H1-AA$6)&lt;=0.001*(H1)),0,1)</f>
        <v>0</v>
      </c>
      <c r="Q14">
        <f>IF(OR(ABS(I1-AB$5)&lt;=0.001*(I1),ABS(I1-AB$6)&lt;=0.001*(I1)),0,1)</f>
        <v>0</v>
      </c>
    </row>
    <row r="15" spans="1:28" x14ac:dyDescent="0.25">
      <c r="A15" t="s">
        <v>4</v>
      </c>
      <c r="B15">
        <f>AVERAGE(A$1:A$3)</f>
        <v>49.578109805101924</v>
      </c>
      <c r="C15">
        <f>AVERAGE(A$4:A$6)</f>
        <v>49.445513449924647</v>
      </c>
      <c r="D15">
        <f>AVERAGE(A$7:A$12)</f>
        <v>49.177966889844036</v>
      </c>
      <c r="E15">
        <v>50.251253074076111</v>
      </c>
      <c r="I15">
        <f t="shared" ref="I15:I25" si="0">IF(OR(ABS(1/A2-T$5)&lt;=0.001*(1/A2),ABS(1/A2-T$6)&lt;=0.001*(1/A2)),0,1)</f>
        <v>1</v>
      </c>
      <c r="J15">
        <f t="shared" ref="J15:K25" si="1">IF(OR(ABS(B2-U$5)&lt;=0.001*(B2),ABS(B2-U$6)&lt;=0.001*(B2)),0,1)</f>
        <v>1</v>
      </c>
      <c r="K15">
        <f t="shared" si="1"/>
        <v>1</v>
      </c>
      <c r="L15">
        <f t="shared" ref="L15:L25" si="2">IF(OR(ABS(1/D2-W$5)&lt;=0.001*(1/D2),ABS(1/D2-W$6)&lt;=0.001*(1/D2)),0,1)</f>
        <v>1</v>
      </c>
      <c r="M15">
        <f t="shared" ref="M15:Q25" si="3">IF(OR(ABS(E2-X$5)&lt;=0.001*(E2),ABS(E2-X$6)&lt;=0.001*(E2)),0,1)</f>
        <v>1</v>
      </c>
      <c r="N15">
        <f t="shared" si="3"/>
        <v>1</v>
      </c>
      <c r="O15">
        <f t="shared" ref="O15:O25" si="4">IF(OR(ABS(1/G2-Z$5)&lt;=0.001*(1/G2),ABS(1/G2-Z$6)&lt;=0.001*(1/G2)),0,1)</f>
        <v>0</v>
      </c>
      <c r="P15">
        <f t="shared" si="3"/>
        <v>0</v>
      </c>
      <c r="Q15">
        <f t="shared" si="3"/>
        <v>1</v>
      </c>
    </row>
    <row r="16" spans="1:28" x14ac:dyDescent="0.25">
      <c r="B16">
        <f>STDEV(A$1:A$3)/SQRT(COUNT(A$1:A$3))</f>
        <v>0.68908146301944684</v>
      </c>
      <c r="C16">
        <f>STDEV(A$4:A$6)/SQRT(COUNT(A$4:A$6))</f>
        <v>0.26119761045919349</v>
      </c>
      <c r="D16">
        <f>STDEV(A$7:A$12)/SQRT(COUNT(A$7:A$12))</f>
        <v>0.59964190089481206</v>
      </c>
      <c r="E16">
        <v>0.27528273450313556</v>
      </c>
      <c r="I16">
        <f t="shared" si="0"/>
        <v>1</v>
      </c>
      <c r="J16">
        <f t="shared" si="1"/>
        <v>1</v>
      </c>
      <c r="K16">
        <f t="shared" si="1"/>
        <v>1</v>
      </c>
      <c r="L16">
        <f t="shared" si="2"/>
        <v>1</v>
      </c>
      <c r="M16">
        <f t="shared" si="3"/>
        <v>1</v>
      </c>
      <c r="N16">
        <f t="shared" si="3"/>
        <v>1</v>
      </c>
      <c r="O16">
        <f t="shared" si="4"/>
        <v>1</v>
      </c>
      <c r="P16">
        <f t="shared" si="3"/>
        <v>1</v>
      </c>
      <c r="Q16">
        <f t="shared" si="3"/>
        <v>1</v>
      </c>
      <c r="V16">
        <f>1/W5</f>
        <v>30.927835051546392</v>
      </c>
    </row>
    <row r="17" spans="1:22" x14ac:dyDescent="0.25">
      <c r="I17">
        <f t="shared" si="0"/>
        <v>1</v>
      </c>
      <c r="J17">
        <f t="shared" si="1"/>
        <v>1</v>
      </c>
      <c r="K17">
        <f t="shared" si="1"/>
        <v>1</v>
      </c>
      <c r="L17">
        <f t="shared" si="2"/>
        <v>1</v>
      </c>
      <c r="M17">
        <f t="shared" si="3"/>
        <v>1</v>
      </c>
      <c r="N17">
        <f t="shared" si="3"/>
        <v>1</v>
      </c>
      <c r="O17">
        <f t="shared" si="4"/>
        <v>1</v>
      </c>
      <c r="P17">
        <f t="shared" si="3"/>
        <v>1</v>
      </c>
      <c r="Q17">
        <f t="shared" si="3"/>
        <v>1</v>
      </c>
      <c r="V17">
        <f>1/W6</f>
        <v>21.526418786692759</v>
      </c>
    </row>
    <row r="18" spans="1:22" x14ac:dyDescent="0.25">
      <c r="C18" t="s">
        <v>0</v>
      </c>
      <c r="D18" t="s">
        <v>1</v>
      </c>
      <c r="E18" t="s">
        <v>2</v>
      </c>
      <c r="F18" t="s">
        <v>3</v>
      </c>
      <c r="I18">
        <f t="shared" si="0"/>
        <v>1</v>
      </c>
      <c r="J18">
        <f t="shared" si="1"/>
        <v>1</v>
      </c>
      <c r="K18">
        <f t="shared" si="1"/>
        <v>1</v>
      </c>
      <c r="L18">
        <f t="shared" si="2"/>
        <v>0</v>
      </c>
      <c r="M18">
        <f t="shared" si="3"/>
        <v>1</v>
      </c>
      <c r="N18">
        <f t="shared" si="3"/>
        <v>1</v>
      </c>
      <c r="O18">
        <f t="shared" si="4"/>
        <v>1</v>
      </c>
      <c r="P18">
        <f t="shared" si="3"/>
        <v>1</v>
      </c>
      <c r="Q18">
        <f t="shared" si="3"/>
        <v>1</v>
      </c>
      <c r="S18">
        <f>MAX(L1:L12)</f>
        <v>1298360595.2046373</v>
      </c>
      <c r="T18">
        <f>S18/10^8</f>
        <v>12.983605952046373</v>
      </c>
    </row>
    <row r="19" spans="1:22" x14ac:dyDescent="0.25">
      <c r="A19">
        <f>STDEV(B1:B12)/SQRT(12)</f>
        <v>6.4122761333765058E-3</v>
      </c>
      <c r="B19" t="s">
        <v>5</v>
      </c>
      <c r="C19">
        <f>AVERAGE(B$1:B$3)</f>
        <v>6.7751518175644537E-3</v>
      </c>
      <c r="D19">
        <f>AVERAGE(B$4:B$6)</f>
        <v>1.3254516397110715E-2</v>
      </c>
      <c r="E19">
        <f>AVERAGE(B$7:B$12)</f>
        <v>2.8908802837930875E-2</v>
      </c>
      <c r="F19">
        <v>1.0690668644567594E-2</v>
      </c>
      <c r="I19">
        <f t="shared" si="0"/>
        <v>1</v>
      </c>
      <c r="J19">
        <f t="shared" si="1"/>
        <v>1</v>
      </c>
      <c r="K19">
        <f t="shared" si="1"/>
        <v>0</v>
      </c>
      <c r="L19">
        <f t="shared" si="2"/>
        <v>1</v>
      </c>
      <c r="M19">
        <f t="shared" si="3"/>
        <v>1</v>
      </c>
      <c r="N19">
        <f t="shared" si="3"/>
        <v>1</v>
      </c>
      <c r="O19">
        <f t="shared" si="4"/>
        <v>0</v>
      </c>
      <c r="P19">
        <f t="shared" si="3"/>
        <v>0</v>
      </c>
      <c r="Q19">
        <f t="shared" si="3"/>
        <v>1</v>
      </c>
    </row>
    <row r="20" spans="1:22" x14ac:dyDescent="0.25">
      <c r="C20">
        <f>STDEV(B$1:B$3)/SQRT(COUNT(B$1:B$3))</f>
        <v>1.0058403629623577E-3</v>
      </c>
      <c r="D20">
        <f>STDEV(B$4:B$6)/SQRT(COUNT(B$4:B$6))</f>
        <v>1.1447730770036083E-3</v>
      </c>
      <c r="E20">
        <f>STDEV(B$7:B$9)/SQRT(COUNT(B$7:B$9))</f>
        <v>1.2695389826088359E-2</v>
      </c>
      <c r="F20">
        <v>3.2812668392862032E-3</v>
      </c>
      <c r="I20">
        <f t="shared" si="0"/>
        <v>1</v>
      </c>
      <c r="J20">
        <f t="shared" si="1"/>
        <v>1</v>
      </c>
      <c r="K20">
        <f t="shared" si="1"/>
        <v>1</v>
      </c>
      <c r="L20">
        <f t="shared" si="2"/>
        <v>1</v>
      </c>
      <c r="M20">
        <f t="shared" si="3"/>
        <v>1</v>
      </c>
      <c r="N20">
        <f t="shared" si="3"/>
        <v>1</v>
      </c>
      <c r="O20">
        <f t="shared" si="4"/>
        <v>0</v>
      </c>
      <c r="P20">
        <f t="shared" si="3"/>
        <v>0</v>
      </c>
      <c r="Q20">
        <f t="shared" si="3"/>
        <v>1</v>
      </c>
    </row>
    <row r="21" spans="1:22" x14ac:dyDescent="0.25">
      <c r="I21">
        <f t="shared" si="0"/>
        <v>1</v>
      </c>
      <c r="J21">
        <f t="shared" si="1"/>
        <v>1</v>
      </c>
      <c r="K21">
        <f t="shared" si="1"/>
        <v>1</v>
      </c>
      <c r="L21">
        <f t="shared" si="2"/>
        <v>1</v>
      </c>
      <c r="M21">
        <f t="shared" si="3"/>
        <v>1</v>
      </c>
      <c r="N21">
        <f t="shared" si="3"/>
        <v>1</v>
      </c>
      <c r="O21">
        <f t="shared" si="4"/>
        <v>0</v>
      </c>
      <c r="P21">
        <f t="shared" si="3"/>
        <v>0</v>
      </c>
      <c r="Q21">
        <f t="shared" si="3"/>
        <v>1</v>
      </c>
    </row>
    <row r="22" spans="1:22" x14ac:dyDescent="0.25">
      <c r="D22" t="s">
        <v>0</v>
      </c>
      <c r="E22" t="s">
        <v>1</v>
      </c>
      <c r="F22" t="s">
        <v>2</v>
      </c>
      <c r="G22" t="s">
        <v>3</v>
      </c>
      <c r="I22">
        <f t="shared" si="0"/>
        <v>1</v>
      </c>
      <c r="J22">
        <f t="shared" si="1"/>
        <v>1</v>
      </c>
      <c r="K22">
        <f t="shared" si="1"/>
        <v>1</v>
      </c>
      <c r="L22">
        <f t="shared" si="2"/>
        <v>1</v>
      </c>
      <c r="M22">
        <f t="shared" si="3"/>
        <v>1</v>
      </c>
      <c r="N22">
        <f t="shared" si="3"/>
        <v>1</v>
      </c>
      <c r="O22">
        <f t="shared" si="4"/>
        <v>0</v>
      </c>
      <c r="P22">
        <f t="shared" si="3"/>
        <v>0</v>
      </c>
      <c r="Q22">
        <f t="shared" si="3"/>
        <v>1</v>
      </c>
    </row>
    <row r="23" spans="1:22" x14ac:dyDescent="0.25">
      <c r="C23" t="s">
        <v>6</v>
      </c>
      <c r="D23">
        <f>AVERAGE(C$1:C$3)</f>
        <v>0.19643338317206938</v>
      </c>
      <c r="E23">
        <f>AVERAGE(C$4:C$6)</f>
        <v>0.11068458481733318</v>
      </c>
      <c r="F23">
        <f>AVERAGE(C$7:C$12)</f>
        <v>0.46880540588882558</v>
      </c>
      <c r="G23">
        <v>0.13231072396110866</v>
      </c>
      <c r="I23">
        <f t="shared" si="0"/>
        <v>1</v>
      </c>
      <c r="J23">
        <f t="shared" si="1"/>
        <v>1</v>
      </c>
      <c r="K23">
        <f t="shared" si="1"/>
        <v>1</v>
      </c>
      <c r="L23">
        <f t="shared" si="2"/>
        <v>1</v>
      </c>
      <c r="M23">
        <f t="shared" si="3"/>
        <v>1</v>
      </c>
      <c r="N23">
        <f t="shared" si="3"/>
        <v>1</v>
      </c>
      <c r="O23">
        <f t="shared" si="4"/>
        <v>0</v>
      </c>
      <c r="P23">
        <f t="shared" si="3"/>
        <v>0</v>
      </c>
      <c r="Q23">
        <f t="shared" si="3"/>
        <v>1</v>
      </c>
    </row>
    <row r="24" spans="1:22" x14ac:dyDescent="0.25">
      <c r="D24">
        <f>STDEV(C$1:C$3)/SQRT(COUNT(C$1:C$3))</f>
        <v>0.10336180078604265</v>
      </c>
      <c r="E24">
        <f>STDEV(C$4:C$6)/SQRT(COUNT(C$4:C$6))</f>
        <v>0.10843382310255191</v>
      </c>
      <c r="F24">
        <f>STDEV(C$7:C$12)/SQRT(COUNT(C$7:C$12))</f>
        <v>0.32415478558844701</v>
      </c>
      <c r="G24">
        <v>7.9106246904482938E-2</v>
      </c>
      <c r="I24">
        <f t="shared" si="0"/>
        <v>1</v>
      </c>
      <c r="J24">
        <f t="shared" si="1"/>
        <v>1</v>
      </c>
      <c r="K24">
        <f t="shared" si="1"/>
        <v>1</v>
      </c>
      <c r="L24">
        <f t="shared" si="2"/>
        <v>1</v>
      </c>
      <c r="M24">
        <f t="shared" si="3"/>
        <v>1</v>
      </c>
      <c r="N24">
        <f t="shared" si="3"/>
        <v>1</v>
      </c>
      <c r="O24">
        <f t="shared" si="4"/>
        <v>0</v>
      </c>
      <c r="P24">
        <f t="shared" si="3"/>
        <v>0</v>
      </c>
      <c r="Q24">
        <f t="shared" si="3"/>
        <v>1</v>
      </c>
    </row>
    <row r="25" spans="1:22" x14ac:dyDescent="0.25">
      <c r="I25">
        <f t="shared" si="0"/>
        <v>1</v>
      </c>
      <c r="J25">
        <f t="shared" si="1"/>
        <v>0</v>
      </c>
      <c r="K25">
        <f t="shared" si="1"/>
        <v>1</v>
      </c>
      <c r="L25">
        <f t="shared" si="2"/>
        <v>1</v>
      </c>
      <c r="M25">
        <f t="shared" si="3"/>
        <v>1</v>
      </c>
      <c r="N25">
        <f t="shared" si="3"/>
        <v>1</v>
      </c>
      <c r="O25">
        <f t="shared" si="4"/>
        <v>1</v>
      </c>
      <c r="P25">
        <f t="shared" si="3"/>
        <v>1</v>
      </c>
      <c r="Q25">
        <f t="shared" si="3"/>
        <v>1</v>
      </c>
    </row>
    <row r="26" spans="1:22" x14ac:dyDescent="0.25">
      <c r="E26" t="s">
        <v>0</v>
      </c>
      <c r="F26" t="s">
        <v>1</v>
      </c>
      <c r="G26" t="s">
        <v>2</v>
      </c>
      <c r="H26" t="s">
        <v>3</v>
      </c>
    </row>
    <row r="27" spans="1:22" x14ac:dyDescent="0.25">
      <c r="C27">
        <f>STDEV(D1:D12)/SQRT(12)</f>
        <v>0.70553347021040957</v>
      </c>
      <c r="D27" t="s">
        <v>7</v>
      </c>
      <c r="E27">
        <f>AVERAGE(D$1:D$3)</f>
        <v>24.984877560807693</v>
      </c>
      <c r="F27">
        <f>AVERAGE(D$4:D$6)</f>
        <v>23.979625053146425</v>
      </c>
      <c r="G27">
        <f>AVERAGE(D$7:D$12)</f>
        <v>25.892022097930482</v>
      </c>
      <c r="H27">
        <v>23.142803827161774</v>
      </c>
    </row>
    <row r="28" spans="1:22" x14ac:dyDescent="0.25">
      <c r="A28">
        <f>MIN(D1:D10)</f>
        <v>21.526460876879828</v>
      </c>
      <c r="E28">
        <f>STDEV(D$1:D$3)/SQRT(COUNT(D$1:D$3))</f>
        <v>1.3410918074615235</v>
      </c>
      <c r="F28">
        <f>STDEV(D$4:D$6)/SQRT(COUNT(D$4:D$6))</f>
        <v>1.2392981764177509</v>
      </c>
      <c r="G28">
        <f>STDEV(D$7:D$12)/SQRT(COUNT(D$7:D$12))</f>
        <v>1.1287477404851651</v>
      </c>
      <c r="H28">
        <v>0.81478517034870679</v>
      </c>
    </row>
    <row r="29" spans="1:22" x14ac:dyDescent="0.25">
      <c r="A29">
        <f>MAX(G1:G10)</f>
        <v>37.699999999968448</v>
      </c>
    </row>
    <row r="30" spans="1:22" x14ac:dyDescent="0.25">
      <c r="F30" t="s">
        <v>0</v>
      </c>
      <c r="G30" t="s">
        <v>1</v>
      </c>
      <c r="H30" t="s">
        <v>2</v>
      </c>
      <c r="I30" t="s">
        <v>3</v>
      </c>
    </row>
    <row r="31" spans="1:22" x14ac:dyDescent="0.25">
      <c r="E31" t="s">
        <v>8</v>
      </c>
      <c r="F31">
        <f>AVERAGE(E$1:E$3)</f>
        <v>6.1266773209850188E-8</v>
      </c>
      <c r="G31">
        <f>AVERAGE(E$4:E$6)</f>
        <v>8.3472783601189743E-10</v>
      </c>
      <c r="H31">
        <f>AVERAGE(E$7:E$12)</f>
        <v>5.7014882247475307E-3</v>
      </c>
      <c r="I31">
        <v>2.1025093985305696E-2</v>
      </c>
    </row>
    <row r="32" spans="1:22" x14ac:dyDescent="0.25">
      <c r="F32">
        <f>STDEV(E$1:E$3)/SQRT(COUNT(E$1:E$3))</f>
        <v>5.0219630015468546E-8</v>
      </c>
      <c r="G32">
        <f>STDEV(E$4:E$6)/SQRT(COUNT(E$4:E$6))</f>
        <v>8.3435158513065819E-10</v>
      </c>
      <c r="H32">
        <f>STDEV(E$7:E$12)/SQRT(COUNT(E$7:E$12))</f>
        <v>5.7014882247232047E-3</v>
      </c>
      <c r="I32">
        <v>2.1019203824217559E-2</v>
      </c>
    </row>
    <row r="34" spans="5:13" x14ac:dyDescent="0.25">
      <c r="G34" t="s">
        <v>0</v>
      </c>
      <c r="H34" t="s">
        <v>1</v>
      </c>
      <c r="I34" t="s">
        <v>2</v>
      </c>
      <c r="J34" t="s">
        <v>3</v>
      </c>
    </row>
    <row r="35" spans="5:13" x14ac:dyDescent="0.25">
      <c r="E35">
        <f>STDEV(F1:F12)/SQRT(12)</f>
        <v>6.6165993620286606E-2</v>
      </c>
      <c r="F35" t="s">
        <v>9</v>
      </c>
      <c r="G35">
        <f>AVERAGE(F$1:F$3)</f>
        <v>0.4904212554629826</v>
      </c>
      <c r="H35">
        <f>AVERAGE(F$4:F$6)</f>
        <v>0.56065070874493017</v>
      </c>
      <c r="I35">
        <f>AVERAGE(F$8:F$12)</f>
        <v>0.33962724953650703</v>
      </c>
      <c r="J35">
        <v>0.30595667810993804</v>
      </c>
    </row>
    <row r="36" spans="5:13" x14ac:dyDescent="0.25">
      <c r="G36">
        <f>STDEV(F$1:F$3)/SQRT(COUNT(F$1:F$3))</f>
        <v>0.1540963116165861</v>
      </c>
      <c r="H36">
        <f>STDEV(F$4:F$6)/SQRT(COUNT(F$4:F$6))</f>
        <v>7.6950634852790009E-2</v>
      </c>
      <c r="I36">
        <f>STDEV(F$8:F$12)/SQRT(COUNT(F$8:F$12))</f>
        <v>0.11375903282133902</v>
      </c>
      <c r="J36">
        <v>0.22958577860583701</v>
      </c>
    </row>
    <row r="38" spans="5:13" x14ac:dyDescent="0.25">
      <c r="H38" t="s">
        <v>0</v>
      </c>
      <c r="I38" t="s">
        <v>1</v>
      </c>
      <c r="J38" t="s">
        <v>2</v>
      </c>
      <c r="K38" t="s">
        <v>3</v>
      </c>
    </row>
    <row r="39" spans="5:13" x14ac:dyDescent="0.25">
      <c r="G39" t="s">
        <v>10</v>
      </c>
      <c r="H39">
        <f>AVERAGE(G$1:G$3)</f>
        <v>37.525970293679656</v>
      </c>
      <c r="I39">
        <f>AVERAGE(G$4:G$6)</f>
        <v>36.890724364318913</v>
      </c>
      <c r="J39">
        <f>AVERAGE(G$7:G$12)</f>
        <v>36.631834825519554</v>
      </c>
      <c r="K39">
        <v>36.707801952922914</v>
      </c>
    </row>
    <row r="40" spans="5:13" x14ac:dyDescent="0.25">
      <c r="H40">
        <f>STDEV(G$1:G$3)/SQRT(COUNT(G$1:G$3))</f>
        <v>0.17346599845891109</v>
      </c>
      <c r="I40">
        <f>STDEV(G$4:G$6)/SQRT(COUNT(G$4:G$6))</f>
        <v>0.43204719880178166</v>
      </c>
      <c r="J40">
        <f>STDEV(G$7:G$12)/SQRT(COUNT(G$7:G$12))</f>
        <v>0.42116555083365209</v>
      </c>
      <c r="K40">
        <v>0.33987967575418288</v>
      </c>
    </row>
    <row r="42" spans="5:13" x14ac:dyDescent="0.25">
      <c r="I42" t="s">
        <v>0</v>
      </c>
      <c r="J42" t="s">
        <v>1</v>
      </c>
      <c r="K42" t="s">
        <v>2</v>
      </c>
      <c r="L42" t="s">
        <v>3</v>
      </c>
    </row>
    <row r="43" spans="5:13" x14ac:dyDescent="0.25">
      <c r="H43" t="s">
        <v>11</v>
      </c>
      <c r="I43">
        <f>AVERAGE(H$1:H$3)</f>
        <v>0.3343564552834058</v>
      </c>
      <c r="J43">
        <f>AVERAGE(H$4:H$6)</f>
        <v>0.46306538207994091</v>
      </c>
      <c r="K43">
        <f>AVERAGE(H$7:H$12)</f>
        <v>0.51342457612820569</v>
      </c>
      <c r="L43">
        <v>1.4785037205375082</v>
      </c>
    </row>
    <row r="44" spans="5:13" x14ac:dyDescent="0.25">
      <c r="I44">
        <f>STDEV(H$1:H$3)/SQRT(COUNT(H$1:H$3))</f>
        <v>3.4246700101614562E-2</v>
      </c>
      <c r="J44">
        <f>STDEV(H$4:H$6)/SQRT(COUNT(H$4:H$6))</f>
        <v>8.7398944361841549E-2</v>
      </c>
      <c r="K44">
        <f>STDEV(H$7:H$12)/SQRT(COUNT(H$7:H$12))</f>
        <v>8.4298595207535215E-2</v>
      </c>
      <c r="L44">
        <v>1.2973750977627638</v>
      </c>
    </row>
    <row r="46" spans="5:13" x14ac:dyDescent="0.25">
      <c r="J46" t="s">
        <v>0</v>
      </c>
      <c r="K46" t="s">
        <v>1</v>
      </c>
      <c r="L46" t="s">
        <v>2</v>
      </c>
      <c r="M46" t="s">
        <v>3</v>
      </c>
    </row>
    <row r="47" spans="5:13" x14ac:dyDescent="0.25">
      <c r="I47" t="s">
        <v>12</v>
      </c>
      <c r="J47">
        <f>AVERAGE(I$1:I$3)</f>
        <v>0.30000001053011482</v>
      </c>
      <c r="K47">
        <f>AVERAGE(I$4:I$6)</f>
        <v>2.8926675478480239E-14</v>
      </c>
      <c r="L47">
        <f>AVERAGE(I$7:I$12)</f>
        <v>3.4497371913224571E-2</v>
      </c>
      <c r="M47">
        <v>4.3538377364417491E-6</v>
      </c>
    </row>
    <row r="48" spans="5:13" x14ac:dyDescent="0.25">
      <c r="J48">
        <f>STDEV(I$1:I$3)/SQRT(COUNT(I$1:I$3))</f>
        <v>0.29999998082992479</v>
      </c>
      <c r="K48">
        <f>STDEV(I$4:I$6)/SQRT(COUNT(I$4:I$6))</f>
        <v>6.3648367867806043E-15</v>
      </c>
      <c r="L48">
        <f>STDEV(I$7:I$12)/SQRT(COUNT(I$7:I$12))</f>
        <v>3.3516159352100595E-2</v>
      </c>
      <c r="M48">
        <v>4.0545385571089105E-6</v>
      </c>
    </row>
    <row r="50" spans="10:17" x14ac:dyDescent="0.25">
      <c r="K50" t="s">
        <v>0</v>
      </c>
      <c r="L50" t="s">
        <v>1</v>
      </c>
      <c r="M50" t="s">
        <v>2</v>
      </c>
      <c r="N50" t="s">
        <v>3</v>
      </c>
    </row>
    <row r="51" spans="10:17" x14ac:dyDescent="0.25">
      <c r="J51" t="s">
        <v>13</v>
      </c>
      <c r="K51">
        <f>AVERAGE(J$1:J$3)</f>
        <v>3.5330643289190022</v>
      </c>
      <c r="L51">
        <f>AVERAGE(J$4:J$6)</f>
        <v>4.58115771132909</v>
      </c>
      <c r="M51">
        <f>AVERAGE(J$7:J$12)</f>
        <v>3.9544261541753047</v>
      </c>
      <c r="N51">
        <v>4.3538377364417491E-6</v>
      </c>
    </row>
    <row r="52" spans="10:17" x14ac:dyDescent="0.25">
      <c r="K52">
        <f>STDEV(J$1:J$3)/SQRT(COUNT(J$1:J$3))</f>
        <v>0.95091786374603871</v>
      </c>
      <c r="L52">
        <f>STDEV(J$4:J$6)/SQRT(COUNT(J$4:J$6))</f>
        <v>0.74102588658805402</v>
      </c>
      <c r="M52">
        <f>STDEV(J$7:J$12)/SQRT(COUNT(J$7:J$12))</f>
        <v>0.55723801446659982</v>
      </c>
      <c r="N52">
        <v>4.0545385571089105E-6</v>
      </c>
    </row>
    <row r="54" spans="10:17" x14ac:dyDescent="0.25">
      <c r="L54" t="s">
        <v>0</v>
      </c>
      <c r="M54" t="s">
        <v>1</v>
      </c>
      <c r="N54" t="s">
        <v>2</v>
      </c>
      <c r="O54" t="s">
        <v>3</v>
      </c>
    </row>
    <row r="55" spans="10:17" x14ac:dyDescent="0.25">
      <c r="K55" t="s">
        <v>14</v>
      </c>
      <c r="L55">
        <f>AVERAGE(K$1:K$3)</f>
        <v>18.840060404338484</v>
      </c>
      <c r="M55">
        <f>AVERAGE(K$4:K$6)</f>
        <v>14.884022111131925</v>
      </c>
      <c r="N55">
        <f>AVERAGE(K$7:K$12)</f>
        <v>15.750407656247759</v>
      </c>
      <c r="O55">
        <v>4.3538377364417491E-6</v>
      </c>
    </row>
    <row r="56" spans="10:17" x14ac:dyDescent="0.25">
      <c r="L56">
        <f>STDEV(K$1:K$3)/SQRT(COUNT(K$1:K$3))</f>
        <v>2.8295513340492469</v>
      </c>
      <c r="M56">
        <f>STDEV(K$4:K$6)/SQRT(COUNT(K$4:K$6))</f>
        <v>2.7073944668784131</v>
      </c>
      <c r="N56">
        <f>STDEV(K$7:K$12)/SQRT(COUNT(K$7:K$12))</f>
        <v>1.3917646190417754</v>
      </c>
      <c r="O56">
        <v>4.0545385571089105E-6</v>
      </c>
    </row>
    <row r="58" spans="10:17" x14ac:dyDescent="0.25">
      <c r="M58" t="s">
        <v>0</v>
      </c>
      <c r="N58" t="s">
        <v>1</v>
      </c>
      <c r="O58" t="s">
        <v>2</v>
      </c>
      <c r="P58" t="s">
        <v>3</v>
      </c>
    </row>
    <row r="59" spans="10:17" x14ac:dyDescent="0.25">
      <c r="L59" t="s">
        <v>15</v>
      </c>
      <c r="M59">
        <f>AVERAGE(L$1:L$3)</f>
        <v>322297788.6784963</v>
      </c>
      <c r="N59">
        <f>AVERAGE(L$4:L$6)</f>
        <v>307023270.74240673</v>
      </c>
      <c r="O59">
        <f>AVERAGE(L$7:L$12)</f>
        <v>439080547.45340711</v>
      </c>
      <c r="P59">
        <v>4.3538377364417491E-6</v>
      </c>
    </row>
    <row r="60" spans="10:17" x14ac:dyDescent="0.25">
      <c r="M60">
        <f>STDEV(L$1:L$3)/SQRT(COUNT(L$1:L$3))</f>
        <v>133696190.47646844</v>
      </c>
      <c r="N60">
        <f>STDEV(L$4:L$6)/SQRT(COUNT(L$4:L$6))</f>
        <v>161012976.80738807</v>
      </c>
      <c r="O60">
        <f>STDEV(L$7:L$12)/SQRT(COUNT(L$7:L$12))</f>
        <v>191744989.59761927</v>
      </c>
      <c r="P60">
        <v>4.0545385571089105E-6</v>
      </c>
    </row>
    <row r="62" spans="10:17" x14ac:dyDescent="0.25">
      <c r="N62" t="s">
        <v>0</v>
      </c>
      <c r="O62" t="s">
        <v>1</v>
      </c>
      <c r="P62" t="s">
        <v>2</v>
      </c>
      <c r="Q62" t="s">
        <v>3</v>
      </c>
    </row>
    <row r="63" spans="10:17" x14ac:dyDescent="0.25">
      <c r="M63" t="s">
        <v>16</v>
      </c>
      <c r="N63">
        <f>AVERAGE(M$1:M$3)</f>
        <v>0.99610249171622167</v>
      </c>
      <c r="O63">
        <f>AVERAGE(M$4:M$6)</f>
        <v>0.99678423199885902</v>
      </c>
      <c r="P63">
        <f>AVERAGE(M$7:M$12)</f>
        <v>0.98951480486358445</v>
      </c>
      <c r="Q63">
        <v>4.3538377364417491E-6</v>
      </c>
    </row>
    <row r="64" spans="10:17" x14ac:dyDescent="0.25">
      <c r="N64">
        <f>STDEV(M$1:M$3)/SQRT(COUNT(M$1:M$3))</f>
        <v>5.4739347756662716E-4</v>
      </c>
      <c r="O64">
        <f>STDEV(M$4:M$6)/SQRT(COUNT(M$4:M$6))</f>
        <v>3.4822341771630983E-4</v>
      </c>
      <c r="P64">
        <f>STDEV(M$7:M$12)/SQRT(COUNT(M$7:M$12))</f>
        <v>3.3333577196451914E-3</v>
      </c>
      <c r="Q64">
        <v>4.0545385571089105E-6</v>
      </c>
    </row>
    <row r="66" spans="14:21" x14ac:dyDescent="0.25">
      <c r="O66" t="s">
        <v>0</v>
      </c>
      <c r="P66" t="s">
        <v>1</v>
      </c>
      <c r="Q66" t="s">
        <v>2</v>
      </c>
      <c r="R66" t="s">
        <v>3</v>
      </c>
    </row>
    <row r="67" spans="14:21" x14ac:dyDescent="0.25">
      <c r="N67" t="s">
        <v>17</v>
      </c>
      <c r="O67">
        <f>AVERAGE(N$1:N$3)</f>
        <v>0.99367119969906437</v>
      </c>
      <c r="P67">
        <f>AVERAGE(N$4:N$6)</f>
        <v>0.97664217474617432</v>
      </c>
      <c r="Q67">
        <f>AVERAGE(N$7:N$12)</f>
        <v>0.96929527427937945</v>
      </c>
      <c r="R67">
        <v>4.3538377364417491E-6</v>
      </c>
    </row>
    <row r="68" spans="14:21" x14ac:dyDescent="0.25">
      <c r="O68">
        <f>STDEV(N$1:N$3)/SQRT(COUNT(N$1:N$3))</f>
        <v>3.1457760051515219E-3</v>
      </c>
      <c r="P68">
        <f>STDEV(N$4:N$6)/SQRT(COUNT(N$4:N$6))</f>
        <v>9.6416455932067432E-3</v>
      </c>
      <c r="Q68">
        <f>STDEV(N$7:N$12)/SQRT(COUNT(N$7:N$12))</f>
        <v>1.4319312270103836E-2</v>
      </c>
      <c r="R68">
        <v>4.0545385571089105E-6</v>
      </c>
    </row>
    <row r="70" spans="14:21" x14ac:dyDescent="0.25">
      <c r="P70" t="s">
        <v>0</v>
      </c>
      <c r="Q70" t="s">
        <v>1</v>
      </c>
      <c r="R70" t="s">
        <v>2</v>
      </c>
      <c r="S70" t="s">
        <v>3</v>
      </c>
    </row>
    <row r="71" spans="14:21" x14ac:dyDescent="0.25">
      <c r="O71" t="s">
        <v>18</v>
      </c>
      <c r="P71">
        <f>AVERAGE(O$1:O$3)</f>
        <v>0.96897874584825783</v>
      </c>
      <c r="Q71">
        <f>AVERAGE(O$4:O$6)</f>
        <v>0.98883846183914448</v>
      </c>
      <c r="R71">
        <f>AVERAGE(O$7:O$12)</f>
        <v>0.97732275133825208</v>
      </c>
      <c r="S71">
        <v>4.3538377364417491E-6</v>
      </c>
    </row>
    <row r="72" spans="14:21" x14ac:dyDescent="0.25">
      <c r="P72">
        <f>STDEV(O$1:O$3)/SQRT(COUNT(O$1:O$3))</f>
        <v>1.0277971228953502E-2</v>
      </c>
      <c r="Q72">
        <f>STDEV(O$4:O$6)/SQRT(COUNT(O$4:O$6))</f>
        <v>6.0910443450634079E-3</v>
      </c>
      <c r="R72">
        <f>STDEV(O$7:O$12)/SQRT(COUNT(O$7:O$12))</f>
        <v>4.0848022472046424E-3</v>
      </c>
      <c r="S72">
        <v>4.0545385571089105E-6</v>
      </c>
    </row>
    <row r="74" spans="14:21" x14ac:dyDescent="0.25">
      <c r="Q74" t="s">
        <v>0</v>
      </c>
      <c r="R74" t="s">
        <v>1</v>
      </c>
      <c r="S74" t="s">
        <v>2</v>
      </c>
      <c r="T74" t="s">
        <v>3</v>
      </c>
    </row>
    <row r="75" spans="14:21" x14ac:dyDescent="0.25">
      <c r="P75" t="s">
        <v>19</v>
      </c>
      <c r="Q75">
        <f>AVERAGE(P$1:P$3)</f>
        <v>9.0604965680989344E-2</v>
      </c>
      <c r="R75">
        <f>AVERAGE(P$4:P$6)</f>
        <v>8.1756578819086045E-2</v>
      </c>
      <c r="S75">
        <f>AVERAGE(P$7:P$12)</f>
        <v>0.1331798367503402</v>
      </c>
      <c r="T75">
        <v>4.3538377364417491E-6</v>
      </c>
    </row>
    <row r="76" spans="14:21" x14ac:dyDescent="0.25">
      <c r="Q76">
        <f>STDEV(P$1:P$3)/SQRT(COUNT(P$1:P$3))</f>
        <v>8.1732531074158836E-3</v>
      </c>
      <c r="R76">
        <f>STDEV(P$4:P$6)/SQRT(COUNT(P$4:P$6))</f>
        <v>4.7560485040777974E-3</v>
      </c>
      <c r="S76">
        <f>STDEV(P$7:P$12)/SQRT(COUNT(P$7:P$12))</f>
        <v>2.5644623870000886E-2</v>
      </c>
      <c r="T76">
        <v>4.0545385571089105E-6</v>
      </c>
    </row>
    <row r="78" spans="14:21" x14ac:dyDescent="0.25">
      <c r="R78" t="s">
        <v>0</v>
      </c>
      <c r="S78" t="s">
        <v>1</v>
      </c>
      <c r="T78" t="s">
        <v>2</v>
      </c>
      <c r="U78" t="s">
        <v>3</v>
      </c>
    </row>
    <row r="79" spans="14:21" x14ac:dyDescent="0.25">
      <c r="Q79" t="s">
        <v>20</v>
      </c>
      <c r="R79">
        <f>AVERAGE(Q$1:Q$3)</f>
        <v>0.10938950751658265</v>
      </c>
      <c r="S79">
        <f>AVERAGE(Q$4:Q$6)</f>
        <v>0.22810923879234302</v>
      </c>
      <c r="T79">
        <f>AVERAGE(Q$7:Q$12)</f>
        <v>0.21897070675433894</v>
      </c>
      <c r="U79">
        <v>4.3538377364417491E-6</v>
      </c>
    </row>
    <row r="80" spans="14:21" x14ac:dyDescent="0.25">
      <c r="R80">
        <f>STDEV(Q$1:Q$3)/SQRT(COUNT(Q$1:Q$3))</f>
        <v>2.9222761373942953E-2</v>
      </c>
      <c r="S80">
        <f>STDEV(Q$4:Q$6)/SQRT(COUNT(Q$4:Q$6))</f>
        <v>3.7797629677197901E-2</v>
      </c>
      <c r="T80">
        <f>STDEV(Q$7:Q$12)/SQRT(COUNT(Q$7:Q$12))</f>
        <v>5.4670788809758265E-2</v>
      </c>
      <c r="U80">
        <v>4.0545385571089105E-6</v>
      </c>
    </row>
    <row r="82" spans="18:22" x14ac:dyDescent="0.25">
      <c r="S82" t="s">
        <v>0</v>
      </c>
      <c r="T82" t="s">
        <v>1</v>
      </c>
      <c r="U82" t="s">
        <v>2</v>
      </c>
      <c r="V82" t="s">
        <v>3</v>
      </c>
    </row>
    <row r="83" spans="18:22" x14ac:dyDescent="0.25">
      <c r="R83" t="s">
        <v>21</v>
      </c>
      <c r="S83">
        <f>AVERAGE(R$1:R$3)</f>
        <v>0.25546217644351871</v>
      </c>
      <c r="T83">
        <f>AVERAGE(R$4:R$6)</f>
        <v>0.22617560973251258</v>
      </c>
      <c r="U83">
        <f>AVERAGE(R$7:R$12)</f>
        <v>0.23470622535938876</v>
      </c>
      <c r="V83">
        <v>4.3538377364417491E-6</v>
      </c>
    </row>
    <row r="84" spans="18:22" x14ac:dyDescent="0.25">
      <c r="S84">
        <f>STDEV(R$1:R$3)/SQRT(COUNT(R$1:R$3))</f>
        <v>3.7528064136315813E-2</v>
      </c>
      <c r="T84">
        <f>STDEV(R$4:R$6)/SQRT(COUNT(R$4:R$6))</f>
        <v>6.7275037867431817E-2</v>
      </c>
      <c r="U84">
        <f>STDEV(R$7:R$12)/SQRT(COUNT(R$7:R$12))</f>
        <v>1.6806253146043778E-2</v>
      </c>
      <c r="V84">
        <v>4.0545385571089105E-6</v>
      </c>
    </row>
  </sheetData>
  <conditionalFormatting sqref="I14:Q2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2019-03-26T22:23:41Z</dcterms:created>
  <dcterms:modified xsi:type="dcterms:W3CDTF">2019-03-28T22:03:32Z</dcterms:modified>
</cp:coreProperties>
</file>