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927388CA-EE9C-4E7F-A003-ED3475BCB8C0}" xr6:coauthVersionLast="36" xr6:coauthVersionMax="36" xr10:uidLastSave="{00000000-0000-0000-0000-000000000000}"/>
  <bookViews>
    <workbookView xWindow="0" yWindow="0" windowWidth="17256" windowHeight="7848" activeTab="1" xr2:uid="{FB8F1CBB-A60F-4156-971A-3941DB923F0F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8" i="1" l="1"/>
  <c r="U17" i="1"/>
  <c r="T18" i="1"/>
  <c r="T17" i="1"/>
  <c r="Q18" i="1" l="1"/>
  <c r="Q17" i="1"/>
  <c r="H42" i="1"/>
  <c r="G42" i="1"/>
  <c r="H41" i="1"/>
  <c r="G41" i="1"/>
  <c r="G39" i="1"/>
  <c r="F39" i="1"/>
  <c r="G38" i="1"/>
  <c r="F38" i="1"/>
  <c r="F36" i="1"/>
  <c r="E36" i="1"/>
  <c r="F35" i="1"/>
  <c r="E35" i="1"/>
  <c r="E33" i="1"/>
  <c r="D33" i="1"/>
  <c r="E32" i="1"/>
  <c r="D32" i="1"/>
  <c r="D30" i="1"/>
  <c r="C30" i="1"/>
  <c r="D29" i="1"/>
  <c r="C29" i="1"/>
  <c r="C27" i="1"/>
  <c r="C26" i="1"/>
  <c r="B27" i="1"/>
  <c r="B26" i="1"/>
  <c r="L14" i="1" l="1"/>
  <c r="N14" i="1" s="1"/>
  <c r="L15" i="1"/>
  <c r="N15" i="1"/>
  <c r="L16" i="1"/>
  <c r="N16" i="1" s="1"/>
  <c r="L17" i="1"/>
  <c r="N17" i="1"/>
  <c r="L18" i="1"/>
  <c r="N18" i="1" s="1"/>
  <c r="L19" i="1"/>
  <c r="N19" i="1" s="1"/>
  <c r="L20" i="1"/>
  <c r="N20" i="1" s="1"/>
  <c r="L21" i="1"/>
  <c r="N21" i="1"/>
  <c r="L13" i="1"/>
  <c r="N13" i="1" s="1"/>
  <c r="F24" i="1"/>
  <c r="P5" i="1"/>
  <c r="P6" i="1"/>
  <c r="E21" i="1" s="1"/>
  <c r="O5" i="1"/>
  <c r="D24" i="1" s="1"/>
  <c r="N5" i="1"/>
  <c r="C24" i="1" s="1"/>
  <c r="B24" i="1"/>
  <c r="L5" i="1"/>
  <c r="A21" i="1" s="1"/>
  <c r="L6" i="1"/>
  <c r="F23" i="1"/>
  <c r="E23" i="1"/>
  <c r="D23" i="1"/>
  <c r="B23" i="1"/>
  <c r="F22" i="1"/>
  <c r="D22" i="1"/>
  <c r="B22" i="1"/>
  <c r="F21" i="1"/>
  <c r="B21" i="1"/>
  <c r="F20" i="1"/>
  <c r="C20" i="1"/>
  <c r="B20" i="1"/>
  <c r="F19" i="1"/>
  <c r="B19" i="1"/>
  <c r="F18" i="1"/>
  <c r="C18" i="1"/>
  <c r="B18" i="1"/>
  <c r="F17" i="1"/>
  <c r="B17" i="1"/>
  <c r="F16" i="1"/>
  <c r="B16" i="1"/>
  <c r="F15" i="1"/>
  <c r="B15" i="1"/>
  <c r="F14" i="1"/>
  <c r="B14" i="1"/>
  <c r="F13" i="1"/>
  <c r="B13" i="1"/>
  <c r="A13" i="1"/>
  <c r="D14" i="1" l="1"/>
  <c r="D16" i="1"/>
  <c r="A23" i="1"/>
  <c r="D15" i="1"/>
  <c r="D17" i="1"/>
  <c r="D18" i="1"/>
  <c r="D19" i="1"/>
  <c r="D20" i="1"/>
  <c r="D21" i="1"/>
  <c r="D13" i="1"/>
  <c r="E15" i="1"/>
  <c r="A15" i="1"/>
  <c r="A17" i="1"/>
  <c r="A19" i="1"/>
  <c r="E24" i="1"/>
  <c r="C14" i="1"/>
  <c r="E19" i="1"/>
  <c r="C22" i="1"/>
  <c r="E17" i="1"/>
  <c r="E13" i="1"/>
  <c r="C16" i="1"/>
  <c r="A24" i="1"/>
  <c r="P17" i="1"/>
  <c r="P18" i="1"/>
  <c r="C13" i="1"/>
  <c r="A14" i="1"/>
  <c r="E14" i="1"/>
  <c r="C15" i="1"/>
  <c r="A16" i="1"/>
  <c r="E16" i="1"/>
  <c r="C17" i="1"/>
  <c r="A18" i="1"/>
  <c r="E18" i="1"/>
  <c r="C19" i="1"/>
  <c r="A20" i="1"/>
  <c r="E20" i="1"/>
  <c r="C21" i="1"/>
  <c r="A22" i="1"/>
  <c r="E22" i="1"/>
  <c r="C23" i="1"/>
</calcChain>
</file>

<file path=xl/sharedStrings.xml><?xml version="1.0" encoding="utf-8"?>
<sst xmlns="http://schemas.openxmlformats.org/spreadsheetml/2006/main" count="43" uniqueCount="23">
  <si>
    <t>T1Lin</t>
  </si>
  <si>
    <t>T1Lex</t>
  </si>
  <si>
    <t>T1P</t>
  </si>
  <si>
    <t>Normal</t>
  </si>
  <si>
    <t>Cancer</t>
  </si>
  <si>
    <t>Kpl</t>
  </si>
  <si>
    <t>FlowP</t>
  </si>
  <si>
    <t>Klp</t>
  </si>
  <si>
    <t>T1L</t>
  </si>
  <si>
    <t>FlowL</t>
  </si>
  <si>
    <t>Intracellular</t>
  </si>
  <si>
    <t>Extracellular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</si>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</sst>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2" fillId="3" borderId="0" xfId="2"/>
    <xf numFmtId="0" fontId="1" fillId="4" borderId="0" xfId="1" applyFill="1"/>
    <xf numFmtId="0" fontId="0" fillId="4" borderId="0" xfId="0" applyFill="1"/>
    <xf numFmtId="0" fontId="2" fillId="4" borderId="0" xfId="2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-25000"/>
              <a:t>PL</a:t>
            </a:r>
            <a:r>
              <a:rPr lang="en-US" baseline="0"/>
              <a:t> (s</a:t>
            </a:r>
            <a:r>
              <a:rPr lang="en-US" baseline="30000"/>
              <a:t>-1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Sheet1!$C$30:$D$30</c:f>
                <c:numCache>
                  <c:formatCode>General</c:formatCode>
                  <c:ptCount val="2"/>
                  <c:pt idx="0">
                    <c:v>3.7629054177705412E-3</c:v>
                  </c:pt>
                  <c:pt idx="1">
                    <c:v>5.3041407102008206E-3</c:v>
                  </c:pt>
                </c:numCache>
              </c:numRef>
            </c:plus>
            <c:minus>
              <c:numRef>
                <c:f>Sheet1!$C$30:$D$30</c:f>
                <c:numCache>
                  <c:formatCode>General</c:formatCode>
                  <c:ptCount val="2"/>
                  <c:pt idx="0">
                    <c:v>3.7629054177705412E-3</c:v>
                  </c:pt>
                  <c:pt idx="1">
                    <c:v>5.3041407102008206E-3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Sheet1!$C$28:$D$28</c:f>
              <c:strCache>
                <c:ptCount val="2"/>
                <c:pt idx="0">
                  <c:v>Normal</c:v>
                </c:pt>
                <c:pt idx="1">
                  <c:v>Cancer</c:v>
                </c:pt>
              </c:strCache>
            </c:strRef>
          </c:cat>
          <c:val>
            <c:numRef>
              <c:f>Sheet1!$C$29:$D$29</c:f>
              <c:numCache>
                <c:formatCode>General</c:formatCode>
                <c:ptCount val="2"/>
                <c:pt idx="0">
                  <c:v>6.5322396408748103E-3</c:v>
                </c:pt>
                <c:pt idx="1">
                  <c:v>1.7292896582579785E-2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F-4C53-924D-475049BD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609496"/>
        <c:axId val="735603920"/>
      </c:barChart>
      <c:catAx>
        <c:axId val="73560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03920"/>
        <c:crosses val="autoZero"/>
        <c:auto val="1"/>
        <c:lblAlgn val="ctr"/>
        <c:lblOffset val="100"/>
        <c:noMultiLvlLbl val="0"/>
      </c:catAx>
      <c:valAx>
        <c:axId val="7356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0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Lactate</a:t>
            </a:r>
            <a:r>
              <a:rPr lang="en-US" baseline="0"/>
              <a:t> Fraction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Sheet1!$P$22</c:f>
              <c:strCache>
                <c:ptCount val="1"/>
                <c:pt idx="0">
                  <c:v>Intracellular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Sheet1!$Q$21:$R$21</c:f>
              <c:strCache>
                <c:ptCount val="2"/>
                <c:pt idx="0">
                  <c:v>Normal</c:v>
                </c:pt>
                <c:pt idx="1">
                  <c:v>Cancer</c:v>
                </c:pt>
              </c:strCache>
            </c:strRef>
          </c:cat>
          <c:val>
            <c:numRef>
              <c:f>Sheet1!$Q$22:$R$22</c:f>
              <c:numCache>
                <c:formatCode>General</c:formatCode>
                <c:ptCount val="2"/>
                <c:pt idx="0">
                  <c:v>0.24395511930935004</c:v>
                </c:pt>
                <c:pt idx="1">
                  <c:v>0.13711777859547103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4-4142-A93A-922F7502A696}"/>
            </c:ext>
          </c:extLst>
        </c:ser>
        <c:ser>
          <c:idx val="1"/>
          <c:order val="1"/>
          <c:tx>
            <c:strRef>
              <c:f>Sheet1!$P$23</c:f>
              <c:strCache>
                <c:ptCount val="1"/>
                <c:pt idx="0">
                  <c:v>Extracellular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Sheet1!$Q$21:$R$21</c:f>
              <c:strCache>
                <c:ptCount val="2"/>
                <c:pt idx="0">
                  <c:v>Normal</c:v>
                </c:pt>
                <c:pt idx="1">
                  <c:v>Cancer</c:v>
                </c:pt>
              </c:strCache>
            </c:strRef>
          </c:cat>
          <c:val>
            <c:numRef>
              <c:f>Sheet1!$Q$23:$R$23</c:f>
              <c:numCache>
                <c:formatCode>General</c:formatCode>
                <c:ptCount val="2"/>
                <c:pt idx="0">
                  <c:v>0.7560448806906499</c:v>
                </c:pt>
                <c:pt idx="1">
                  <c:v>0.86288222140452897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4-4142-A93A-922F7502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308816"/>
        <c:axId val="495309472"/>
      </c:barChart>
      <c:catAx>
        <c:axId val="4953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09472"/>
        <c:crosses val="autoZero"/>
        <c:auto val="1"/>
        <c:lblAlgn val="ctr"/>
        <c:lblOffset val="100"/>
        <c:noMultiLvlLbl val="0"/>
      </c:catAx>
      <c:valAx>
        <c:axId val="4953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0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Sheet1!$F$39:$G$39</c:f>
                <c:numCache>
                  <c:formatCode>General</c:formatCode>
                  <c:ptCount val="2"/>
                  <c:pt idx="0">
                    <c:v>1.3209017152084985</c:v>
                  </c:pt>
                  <c:pt idx="1">
                    <c:v>1.0342902889397201</c:v>
                  </c:pt>
                </c:numCache>
              </c:numRef>
            </c:plus>
            <c:minus>
              <c:numRef>
                <c:f>Sheet1!$F$39:$G$39</c:f>
                <c:numCache>
                  <c:formatCode>General</c:formatCode>
                  <c:ptCount val="2"/>
                  <c:pt idx="0">
                    <c:v>1.3209017152084985</c:v>
                  </c:pt>
                  <c:pt idx="1">
                    <c:v>1.0342902889397201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Sheet1!$F$37:$G$37</c:f>
              <c:strCache>
                <c:ptCount val="2"/>
                <c:pt idx="0">
                  <c:v>Normal</c:v>
                </c:pt>
                <c:pt idx="1">
                  <c:v>Cancer</c:v>
                </c:pt>
              </c:strCache>
            </c:strRef>
          </c:cat>
          <c:val>
            <c:numRef>
              <c:f>Sheet1!$F$38:$G$38</c:f>
              <c:numCache>
                <c:formatCode>General</c:formatCode>
                <c:ptCount val="2"/>
                <c:pt idx="0">
                  <c:v>33.702322982915916</c:v>
                </c:pt>
                <c:pt idx="1">
                  <c:v>35.422910284718384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7-4DB0-9EDC-13ED7C333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719112"/>
        <c:axId val="600717144"/>
      </c:barChart>
      <c:catAx>
        <c:axId val="6007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17144"/>
        <c:crosses val="autoZero"/>
        <c:auto val="1"/>
        <c:lblAlgn val="ctr"/>
        <c:lblOffset val="100"/>
        <c:noMultiLvlLbl val="0"/>
      </c:catAx>
      <c:valAx>
        <c:axId val="600717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1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16</xdr:row>
      <xdr:rowOff>175260</xdr:rowOff>
    </xdr:from>
    <xdr:to>
      <xdr:col>13</xdr:col>
      <xdr:colOff>495300</xdr:colOff>
      <xdr:row>31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5BB74-A11E-4692-B1DB-7AD65B91B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548640</xdr:colOff>
      <xdr:row>7</xdr:row>
      <xdr:rowOff>30480</xdr:rowOff>
    </xdr:from>
    <xdr:to>
      <xdr:col>18</xdr:col>
      <xdr:colOff>243840</xdr:colOff>
      <xdr:row>22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4BC1C2-3DAD-4539-8356-ACD0D082C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259080</xdr:colOff>
      <xdr:row>27</xdr:row>
      <xdr:rowOff>22860</xdr:rowOff>
    </xdr:from>
    <xdr:to>
      <xdr:col>13</xdr:col>
      <xdr:colOff>502920</xdr:colOff>
      <xdr:row>42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8AE498-D6A8-4C55-AD73-0CA483B11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DFD6-08FC-4ABB-B415-4FDD3AFD1454}">
  <dimension ref="A1:C13"/>
  <sheetViews>
    <sheetView workbookViewId="0">
      <selection sqref="A1:C13"/>
    </sheetView>
  </sheetViews>
  <sheetFormatPr defaultRowHeight="14.4" x14ac:dyDescent="0.3"/>
  <cols>
    <col min="1" max="1" width="45.109375" bestFit="1" customWidth="1"/>
  </cols>
  <sheetData>
    <row r="1" spans="1:3" x14ac:dyDescent="0.3">
      <c r="A1" t="s">
        <v>12</v>
      </c>
    </row>
    <row r="2" spans="1:3" ht="15" thickBot="1" x14ac:dyDescent="0.35"/>
    <row r="3" spans="1:3" x14ac:dyDescent="0.3">
      <c r="A3" s="8"/>
      <c r="B3" s="8" t="s">
        <v>3</v>
      </c>
      <c r="C3" s="8" t="s">
        <v>4</v>
      </c>
    </row>
    <row r="4" spans="1:3" x14ac:dyDescent="0.3">
      <c r="A4" s="6" t="s">
        <v>13</v>
      </c>
      <c r="B4" s="6">
        <v>6.5322396408748103E-3</v>
      </c>
      <c r="C4" s="6">
        <v>1.7292896582579785E-2</v>
      </c>
    </row>
    <row r="5" spans="1:3" x14ac:dyDescent="0.3">
      <c r="A5" s="6" t="s">
        <v>14</v>
      </c>
      <c r="B5" s="6">
        <v>5.6637828732347571E-5</v>
      </c>
      <c r="C5" s="6">
        <v>1.4066954336804831E-4</v>
      </c>
    </row>
    <row r="6" spans="1:3" x14ac:dyDescent="0.3">
      <c r="A6" s="6" t="s">
        <v>15</v>
      </c>
      <c r="B6" s="6">
        <v>4</v>
      </c>
      <c r="C6" s="6">
        <v>5</v>
      </c>
    </row>
    <row r="7" spans="1:3" x14ac:dyDescent="0.3">
      <c r="A7" s="6" t="s">
        <v>16</v>
      </c>
      <c r="B7" s="6">
        <v>0</v>
      </c>
      <c r="C7" s="6"/>
    </row>
    <row r="8" spans="1:3" x14ac:dyDescent="0.3">
      <c r="A8" s="6" t="s">
        <v>17</v>
      </c>
      <c r="B8" s="6">
        <v>7</v>
      </c>
      <c r="C8" s="6"/>
    </row>
    <row r="9" spans="1:3" x14ac:dyDescent="0.3">
      <c r="A9" s="6" t="s">
        <v>18</v>
      </c>
      <c r="B9" s="6">
        <v>-1.6546367326124269</v>
      </c>
      <c r="C9" s="6"/>
    </row>
    <row r="10" spans="1:3" x14ac:dyDescent="0.3">
      <c r="A10" s="6" t="s">
        <v>19</v>
      </c>
      <c r="B10" s="6">
        <v>7.0986409080693799E-2</v>
      </c>
      <c r="C10" s="6"/>
    </row>
    <row r="11" spans="1:3" x14ac:dyDescent="0.3">
      <c r="A11" s="6" t="s">
        <v>20</v>
      </c>
      <c r="B11" s="6">
        <v>1.8945786050900073</v>
      </c>
      <c r="C11" s="6"/>
    </row>
    <row r="12" spans="1:3" x14ac:dyDescent="0.3">
      <c r="A12" s="6" t="s">
        <v>21</v>
      </c>
      <c r="B12" s="6">
        <v>0.1419728181613876</v>
      </c>
      <c r="C12" s="6"/>
    </row>
    <row r="13" spans="1:3" ht="15" thickBot="1" x14ac:dyDescent="0.35">
      <c r="A13" s="7" t="s">
        <v>22</v>
      </c>
      <c r="B13" s="7">
        <v>2.3646242515927849</v>
      </c>
      <c r="C1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971F-0FA0-427E-993D-925B585B75A0}">
  <dimension ref="A1:U42"/>
  <sheetViews>
    <sheetView tabSelected="1" workbookViewId="0">
      <selection activeCell="F37" sqref="F37:G38"/>
    </sheetView>
  </sheetViews>
  <sheetFormatPr defaultRowHeight="14.4" x14ac:dyDescent="0.3"/>
  <cols>
    <col min="1" max="1" width="9.109375" bestFit="1" customWidth="1"/>
    <col min="2" max="4" width="12" bestFit="1" customWidth="1"/>
    <col min="5" max="5" width="9.109375" bestFit="1" customWidth="1"/>
    <col min="6" max="6" width="12" bestFit="1" customWidth="1"/>
    <col min="7" max="10" width="9.109375" bestFit="1" customWidth="1"/>
  </cols>
  <sheetData>
    <row r="1" spans="1:17" x14ac:dyDescent="0.3">
      <c r="A1" s="1">
        <v>2.0422959410288852E-2</v>
      </c>
      <c r="B1" s="1">
        <v>2.7963093174979439E-2</v>
      </c>
      <c r="C1" s="1">
        <v>15.68447856783739</v>
      </c>
      <c r="D1" s="1">
        <v>5.7411990092739833E-6</v>
      </c>
      <c r="E1" s="1">
        <v>3.1775493372352887E-2</v>
      </c>
      <c r="F1" s="1">
        <v>0.11234249220155619</v>
      </c>
      <c r="G1" s="1">
        <v>0.99846407765036815</v>
      </c>
      <c r="H1" s="1">
        <v>0.99710470753466751</v>
      </c>
      <c r="I1" s="1">
        <v>5.8059472924239228E-2</v>
      </c>
      <c r="J1" s="1">
        <v>9.8544279420448674E-2</v>
      </c>
    </row>
    <row r="2" spans="1:17" x14ac:dyDescent="0.3">
      <c r="A2" s="2">
        <v>2.0229842198082767E-2</v>
      </c>
      <c r="B2" s="2">
        <v>4.2015976362443986E-4</v>
      </c>
      <c r="C2" s="2">
        <v>0.33623163898581993</v>
      </c>
      <c r="D2" s="2">
        <v>3.1184945298797728E-14</v>
      </c>
      <c r="E2" s="2">
        <v>2.8502887337694027E-2</v>
      </c>
      <c r="F2" s="2">
        <v>7.3173169336323618E-2</v>
      </c>
      <c r="G2" s="2">
        <v>0.98334972172693591</v>
      </c>
      <c r="H2" s="2">
        <v>0.98383286985676055</v>
      </c>
      <c r="I2" s="2">
        <v>0.18152987855890426</v>
      </c>
      <c r="J2" s="2">
        <v>0.17869625169151973</v>
      </c>
    </row>
    <row r="3" spans="1:17" s="4" customFormat="1" x14ac:dyDescent="0.3">
      <c r="A3" s="3">
        <v>2.113302655207866E-2</v>
      </c>
      <c r="B3" s="3">
        <v>1.2256569446722952E-2</v>
      </c>
      <c r="C3" s="3">
        <v>20.39328959956768</v>
      </c>
      <c r="D3" s="3">
        <v>2.3770494509787168E-6</v>
      </c>
      <c r="E3" s="3">
        <v>2.6315789473706414E-2</v>
      </c>
      <c r="F3" s="3">
        <v>2.2204460492503131E-14</v>
      </c>
      <c r="G3" s="3">
        <v>0.9954457969838012</v>
      </c>
      <c r="H3" s="3">
        <v>0.96991388828412761</v>
      </c>
      <c r="I3" s="3">
        <v>9.5480835703879982E-2</v>
      </c>
      <c r="J3" s="3">
        <v>0.25588656191366183</v>
      </c>
    </row>
    <row r="4" spans="1:17" s="4" customFormat="1" x14ac:dyDescent="0.3">
      <c r="A4" s="5">
        <v>1.9819112639040504E-2</v>
      </c>
      <c r="B4" s="5">
        <v>4.6208099888476887E-4</v>
      </c>
      <c r="C4" s="5">
        <v>1.1670256253339907E-3</v>
      </c>
      <c r="D4" s="5">
        <v>9.9999917871100102E-2</v>
      </c>
      <c r="E4" s="5">
        <v>3.9027447466107194E-2</v>
      </c>
      <c r="F4" s="5">
        <v>8.374742023918734E-2</v>
      </c>
      <c r="G4" s="5">
        <v>0.99637512630149649</v>
      </c>
      <c r="H4" s="5">
        <v>0.98978317472692023</v>
      </c>
      <c r="I4" s="5">
        <v>8.4606566404595684E-2</v>
      </c>
      <c r="J4" s="5">
        <v>0.14836296163036</v>
      </c>
    </row>
    <row r="5" spans="1:17" s="4" customFormat="1" x14ac:dyDescent="0.3">
      <c r="A5" s="5">
        <v>1.9758981644190293E-2</v>
      </c>
      <c r="B5" s="5">
        <v>6.856774216433243E-4</v>
      </c>
      <c r="C5" s="5">
        <v>4.4922368030207922</v>
      </c>
      <c r="D5" s="5">
        <v>9.0321135530249189E-2</v>
      </c>
      <c r="E5" s="5">
        <v>2.6316023153022748E-2</v>
      </c>
      <c r="F5" s="5">
        <v>6.3004754556314288E-6</v>
      </c>
      <c r="G5" s="5">
        <v>0.99745889260867493</v>
      </c>
      <c r="H5" s="5">
        <v>0.71060677292707231</v>
      </c>
      <c r="I5" s="5">
        <v>7.2125770024450864E-2</v>
      </c>
      <c r="J5" s="5">
        <v>0.92655284129541671</v>
      </c>
      <c r="L5" s="4">
        <f>1/51</f>
        <v>1.9607843137254902E-2</v>
      </c>
      <c r="M5" s="4">
        <v>1E-4</v>
      </c>
      <c r="N5" s="4">
        <f>10^-8</f>
        <v>1E-8</v>
      </c>
      <c r="O5" s="4">
        <f>10^-20</f>
        <v>9.9999999999999995E-21</v>
      </c>
      <c r="P5" s="4">
        <f>1/38</f>
        <v>2.6315789473684209E-2</v>
      </c>
      <c r="Q5" s="4">
        <v>0</v>
      </c>
    </row>
    <row r="6" spans="1:17" x14ac:dyDescent="0.3">
      <c r="A6" s="2">
        <v>2.0494641965159224E-2</v>
      </c>
      <c r="B6" s="2">
        <v>7.1166657949568463E-4</v>
      </c>
      <c r="C6" s="2">
        <v>7.5361919012893741E-2</v>
      </c>
      <c r="D6" s="2">
        <v>2.6913606224887494E-11</v>
      </c>
      <c r="E6" s="2">
        <v>3.2703415899563826E-2</v>
      </c>
      <c r="F6" s="2">
        <v>9.8262913596044457E-2</v>
      </c>
      <c r="G6" s="2">
        <v>0.99800880157266447</v>
      </c>
      <c r="H6" s="2">
        <v>0.99636198364293327</v>
      </c>
      <c r="I6" s="2">
        <v>6.2826595309449007E-2</v>
      </c>
      <c r="J6" s="2">
        <v>9.0333970116593318E-2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1</v>
      </c>
    </row>
    <row r="7" spans="1:17" x14ac:dyDescent="0.3">
      <c r="A7" s="2">
        <v>2.0908399660504225E-2</v>
      </c>
      <c r="B7" s="2">
        <v>8.7916272159393547E-3</v>
      </c>
      <c r="C7" s="2">
        <v>21.426312243123839</v>
      </c>
      <c r="D7" s="2">
        <v>4.4683770121553851E-8</v>
      </c>
      <c r="E7" s="2">
        <v>2.7365936021190966E-2</v>
      </c>
      <c r="F7" s="2">
        <v>1.2341068368948816E-2</v>
      </c>
      <c r="G7" s="2">
        <v>0.99218039111292322</v>
      </c>
      <c r="H7" s="2">
        <v>0.96604532309012181</v>
      </c>
      <c r="I7" s="2">
        <v>0.12417091868912668</v>
      </c>
      <c r="J7" s="2">
        <v>0.27077335890718474</v>
      </c>
    </row>
    <row r="8" spans="1:17" x14ac:dyDescent="0.3">
      <c r="A8" s="1">
        <v>2.1051891939320892E-2</v>
      </c>
      <c r="B8" s="1">
        <v>1.2282825505181182E-2</v>
      </c>
      <c r="C8" s="1">
        <v>15.631370555859988</v>
      </c>
      <c r="D8" s="1">
        <v>2.2593903924944078E-2</v>
      </c>
      <c r="E8" s="1">
        <v>2.6978827508369788E-2</v>
      </c>
      <c r="F8" s="1">
        <v>6.9498743102269062E-4</v>
      </c>
      <c r="G8" s="1">
        <v>0.99591328687322001</v>
      </c>
      <c r="H8" s="1">
        <v>0.99203900822419144</v>
      </c>
      <c r="I8" s="1">
        <v>9.0594478512034893E-2</v>
      </c>
      <c r="J8" s="1">
        <v>0.13610334184766176</v>
      </c>
    </row>
    <row r="9" spans="1:17" x14ac:dyDescent="0.3">
      <c r="A9" s="1">
        <v>2.0711806926558871E-2</v>
      </c>
      <c r="B9" s="1">
        <v>3.2486756694669576E-4</v>
      </c>
      <c r="C9" s="1">
        <v>0.11458440734651207</v>
      </c>
      <c r="D9" s="1">
        <v>2.7670297878557786E-13</v>
      </c>
      <c r="E9" s="1">
        <v>2.702718786920873E-2</v>
      </c>
      <c r="F9" s="1">
        <v>2.2924162416235652E-2</v>
      </c>
      <c r="G9" s="1">
        <v>0.99504658171315441</v>
      </c>
      <c r="H9" s="1">
        <v>0.98739267714383039</v>
      </c>
      <c r="I9" s="1">
        <v>9.8942640570406248E-2</v>
      </c>
      <c r="J9" s="1">
        <v>0.15737580320906272</v>
      </c>
    </row>
    <row r="10" spans="1:17" x14ac:dyDescent="0.3">
      <c r="A10" s="2">
        <v>2.059942882664062E-2</v>
      </c>
      <c r="B10" s="2">
        <v>1.6205505004439763E-2</v>
      </c>
      <c r="C10" s="2">
        <v>18.488564972538086</v>
      </c>
      <c r="D10" s="2">
        <v>3.7592135028924558E-14</v>
      </c>
      <c r="E10" s="2">
        <v>3.066967044155328E-2</v>
      </c>
      <c r="F10" s="2">
        <v>5.584318966786752E-2</v>
      </c>
      <c r="G10" s="2">
        <v>0.99149019272513417</v>
      </c>
      <c r="H10" s="2">
        <v>0.97201111126300721</v>
      </c>
      <c r="I10" s="2">
        <v>0.13021444685847422</v>
      </c>
      <c r="J10" s="2">
        <v>0.24211458591708007</v>
      </c>
    </row>
    <row r="11" spans="1:17" x14ac:dyDescent="0.3">
      <c r="A11" s="1">
        <v>2.1026002836656291E-2</v>
      </c>
      <c r="B11" s="1">
        <v>1.6952020708769316E-2</v>
      </c>
      <c r="C11" s="1">
        <v>18.770536323529555</v>
      </c>
      <c r="D11" s="1">
        <v>1.5225819006297199E-9</v>
      </c>
      <c r="E11" s="1">
        <v>2.7632109450664272E-2</v>
      </c>
      <c r="F11" s="1">
        <v>1.667705272509102E-2</v>
      </c>
      <c r="G11" s="1">
        <v>0.99652810319964991</v>
      </c>
      <c r="H11" s="1">
        <v>0.99230699527864108</v>
      </c>
      <c r="I11" s="1">
        <v>8.3898040655969397E-2</v>
      </c>
      <c r="J11" s="1">
        <v>0.12480884052850011</v>
      </c>
      <c r="P11" t="s">
        <v>0</v>
      </c>
      <c r="Q11" t="s">
        <v>1</v>
      </c>
    </row>
    <row r="12" spans="1:17" x14ac:dyDescent="0.3">
      <c r="A12" s="1">
        <v>2.0924689322908321E-2</v>
      </c>
      <c r="B12" s="1">
        <v>2.8941675957022302E-2</v>
      </c>
      <c r="C12" s="1">
        <v>16.052489663907402</v>
      </c>
      <c r="D12" s="1">
        <v>1.1316197743301845E-9</v>
      </c>
      <c r="E12" s="1">
        <v>2.8258092024562254E-2</v>
      </c>
      <c r="F12" s="1">
        <v>4.3166779801234297E-2</v>
      </c>
      <c r="G12" s="1">
        <v>0.99423383303560608</v>
      </c>
      <c r="H12" s="1">
        <v>0.99460822572338958</v>
      </c>
      <c r="I12" s="1">
        <v>0.10664313840326221</v>
      </c>
      <c r="J12" s="1">
        <v>0.10320484896225612</v>
      </c>
      <c r="P12">
        <v>21.526418822282839</v>
      </c>
      <c r="Q12">
        <v>37.631156082735345</v>
      </c>
    </row>
    <row r="13" spans="1:17" x14ac:dyDescent="0.3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  <c r="L13" s="1">
        <f>1/E1</f>
        <v>31.470793805835179</v>
      </c>
      <c r="N13">
        <f>(L13-$Q$12)/($P$12-$Q$12)</f>
        <v>0.38251864512113587</v>
      </c>
    </row>
    <row r="14" spans="1:17" x14ac:dyDescent="0.3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  <c r="L14" s="2">
        <f t="shared" ref="L14" si="2">1/E2</f>
        <v>35.084164918181344</v>
      </c>
      <c r="N14">
        <f t="shared" ref="N14:N21" si="3">(L14-$Q$12)/($P$12-$Q$12)</f>
        <v>0.15815167446466222</v>
      </c>
    </row>
    <row r="15" spans="1:17" x14ac:dyDescent="0.3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1</v>
      </c>
      <c r="L15" s="2">
        <f t="shared" ref="L15:L21" si="4">1/E6</f>
        <v>30.577845539778529</v>
      </c>
      <c r="N15">
        <f t="shared" si="3"/>
        <v>0.43796495583179934</v>
      </c>
    </row>
    <row r="16" spans="1:17" x14ac:dyDescent="0.3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0</v>
      </c>
      <c r="E16">
        <f t="shared" si="0"/>
        <v>1</v>
      </c>
      <c r="F16">
        <f t="shared" si="0"/>
        <v>1</v>
      </c>
      <c r="L16" s="2">
        <f t="shared" si="4"/>
        <v>36.541779503746717</v>
      </c>
      <c r="N16">
        <f t="shared" si="3"/>
        <v>6.764323822057923E-2</v>
      </c>
      <c r="P16" t="s">
        <v>10</v>
      </c>
      <c r="Q16" t="s">
        <v>11</v>
      </c>
    </row>
    <row r="17" spans="1:21" x14ac:dyDescent="0.3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1</v>
      </c>
      <c r="L17" s="1">
        <f t="shared" si="4"/>
        <v>37.066103028004633</v>
      </c>
      <c r="N17">
        <f t="shared" si="3"/>
        <v>3.5086139288858828E-2</v>
      </c>
      <c r="O17" t="s">
        <v>4</v>
      </c>
      <c r="P17" s="1">
        <f>AVERAGE(N13,N17:N18,N20:N21)</f>
        <v>0.13711777859547103</v>
      </c>
      <c r="Q17">
        <f>1-P17</f>
        <v>0.86288222140452897</v>
      </c>
      <c r="T17">
        <f>1-P17</f>
        <v>0.86288222140452897</v>
      </c>
      <c r="U17">
        <f>STDEV(N13,N17:N18,N20:N21)/SQRT(COUNT(N13,N17:N18,N20:N21))</f>
        <v>6.4222735969717948E-2</v>
      </c>
    </row>
    <row r="18" spans="1:21" x14ac:dyDescent="0.3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>IF(OR(ABS(E6-P$5)&lt;=0.001*P$5,ABS(E6-P$6)&lt;=0.001*P$6),0,1)</f>
        <v>1</v>
      </c>
      <c r="F18">
        <f t="shared" si="0"/>
        <v>1</v>
      </c>
      <c r="L18" s="1">
        <f t="shared" si="4"/>
        <v>36.999779808363641</v>
      </c>
      <c r="N18">
        <f t="shared" si="3"/>
        <v>3.9204382174066174E-2</v>
      </c>
      <c r="O18" t="s">
        <v>3</v>
      </c>
      <c r="P18">
        <f>AVERAGE(N14,N15,N16,N19)</f>
        <v>0.24395511930935004</v>
      </c>
      <c r="Q18">
        <f>1-P18</f>
        <v>0.7560448806906499</v>
      </c>
      <c r="T18">
        <f>1-P18</f>
        <v>0.7560448806906499</v>
      </c>
      <c r="U18">
        <f>STDEV(N14,N15,N16,N19)/SQRT(COUNT(N14,N15,N16,N19))</f>
        <v>8.2019451410248218E-2</v>
      </c>
    </row>
    <row r="19" spans="1:21" x14ac:dyDescent="0.3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  <c r="L19" s="2">
        <f t="shared" si="4"/>
        <v>32.605501969957082</v>
      </c>
      <c r="N19">
        <f t="shared" si="3"/>
        <v>0.3120606087203594</v>
      </c>
    </row>
    <row r="20" spans="1:21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1</v>
      </c>
      <c r="F20">
        <f t="shared" si="0"/>
        <v>1</v>
      </c>
      <c r="L20" s="1">
        <f t="shared" si="4"/>
        <v>36.189781376823554</v>
      </c>
      <c r="N20">
        <f t="shared" si="3"/>
        <v>8.9500044775725304E-2</v>
      </c>
    </row>
    <row r="21" spans="1:21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  <c r="L21" s="1">
        <f t="shared" si="4"/>
        <v>35.38809340456492</v>
      </c>
      <c r="N21">
        <f t="shared" si="3"/>
        <v>0.13927968161756896</v>
      </c>
      <c r="Q21" t="s">
        <v>3</v>
      </c>
      <c r="R21" t="s">
        <v>4</v>
      </c>
    </row>
    <row r="22" spans="1:21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  <c r="P22" t="s">
        <v>10</v>
      </c>
      <c r="Q22">
        <v>0.24395511930935004</v>
      </c>
      <c r="R22">
        <v>0.13711777859547103</v>
      </c>
    </row>
    <row r="23" spans="1:21" x14ac:dyDescent="0.3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  <c r="P23" t="s">
        <v>11</v>
      </c>
      <c r="Q23">
        <v>0.7560448806906499</v>
      </c>
      <c r="R23">
        <v>0.86288222140452897</v>
      </c>
    </row>
    <row r="24" spans="1:21" x14ac:dyDescent="0.3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  <row r="25" spans="1:21" x14ac:dyDescent="0.3">
      <c r="B25" t="s">
        <v>3</v>
      </c>
      <c r="C25" t="s">
        <v>4</v>
      </c>
    </row>
    <row r="26" spans="1:21" x14ac:dyDescent="0.3">
      <c r="A26" t="s">
        <v>2</v>
      </c>
      <c r="B26">
        <f>AVERAGE(1/A$2,1/A$6,1/A$7,1/A$10)</f>
        <v>48.649466782869005</v>
      </c>
      <c r="C26">
        <f>AVERAGE(1/A$1,1/A$8,1/A$9,1/A$11,1/A$12)</f>
        <v>48.019680147539269</v>
      </c>
    </row>
    <row r="27" spans="1:21" x14ac:dyDescent="0.3">
      <c r="B27">
        <f>STDEV(1/A$2,1/A$6,1/A$7,1/A$10)/SQRT(COUNT(A$2,A$6,A$7,A$10))</f>
        <v>0.33155787748391674</v>
      </c>
      <c r="C27">
        <f>STDEV(1/A$1,1/A$8,1/A$9,1/A$11,1/A$12)/SQRT(COUNT(A$1,A$8,A$9,A$11,A$12))</f>
        <v>0.27325429691261754</v>
      </c>
    </row>
    <row r="28" spans="1:21" x14ac:dyDescent="0.3">
      <c r="C28" t="s">
        <v>3</v>
      </c>
      <c r="D28" t="s">
        <v>4</v>
      </c>
    </row>
    <row r="29" spans="1:21" x14ac:dyDescent="0.3">
      <c r="B29" t="s">
        <v>5</v>
      </c>
      <c r="C29">
        <f>AVERAGE(B$2,B$6,B$7,B$10)</f>
        <v>6.5322396408748103E-3</v>
      </c>
      <c r="D29">
        <f>AVERAGE(B$1,B$8,B$9,B$11,B$12)</f>
        <v>1.7292896582579785E-2</v>
      </c>
      <c r="M29" t="s">
        <v>3</v>
      </c>
      <c r="N29" t="s">
        <v>4</v>
      </c>
    </row>
    <row r="30" spans="1:21" x14ac:dyDescent="0.3">
      <c r="C30">
        <f>STDEV(B$2,B$6,B$7,B$10)/SQRT(COUNT(B$2,B$6,B$7,B$10))</f>
        <v>3.7629054177705412E-3</v>
      </c>
      <c r="D30">
        <f>STDEV(B$1,B$8,B$9,B$11,B$12)/SQRT(COUNT(B$1,B$8,B$9,B$11,B$12))</f>
        <v>5.3041407102008206E-3</v>
      </c>
      <c r="M30" s="2">
        <v>4.2015976362443986E-4</v>
      </c>
      <c r="N30" s="1">
        <v>2.7963093174979439E-2</v>
      </c>
    </row>
    <row r="31" spans="1:21" x14ac:dyDescent="0.3">
      <c r="D31" t="s">
        <v>3</v>
      </c>
      <c r="E31" t="s">
        <v>4</v>
      </c>
      <c r="M31" s="2">
        <v>7.1166657949568463E-4</v>
      </c>
      <c r="N31" s="1">
        <v>1.2282825505181182E-2</v>
      </c>
    </row>
    <row r="32" spans="1:21" x14ac:dyDescent="0.3">
      <c r="C32" t="s">
        <v>6</v>
      </c>
      <c r="D32">
        <f>AVERAGE(C$2,C$6,C$7,C$10)</f>
        <v>10.08161769341516</v>
      </c>
      <c r="E32">
        <f>AVERAGE(C$1,C$8,C$9,C$11,C$12)</f>
        <v>13.250691903696168</v>
      </c>
      <c r="M32" s="2">
        <v>8.7916272159393547E-3</v>
      </c>
      <c r="N32" s="1">
        <v>3.2486756694669576E-4</v>
      </c>
    </row>
    <row r="33" spans="4:14" x14ac:dyDescent="0.3">
      <c r="D33">
        <f>STDEV(C$2,C$6,C$7,C$10)/SQRT(COUNT(C$2,C$6,C$7,C$10))</f>
        <v>5.7335021362221443</v>
      </c>
      <c r="E33">
        <f>STDEV(C$1,C$8,C$9,C$11,C$12)/SQRT(COUNT(C$1,C$8,C$9,C$11,C$12))</f>
        <v>3.3351688235782326</v>
      </c>
      <c r="M33" s="2">
        <v>1.6205505004439763E-2</v>
      </c>
      <c r="N33" s="1">
        <v>1.6952020708769316E-2</v>
      </c>
    </row>
    <row r="34" spans="4:14" x14ac:dyDescent="0.3">
      <c r="E34" t="s">
        <v>3</v>
      </c>
      <c r="F34" t="s">
        <v>4</v>
      </c>
      <c r="N34" s="1">
        <v>2.8941675957022302E-2</v>
      </c>
    </row>
    <row r="35" spans="4:14" x14ac:dyDescent="0.3">
      <c r="D35" t="s">
        <v>7</v>
      </c>
      <c r="E35">
        <f>AVERAGE(D$2,D$6,D$7,D$10)</f>
        <v>1.1177688126214766E-8</v>
      </c>
      <c r="F35">
        <f>AVERAGE(D$1,D$8,D$9,D$11,D$12)</f>
        <v>4.5199295556863457E-3</v>
      </c>
    </row>
    <row r="36" spans="4:14" x14ac:dyDescent="0.3">
      <c r="E36">
        <f>STDEV(D$2,D$6,D$7,D$10)/SQRT(COUNT(D$2,D$6,D$7,D$10))</f>
        <v>1.1168695795364695E-8</v>
      </c>
      <c r="F36">
        <f>STDEV(D$1,D$8,D$9,D$11,D$12)/SQRT(COUNT(D$1,D$8,D$9,D$11,D$12))</f>
        <v>4.5184937290491962E-3</v>
      </c>
    </row>
    <row r="37" spans="4:14" x14ac:dyDescent="0.3">
      <c r="F37" t="s">
        <v>3</v>
      </c>
      <c r="G37" t="s">
        <v>4</v>
      </c>
    </row>
    <row r="38" spans="4:14" x14ac:dyDescent="0.3">
      <c r="E38" t="s">
        <v>8</v>
      </c>
      <c r="F38">
        <f>AVERAGE(1/E$2,1/E$6,1/E$7,1/E$10)</f>
        <v>33.702322982915916</v>
      </c>
      <c r="G38">
        <f>AVERAGE(1/E$1,1/E$8,1/E$9,1/E$11,1/E$12)</f>
        <v>35.422910284718384</v>
      </c>
    </row>
    <row r="39" spans="4:14" x14ac:dyDescent="0.3">
      <c r="F39">
        <f>STDEV(1/E$2,1/E$6,1/E$7,1/E$10)/SQRT(COUNT(E$2,E$6,E$7,E$10))</f>
        <v>1.3209017152084985</v>
      </c>
      <c r="G39">
        <f>STDEV(1/E$1,1/E$8,1/E$9,1/E$11,1/E$12)/SQRT(COUNT(E$1,E$8,E$9,E$11,E$12))</f>
        <v>1.0342902889397201</v>
      </c>
    </row>
    <row r="40" spans="4:14" x14ac:dyDescent="0.3">
      <c r="G40" t="s">
        <v>3</v>
      </c>
      <c r="H40" t="s">
        <v>4</v>
      </c>
    </row>
    <row r="41" spans="4:14" x14ac:dyDescent="0.3">
      <c r="F41" t="s">
        <v>9</v>
      </c>
      <c r="G41">
        <f>AVERAGE(F$2,F$6,F$7,F$10)</f>
        <v>5.9905085242296104E-2</v>
      </c>
      <c r="H41">
        <f>AVERAGE(F$1,F$8,F$9,F$11,F$12)</f>
        <v>3.9161094915027964E-2</v>
      </c>
    </row>
    <row r="42" spans="4:14" x14ac:dyDescent="0.3">
      <c r="G42">
        <f>STDEV(F$2,F$6,F$7,F$10)/SQRT(COUNT(F$2,F$6,F$7,F$10))</f>
        <v>1.8088209208227863E-2</v>
      </c>
      <c r="H42">
        <f>STDEV(F$1,F$8,F$9,F$11,F$12)/SQRT(COUNT(F$1,F$8,F$9,F$11,F$12))</f>
        <v>1.9519700273514077E-2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2019-02-22T22:46:40Z</dcterms:created>
  <dcterms:modified xsi:type="dcterms:W3CDTF">2019-04-24T21:42:09Z</dcterms:modified>
</cp:coreProperties>
</file>