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Owner\Documents\MATLAB\"/>
    </mc:Choice>
  </mc:AlternateContent>
  <xr:revisionPtr revIDLastSave="0" documentId="13_ncr:1_{8F5DB8E4-F4C4-44DA-AF43-32D5CC95629F}" xr6:coauthVersionLast="36" xr6:coauthVersionMax="36" xr10:uidLastSave="{00000000-0000-0000-0000-000000000000}"/>
  <bookViews>
    <workbookView xWindow="0" yWindow="0" windowWidth="17256" windowHeight="7848" xr2:uid="{29AFD70E-BB98-48E6-B7B6-B1FB37D551B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22" i="1" l="1"/>
  <c r="Q25" i="1"/>
  <c r="P25" i="1"/>
  <c r="O25" i="1"/>
  <c r="N25" i="1"/>
  <c r="M25" i="1"/>
  <c r="L25" i="1"/>
  <c r="K25" i="1"/>
  <c r="J25" i="1"/>
  <c r="I25" i="1"/>
  <c r="Q24" i="1"/>
  <c r="P24" i="1"/>
  <c r="O24" i="1"/>
  <c r="N24" i="1"/>
  <c r="M24" i="1"/>
  <c r="L24" i="1"/>
  <c r="K24" i="1"/>
  <c r="J24" i="1"/>
  <c r="I24" i="1"/>
  <c r="Q23" i="1"/>
  <c r="P23" i="1"/>
  <c r="O23" i="1"/>
  <c r="N23" i="1"/>
  <c r="M23" i="1"/>
  <c r="L23" i="1"/>
  <c r="K23" i="1"/>
  <c r="J23" i="1"/>
  <c r="I23" i="1"/>
  <c r="Q22" i="1"/>
  <c r="P22" i="1"/>
  <c r="O22" i="1"/>
  <c r="N22" i="1"/>
  <c r="L22" i="1"/>
  <c r="K22" i="1"/>
  <c r="J22" i="1"/>
  <c r="I22" i="1"/>
  <c r="Q21" i="1"/>
  <c r="P21" i="1"/>
  <c r="O21" i="1"/>
  <c r="N21" i="1"/>
  <c r="M21" i="1"/>
  <c r="L21" i="1"/>
  <c r="K21" i="1"/>
  <c r="J21" i="1"/>
  <c r="I21" i="1"/>
  <c r="Q20" i="1"/>
  <c r="P20" i="1"/>
  <c r="O20" i="1"/>
  <c r="N20" i="1"/>
  <c r="M20" i="1"/>
  <c r="L20" i="1"/>
  <c r="K20" i="1"/>
  <c r="J20" i="1"/>
  <c r="I20" i="1"/>
  <c r="Q19" i="1"/>
  <c r="P19" i="1"/>
  <c r="O19" i="1"/>
  <c r="N19" i="1"/>
  <c r="M19" i="1"/>
  <c r="L19" i="1"/>
  <c r="K19" i="1"/>
  <c r="J19" i="1"/>
  <c r="I19" i="1"/>
  <c r="Q18" i="1"/>
  <c r="P18" i="1"/>
  <c r="O18" i="1"/>
  <c r="N18" i="1"/>
  <c r="M18" i="1"/>
  <c r="L18" i="1"/>
  <c r="K18" i="1"/>
  <c r="J18" i="1"/>
  <c r="I18" i="1"/>
  <c r="Q17" i="1"/>
  <c r="P17" i="1"/>
  <c r="O17" i="1"/>
  <c r="N17" i="1"/>
  <c r="M17" i="1"/>
  <c r="L17" i="1"/>
  <c r="K17" i="1"/>
  <c r="J17" i="1"/>
  <c r="I17" i="1"/>
  <c r="Q16" i="1"/>
  <c r="P16" i="1"/>
  <c r="O16" i="1"/>
  <c r="N16" i="1"/>
  <c r="M16" i="1"/>
  <c r="L16" i="1"/>
  <c r="K16" i="1"/>
  <c r="J16" i="1"/>
  <c r="I16" i="1"/>
  <c r="Q15" i="1"/>
  <c r="P15" i="1"/>
  <c r="O15" i="1"/>
  <c r="N15" i="1"/>
  <c r="M15" i="1"/>
  <c r="L15" i="1"/>
  <c r="K15" i="1"/>
  <c r="J15" i="1"/>
  <c r="I15" i="1"/>
  <c r="Q14" i="1"/>
  <c r="P14" i="1"/>
  <c r="O14" i="1"/>
  <c r="N14" i="1"/>
  <c r="M14" i="1"/>
  <c r="L14" i="1"/>
  <c r="K14" i="1"/>
  <c r="J14" i="1"/>
  <c r="I14" i="1"/>
  <c r="Z6" i="1"/>
  <c r="W6" i="1"/>
  <c r="T6" i="1"/>
  <c r="Z5" i="1"/>
  <c r="W5" i="1"/>
  <c r="V5" i="1"/>
  <c r="U5" i="1"/>
  <c r="T5" i="1"/>
  <c r="O61" i="1" l="1"/>
  <c r="N61" i="1"/>
  <c r="M61" i="1"/>
  <c r="O60" i="1"/>
  <c r="N60" i="1"/>
  <c r="M60" i="1"/>
  <c r="N57" i="1"/>
  <c r="M57" i="1"/>
  <c r="L57" i="1"/>
  <c r="N56" i="1"/>
  <c r="M56" i="1"/>
  <c r="L56" i="1"/>
  <c r="M53" i="1"/>
  <c r="L53" i="1"/>
  <c r="K53" i="1"/>
  <c r="M52" i="1"/>
  <c r="L52" i="1"/>
  <c r="K52" i="1"/>
  <c r="L49" i="1"/>
  <c r="K49" i="1"/>
  <c r="J49" i="1"/>
  <c r="L48" i="1"/>
  <c r="K48" i="1"/>
  <c r="J48" i="1"/>
  <c r="K45" i="1"/>
  <c r="J45" i="1"/>
  <c r="I45" i="1"/>
  <c r="K44" i="1"/>
  <c r="J44" i="1"/>
  <c r="I44" i="1"/>
  <c r="J41" i="1"/>
  <c r="I41" i="1"/>
  <c r="H41" i="1"/>
  <c r="J40" i="1"/>
  <c r="I40" i="1"/>
  <c r="H40" i="1"/>
  <c r="I37" i="1"/>
  <c r="H37" i="1"/>
  <c r="G37" i="1"/>
  <c r="I36" i="1"/>
  <c r="H36" i="1"/>
  <c r="G36" i="1"/>
  <c r="E36" i="1"/>
  <c r="H33" i="1"/>
  <c r="G33" i="1"/>
  <c r="F33" i="1"/>
  <c r="H32" i="1"/>
  <c r="G32" i="1"/>
  <c r="F32" i="1"/>
  <c r="A30" i="1"/>
  <c r="G29" i="1"/>
  <c r="F29" i="1"/>
  <c r="E29" i="1"/>
  <c r="A29" i="1"/>
  <c r="G28" i="1"/>
  <c r="F28" i="1"/>
  <c r="E28" i="1"/>
  <c r="F25" i="1"/>
  <c r="E25" i="1"/>
  <c r="D25" i="1"/>
  <c r="F24" i="1"/>
  <c r="E24" i="1"/>
  <c r="D24" i="1"/>
  <c r="E21" i="1"/>
  <c r="D21" i="1"/>
  <c r="C21" i="1"/>
  <c r="E20" i="1"/>
  <c r="D20" i="1"/>
  <c r="C20" i="1"/>
  <c r="A20" i="1"/>
  <c r="D17" i="1"/>
  <c r="C17" i="1"/>
  <c r="B17" i="1"/>
  <c r="D16" i="1"/>
  <c r="C16" i="1"/>
  <c r="B16" i="1"/>
</calcChain>
</file>

<file path=xl/sharedStrings.xml><?xml version="1.0" encoding="utf-8"?>
<sst xmlns="http://schemas.openxmlformats.org/spreadsheetml/2006/main" count="68" uniqueCount="18">
  <si>
    <t>T1P</t>
  </si>
  <si>
    <t>Kpl</t>
  </si>
  <si>
    <t>FlowP</t>
  </si>
  <si>
    <t>T1Lin</t>
  </si>
  <si>
    <t>KMCT4</t>
  </si>
  <si>
    <t>Klp</t>
  </si>
  <si>
    <t>T1Lex</t>
  </si>
  <si>
    <t>KMCt1</t>
  </si>
  <si>
    <t>HK-2</t>
  </si>
  <si>
    <t>UMRC6</t>
  </si>
  <si>
    <t>UOK262</t>
  </si>
  <si>
    <t>UOK262 with DIDS</t>
  </si>
  <si>
    <t>Flow_pyr</t>
  </si>
  <si>
    <t>Flow_Lac</t>
  </si>
  <si>
    <t>K_MCT1</t>
  </si>
  <si>
    <t>Alpha</t>
  </si>
  <si>
    <t>Beta</t>
  </si>
  <si>
    <t>Gamma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</si>
</sst>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1" fillId="2" borderId="0" xfId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F10A2-7398-4F06-A917-D35C6F2C2EF9}">
  <sheetPr codeName="Sheet1"/>
  <dimension ref="A1:AA61"/>
  <sheetViews>
    <sheetView tabSelected="1" workbookViewId="0">
      <selection activeCell="M27" sqref="M27"/>
    </sheetView>
  </sheetViews>
  <sheetFormatPr defaultRowHeight="14.4" x14ac:dyDescent="0.3"/>
  <cols>
    <col min="1" max="4" width="9.109375" bestFit="1" customWidth="1"/>
    <col min="5" max="5" width="12" bestFit="1" customWidth="1"/>
    <col min="6" max="7" width="9.109375" bestFit="1" customWidth="1"/>
    <col min="8" max="8" width="12.109375" bestFit="1" customWidth="1"/>
    <col min="9" max="10" width="9.109375" bestFit="1" customWidth="1"/>
    <col min="11" max="11" width="12.109375" bestFit="1" customWidth="1"/>
    <col min="12" max="17" width="9.109375" bestFit="1" customWidth="1"/>
  </cols>
  <sheetData>
    <row r="1" spans="1:27" x14ac:dyDescent="0.3">
      <c r="A1">
        <v>48.119285841969266</v>
      </c>
      <c r="B1">
        <v>7.4873392820911473E-3</v>
      </c>
      <c r="C1">
        <v>0.11714579068178355</v>
      </c>
      <c r="D1">
        <v>28.448762600323711</v>
      </c>
      <c r="E1">
        <v>4.4408909697314693E-14</v>
      </c>
      <c r="F1">
        <v>0.78399911302701919</v>
      </c>
      <c r="G1">
        <v>37.654061084501492</v>
      </c>
      <c r="H1">
        <v>0.67674852582864298</v>
      </c>
      <c r="I1">
        <v>2.3562075211223834</v>
      </c>
      <c r="J1">
        <v>21.803103161393558</v>
      </c>
      <c r="K1">
        <v>254684978.18913868</v>
      </c>
      <c r="L1">
        <v>0.99715195743444629</v>
      </c>
      <c r="M1">
        <v>0.99228289737946063</v>
      </c>
      <c r="N1">
        <v>0.97901598352071795</v>
      </c>
      <c r="O1">
        <v>7.6353436466516378E-2</v>
      </c>
      <c r="P1">
        <v>0.12665854867146636</v>
      </c>
      <c r="Q1">
        <v>0.2334646757668318</v>
      </c>
    </row>
    <row r="2" spans="1:27" x14ac:dyDescent="0.3">
      <c r="A2">
        <v>50.617986329373096</v>
      </c>
      <c r="B2">
        <v>9.2771728982951503E-3</v>
      </c>
      <c r="C2">
        <v>0.21257125451004616</v>
      </c>
      <c r="D2">
        <v>22.494895293909842</v>
      </c>
      <c r="E2">
        <v>2.2204460492503131E-14</v>
      </c>
      <c r="F2">
        <v>0.49481984035439708</v>
      </c>
      <c r="G2">
        <v>37.699999999968441</v>
      </c>
      <c r="H2">
        <v>2.2207030793843615E-14</v>
      </c>
      <c r="I2">
        <v>5.6114128380547506</v>
      </c>
      <c r="J2">
        <v>13.325806205200838</v>
      </c>
      <c r="K2">
        <v>161047158.09460056</v>
      </c>
      <c r="L2">
        <v>0.99709416809749285</v>
      </c>
      <c r="M2">
        <v>0.99121518075165238</v>
      </c>
      <c r="N2">
        <v>0.95877707716586347</v>
      </c>
      <c r="O2">
        <v>7.6844094364656904E-2</v>
      </c>
      <c r="P2">
        <v>0.13577885683726254</v>
      </c>
      <c r="Q2">
        <v>0.28495241530372412</v>
      </c>
    </row>
    <row r="3" spans="1:27" x14ac:dyDescent="0.3">
      <c r="A3">
        <v>49.102560588045712</v>
      </c>
      <c r="B3">
        <v>9.2602360097312712E-3</v>
      </c>
      <c r="C3">
        <v>0.22591427890614499</v>
      </c>
      <c r="D3">
        <v>25.572409448122642</v>
      </c>
      <c r="E3">
        <v>2.2204460492503131E-14</v>
      </c>
      <c r="F3">
        <v>0.37576038294714342</v>
      </c>
      <c r="G3">
        <v>37.699999999877207</v>
      </c>
      <c r="H3">
        <v>2.2205517031710669E-14</v>
      </c>
      <c r="I3">
        <v>2.8545008768021503</v>
      </c>
      <c r="J3">
        <v>21.325821608394509</v>
      </c>
      <c r="K3">
        <v>491427684.12519908</v>
      </c>
      <c r="L3">
        <v>0.99564380109317563</v>
      </c>
      <c r="M3">
        <v>0.99612165494137361</v>
      </c>
      <c r="N3">
        <v>0.94538389197660422</v>
      </c>
      <c r="O3">
        <v>9.5112350396627063E-2</v>
      </c>
      <c r="P3">
        <v>8.8267347239319838E-2</v>
      </c>
      <c r="Q3">
        <v>0.34271025376364239</v>
      </c>
    </row>
    <row r="4" spans="1:27" x14ac:dyDescent="0.3">
      <c r="A4">
        <v>49.945773746852097</v>
      </c>
      <c r="B4">
        <v>1.1709742930657473E-2</v>
      </c>
      <c r="C4">
        <v>4.3163839105342166E-3</v>
      </c>
      <c r="D4">
        <v>24.90277308093814</v>
      </c>
      <c r="E4">
        <v>2.6276940456903089E-9</v>
      </c>
      <c r="F4">
        <v>0.52734382800043844</v>
      </c>
      <c r="G4">
        <v>36.765470651586632</v>
      </c>
      <c r="H4">
        <v>4.1672739544674976E-14</v>
      </c>
      <c r="I4">
        <v>5.740538016350528</v>
      </c>
      <c r="J4">
        <v>11.932985887860143</v>
      </c>
      <c r="K4">
        <v>142098772.2977812</v>
      </c>
      <c r="L4">
        <v>0.99706204725115222</v>
      </c>
      <c r="M4">
        <v>0.95810992676885998</v>
      </c>
      <c r="N4">
        <v>0.97709377747552106</v>
      </c>
      <c r="O4">
        <v>7.8465817274154706E-2</v>
      </c>
      <c r="P4">
        <v>0.30481455858461382</v>
      </c>
      <c r="Q4">
        <v>0.21428782118594675</v>
      </c>
    </row>
    <row r="5" spans="1:27" x14ac:dyDescent="0.3">
      <c r="A5">
        <v>49.06508632675574</v>
      </c>
      <c r="B5">
        <v>1.3207107303618649E-2</v>
      </c>
      <c r="C5">
        <v>0.32974061238986757</v>
      </c>
      <c r="D5">
        <v>21.940368321225968</v>
      </c>
      <c r="E5">
        <v>1.3332436234554585E-5</v>
      </c>
      <c r="F5">
        <v>0.61042894909454437</v>
      </c>
      <c r="G5">
        <v>35.700039901158576</v>
      </c>
      <c r="H5">
        <v>4.0063218680440238E-14</v>
      </c>
      <c r="I5">
        <v>3.2019451544874276</v>
      </c>
      <c r="J5">
        <v>20.291269270471243</v>
      </c>
      <c r="K5">
        <v>629017289.17440271</v>
      </c>
      <c r="L5">
        <v>0.99609224826083165</v>
      </c>
      <c r="M5">
        <v>0.98122035609032754</v>
      </c>
      <c r="N5">
        <v>0.99376711904974679</v>
      </c>
      <c r="O5">
        <v>9.1131006890120297E-2</v>
      </c>
      <c r="P5">
        <v>0.19347908172739936</v>
      </c>
      <c r="Q5">
        <v>0.11289968137210331</v>
      </c>
      <c r="T5">
        <f>1/51</f>
        <v>1.9607843137254902E-2</v>
      </c>
      <c r="U5">
        <f>0.0001</f>
        <v>1E-4</v>
      </c>
      <c r="V5">
        <f>10^-8</f>
        <v>1E-8</v>
      </c>
      <c r="W5">
        <f>1/30-0.001</f>
        <v>3.2333333333333332E-2</v>
      </c>
      <c r="X5">
        <v>0</v>
      </c>
      <c r="Y5">
        <v>1E-3</v>
      </c>
      <c r="Z5">
        <f>1/37.7</f>
        <v>2.652519893899204E-2</v>
      </c>
      <c r="AA5">
        <v>0</v>
      </c>
    </row>
    <row r="6" spans="1:27" x14ac:dyDescent="0.3">
      <c r="A6" s="1">
        <v>49.325680276166111</v>
      </c>
      <c r="B6" s="1">
        <v>1.289117716902431E-2</v>
      </c>
      <c r="C6" s="1">
        <v>1.0000022204460493E-8</v>
      </c>
      <c r="D6" s="1">
        <v>25.512913928665913</v>
      </c>
      <c r="E6" s="1">
        <v>2.2204955364702987E-14</v>
      </c>
      <c r="F6" s="1">
        <v>0.46911921278913354</v>
      </c>
      <c r="G6" s="1">
        <v>37.699999999967979</v>
      </c>
      <c r="H6" s="1">
        <v>2.2206502104472491E-14</v>
      </c>
      <c r="I6" s="1">
        <v>4.8009899631493136</v>
      </c>
      <c r="J6" s="1">
        <v>12.427811175064384</v>
      </c>
      <c r="K6" s="1">
        <v>149953750.75503626</v>
      </c>
      <c r="L6" s="1">
        <v>0.99719761848969712</v>
      </c>
      <c r="M6" s="1">
        <v>0.99031104642654899</v>
      </c>
      <c r="N6" s="1">
        <v>0.99529365407157599</v>
      </c>
      <c r="O6" s="1">
        <v>7.56914779117938E-2</v>
      </c>
      <c r="P6" s="1">
        <v>0.20997888973019296</v>
      </c>
      <c r="Q6" s="1">
        <v>0.6656049596356628</v>
      </c>
      <c r="T6">
        <f>1/47</f>
        <v>2.1276595744680851E-2</v>
      </c>
      <c r="U6">
        <v>0.08</v>
      </c>
      <c r="V6">
        <v>10</v>
      </c>
      <c r="W6">
        <f>1/22+0.001</f>
        <v>4.6454545454545457E-2</v>
      </c>
      <c r="X6">
        <v>0.1</v>
      </c>
      <c r="Y6">
        <v>10</v>
      </c>
      <c r="Z6">
        <f>1/35.7</f>
        <v>2.8011204481792715E-2</v>
      </c>
      <c r="AA6">
        <v>0.9</v>
      </c>
    </row>
    <row r="7" spans="1:27" x14ac:dyDescent="0.3">
      <c r="A7" s="1">
        <v>49.1325998295506</v>
      </c>
      <c r="B7" s="1">
        <v>2.1642744177923924E-2</v>
      </c>
      <c r="C7" s="1">
        <v>6.2497628947734774E-3</v>
      </c>
      <c r="D7" s="1">
        <v>22.89887330853162</v>
      </c>
      <c r="E7" s="1">
        <v>3.832934993714434E-7</v>
      </c>
      <c r="F7" s="1">
        <v>0.59397197427984449</v>
      </c>
      <c r="G7" s="1">
        <v>37.698993671368143</v>
      </c>
      <c r="H7" s="1">
        <v>0.89999999899078775</v>
      </c>
      <c r="I7" s="1">
        <v>1.9528988409772545</v>
      </c>
      <c r="J7" s="1">
        <v>19.644723064471108</v>
      </c>
      <c r="K7" s="1">
        <v>132744892.09675699</v>
      </c>
      <c r="L7" s="1">
        <v>0.99900215690948724</v>
      </c>
      <c r="M7" s="1">
        <v>0.99737424795696672</v>
      </c>
      <c r="N7" s="1">
        <v>0.95620552015941673</v>
      </c>
      <c r="O7" s="1">
        <v>4.4448203855376206E-2</v>
      </c>
      <c r="P7" s="1">
        <v>7.7914239315380565E-2</v>
      </c>
      <c r="Q7" s="1">
        <v>0.30602420559203569</v>
      </c>
    </row>
    <row r="8" spans="1:27" x14ac:dyDescent="0.3">
      <c r="A8">
        <v>48.957430118470043</v>
      </c>
      <c r="B8">
        <v>2.5947748772127893E-2</v>
      </c>
      <c r="C8">
        <v>0.19825822844702146</v>
      </c>
      <c r="D8">
        <v>21.894652601996285</v>
      </c>
      <c r="E8">
        <v>1.5777660283020589E-2</v>
      </c>
      <c r="F8">
        <v>0.21660451490737478</v>
      </c>
      <c r="G8">
        <v>35.771383002755712</v>
      </c>
      <c r="H8">
        <v>5.6257760549557361E-8</v>
      </c>
      <c r="I8">
        <v>2.4430250038494852</v>
      </c>
      <c r="J8">
        <v>21.436054557247271</v>
      </c>
      <c r="K8">
        <v>457958739.78640902</v>
      </c>
      <c r="L8">
        <v>0.99837973014778569</v>
      </c>
      <c r="M8">
        <v>0.99817623731948135</v>
      </c>
      <c r="N8">
        <v>0.98125649004460658</v>
      </c>
      <c r="O8">
        <v>5.7513611687383955E-2</v>
      </c>
      <c r="P8">
        <v>6.0054956019300242E-2</v>
      </c>
      <c r="Q8">
        <v>0.19582061460437319</v>
      </c>
    </row>
    <row r="9" spans="1:27" x14ac:dyDescent="0.3">
      <c r="A9" s="1">
        <v>50.275091107680822</v>
      </c>
      <c r="B9" s="1">
        <v>5.2065369185824509E-3</v>
      </c>
      <c r="C9" s="1">
        <v>0.32332313521241091</v>
      </c>
      <c r="D9" s="1">
        <v>21.526474902672454</v>
      </c>
      <c r="E9" s="1">
        <v>9.9999999999977801E-2</v>
      </c>
      <c r="F9" s="1">
        <v>0.19311192908277774</v>
      </c>
      <c r="G9" s="1">
        <v>35.700000000028304</v>
      </c>
      <c r="H9" s="1">
        <v>2.2204804885725012E-14</v>
      </c>
      <c r="I9" s="1">
        <v>4.3363113644549305</v>
      </c>
      <c r="J9" s="1">
        <v>16.105286054251508</v>
      </c>
      <c r="K9" s="1">
        <v>1205583685.1187401</v>
      </c>
      <c r="L9" s="1">
        <v>0.99455790227851237</v>
      </c>
      <c r="M9" s="1">
        <v>0.94684627440668723</v>
      </c>
      <c r="N9" s="1">
        <v>0.96516956464789883</v>
      </c>
      <c r="O9" s="1">
        <v>0.10398838364552547</v>
      </c>
      <c r="P9" s="1">
        <v>0.33224803630955579</v>
      </c>
      <c r="Q9" s="1">
        <v>0.28007143375799465</v>
      </c>
    </row>
    <row r="10" spans="1:27" x14ac:dyDescent="0.3">
      <c r="A10">
        <v>50.351254132469947</v>
      </c>
      <c r="B10">
        <v>5.3199175568632772E-3</v>
      </c>
      <c r="C10">
        <v>2.2339085941851043E-2</v>
      </c>
      <c r="D10">
        <v>21.589925795341838</v>
      </c>
      <c r="E10">
        <v>3.5189694207472871E-14</v>
      </c>
      <c r="F10">
        <v>0.55587280004528627</v>
      </c>
      <c r="G10">
        <v>35.700000000029746</v>
      </c>
      <c r="H10">
        <v>5.3824179713693019E-9</v>
      </c>
      <c r="I10">
        <v>3.6193816075263863</v>
      </c>
      <c r="J10">
        <v>10.497878790435767</v>
      </c>
      <c r="K10">
        <v>83209589.828360915</v>
      </c>
      <c r="L10">
        <v>0.99668268110072511</v>
      </c>
      <c r="M10">
        <v>0.98693747128188958</v>
      </c>
      <c r="N10">
        <v>0.9948068976819201</v>
      </c>
      <c r="O10">
        <v>8.1022431927288793E-2</v>
      </c>
      <c r="P10">
        <v>0.17529109048374178</v>
      </c>
      <c r="Q10">
        <v>0.14820597738731295</v>
      </c>
    </row>
    <row r="11" spans="1:27" x14ac:dyDescent="0.3">
      <c r="A11" s="1">
        <v>50.999977947423098</v>
      </c>
      <c r="B11" s="1">
        <v>2.6086295618203855E-2</v>
      </c>
      <c r="C11" s="1">
        <v>0.15552753819151513</v>
      </c>
      <c r="D11" s="1">
        <v>22.494889852654921</v>
      </c>
      <c r="E11" s="1">
        <v>9.6538622495502304E-8</v>
      </c>
      <c r="F11" s="1">
        <v>0.63646955598553256</v>
      </c>
      <c r="G11" s="1">
        <v>37.69912233551387</v>
      </c>
      <c r="H11" s="1">
        <v>0.89999998764344136</v>
      </c>
      <c r="I11" s="1">
        <v>2.8623714879660294</v>
      </c>
      <c r="J11" s="1">
        <v>21.999999999761258</v>
      </c>
      <c r="K11" s="1">
        <v>44245233.706368029</v>
      </c>
      <c r="L11" s="1">
        <v>0.99210821491231838</v>
      </c>
      <c r="M11" s="1">
        <v>0.99079612051277599</v>
      </c>
      <c r="N11" s="1">
        <v>0.97078470554044716</v>
      </c>
      <c r="O11" s="1">
        <v>0.12471267861686357</v>
      </c>
      <c r="P11" s="1">
        <v>0.13848031960397261</v>
      </c>
      <c r="Q11" s="1">
        <v>0.29359271935577519</v>
      </c>
    </row>
    <row r="12" spans="1:27" x14ac:dyDescent="0.3">
      <c r="A12" s="1">
        <v>49.991074674238867</v>
      </c>
      <c r="B12" s="1">
        <v>7.9999999999977797E-2</v>
      </c>
      <c r="C12" s="1">
        <v>1.8455544293071058</v>
      </c>
      <c r="D12" s="1">
        <v>27.384541387786633</v>
      </c>
      <c r="E12" s="1">
        <v>2.2204603008172783E-14</v>
      </c>
      <c r="F12" s="1">
        <v>0.20776417052142371</v>
      </c>
      <c r="G12" s="1">
        <v>37.699999999968448</v>
      </c>
      <c r="H12" s="1">
        <v>2.2204566126582859E-14</v>
      </c>
      <c r="I12" s="1">
        <v>5.3409540450601751</v>
      </c>
      <c r="J12" s="1">
        <v>16.52785925672395</v>
      </c>
      <c r="K12" s="1">
        <v>1298360595.2046373</v>
      </c>
      <c r="L12" s="1">
        <v>0.97974020783636617</v>
      </c>
      <c r="M12" s="1">
        <v>0.91328274783239016</v>
      </c>
      <c r="N12" s="1">
        <v>0.9769719671067929</v>
      </c>
      <c r="O12" s="1">
        <v>0.20061611622044714</v>
      </c>
      <c r="P12" s="1">
        <v>0.40701473447361602</v>
      </c>
      <c r="Q12" s="1">
        <v>0.25703651693842483</v>
      </c>
    </row>
    <row r="14" spans="1:27" x14ac:dyDescent="0.3">
      <c r="A14" t="s">
        <v>0</v>
      </c>
      <c r="B14" t="s">
        <v>1</v>
      </c>
      <c r="C14" t="s">
        <v>2</v>
      </c>
      <c r="D14" t="s">
        <v>3</v>
      </c>
      <c r="E14" t="s">
        <v>5</v>
      </c>
      <c r="F14" t="s">
        <v>4</v>
      </c>
      <c r="G14" t="s">
        <v>6</v>
      </c>
      <c r="H14" t="s">
        <v>7</v>
      </c>
      <c r="I14">
        <f>IF(OR(ABS(1/A1-T$5)&lt;=0.001*(1/A1),ABS(1/A1-T$6)&lt;=0.001*(1/A1)),0,1)</f>
        <v>1</v>
      </c>
      <c r="J14">
        <f>IF(OR(ABS(B1-U$5)&lt;=0.001*(B1),ABS(B1-U$6)&lt;=0.001*(B1)),0,1)</f>
        <v>1</v>
      </c>
      <c r="K14">
        <f>IF(OR(ABS(C1-V$5)&lt;=0.001*(C1),ABS(C1-V$6)&lt;=0.001*(C1)),0,1)</f>
        <v>1</v>
      </c>
      <c r="L14">
        <f>IF(OR(ABS(1/D1-W$5)&lt;=0.001*(1/D1),ABS(1/D1-W$6)&lt;=0.001*(1/D1)),0,1)</f>
        <v>1</v>
      </c>
      <c r="M14">
        <f>IF(OR(ABS(E1-X$5)&lt;=0.001*(E1),ABS(E1-X$6)&lt;=0.001*(E1)),0,1)</f>
        <v>1</v>
      </c>
      <c r="N14">
        <f>IF(OR(ABS(F1-Y$5)&lt;=0.001*(F1),ABS(F1-Y$6)&lt;=0.001*(F1)),0,1)</f>
        <v>1</v>
      </c>
      <c r="O14">
        <f>IF(OR(ABS(1/G1-Z$5)&lt;=0.001*(1/G1),ABS(1/G1-Z$6)&lt;=0.001*(1/G1)),0,1)</f>
        <v>1</v>
      </c>
      <c r="P14">
        <f>IF(OR(ABS(H1-AA$5)&lt;=0.001*(H1),ABS(H1-AA$6)&lt;=0.001*(H1)),0,1)</f>
        <v>1</v>
      </c>
      <c r="Q14">
        <f>IF(OR(ABS(I1-AB$5)&lt;=0.001*(I1),ABS(I1-AB$6)&lt;=0.001*(I1)),0,1)</f>
        <v>1</v>
      </c>
    </row>
    <row r="15" spans="1:27" x14ac:dyDescent="0.3">
      <c r="B15" t="s">
        <v>8</v>
      </c>
      <c r="C15" t="s">
        <v>9</v>
      </c>
      <c r="D15" t="s">
        <v>10</v>
      </c>
      <c r="E15" t="s">
        <v>11</v>
      </c>
      <c r="I15">
        <f t="shared" ref="I15:I25" si="0">IF(OR(ABS(1/A2-T$5)&lt;=0.001*(1/A2),ABS(1/A2-T$6)&lt;=0.001*(1/A2)),0,1)</f>
        <v>1</v>
      </c>
      <c r="J15">
        <f t="shared" ref="J15:K25" si="1">IF(OR(ABS(B2-U$5)&lt;=0.001*(B2),ABS(B2-U$6)&lt;=0.001*(B2)),0,1)</f>
        <v>1</v>
      </c>
      <c r="K15">
        <f t="shared" si="1"/>
        <v>1</v>
      </c>
      <c r="L15">
        <f t="shared" ref="L15:L25" si="2">IF(OR(ABS(1/D2-W$5)&lt;=0.001*(1/D2),ABS(1/D2-W$6)&lt;=0.001*(1/D2)),0,1)</f>
        <v>1</v>
      </c>
      <c r="M15">
        <f t="shared" ref="M15:Q25" si="3">IF(OR(ABS(E2-X$5)&lt;=0.001*(E2),ABS(E2-X$6)&lt;=0.001*(E2)),0,1)</f>
        <v>1</v>
      </c>
      <c r="N15">
        <f t="shared" si="3"/>
        <v>1</v>
      </c>
      <c r="O15">
        <f t="shared" ref="O15:O25" si="4">IF(OR(ABS(1/G2-Z$5)&lt;=0.001*(1/G2),ABS(1/G2-Z$6)&lt;=0.001*(1/G2)),0,1)</f>
        <v>0</v>
      </c>
      <c r="P15">
        <f t="shared" si="3"/>
        <v>1</v>
      </c>
      <c r="Q15">
        <f t="shared" si="3"/>
        <v>1</v>
      </c>
    </row>
    <row r="16" spans="1:27" x14ac:dyDescent="0.3">
      <c r="A16" t="s">
        <v>0</v>
      </c>
      <c r="B16">
        <f>AVERAGE(A$1:A$3)</f>
        <v>49.279944253129365</v>
      </c>
      <c r="C16">
        <f>AVERAGE(A$4:A$6)</f>
        <v>49.445513449924647</v>
      </c>
      <c r="D16">
        <f>AVERAGE(A$7:A$12)</f>
        <v>49.95123796830557</v>
      </c>
      <c r="E16">
        <v>50.251253074076111</v>
      </c>
      <c r="I16">
        <f t="shared" si="0"/>
        <v>1</v>
      </c>
      <c r="J16">
        <f t="shared" si="1"/>
        <v>1</v>
      </c>
      <c r="K16">
        <f t="shared" si="1"/>
        <v>1</v>
      </c>
      <c r="L16">
        <f t="shared" si="2"/>
        <v>1</v>
      </c>
      <c r="M16">
        <f t="shared" si="3"/>
        <v>1</v>
      </c>
      <c r="N16">
        <f t="shared" si="3"/>
        <v>1</v>
      </c>
      <c r="O16">
        <f t="shared" si="4"/>
        <v>0</v>
      </c>
      <c r="P16">
        <f t="shared" si="3"/>
        <v>1</v>
      </c>
      <c r="Q16">
        <f t="shared" si="3"/>
        <v>1</v>
      </c>
    </row>
    <row r="17" spans="1:17" x14ac:dyDescent="0.3">
      <c r="B17">
        <f>STDEV(A$1:A$3)/SQRT(COUNT(A$1:A$3))</f>
        <v>0.72674497015044559</v>
      </c>
      <c r="C17">
        <f>STDEV(A$4:A$6)/SQRT(COUNT(A$4:A$6))</f>
        <v>0.26119761045919349</v>
      </c>
      <c r="D17">
        <f>STDEV(A$7:A$12)/SQRT(COUNT(A$7:A$12))</f>
        <v>0.31749849023441312</v>
      </c>
      <c r="E17">
        <v>0.27528273450313556</v>
      </c>
      <c r="I17">
        <f t="shared" si="0"/>
        <v>1</v>
      </c>
      <c r="J17">
        <f t="shared" si="1"/>
        <v>1</v>
      </c>
      <c r="K17">
        <f t="shared" si="1"/>
        <v>1</v>
      </c>
      <c r="L17">
        <f t="shared" si="2"/>
        <v>1</v>
      </c>
      <c r="M17">
        <f t="shared" si="3"/>
        <v>1</v>
      </c>
      <c r="N17">
        <f t="shared" si="3"/>
        <v>1</v>
      </c>
      <c r="O17">
        <f t="shared" si="4"/>
        <v>1</v>
      </c>
      <c r="P17">
        <f t="shared" si="3"/>
        <v>1</v>
      </c>
      <c r="Q17">
        <f t="shared" si="3"/>
        <v>1</v>
      </c>
    </row>
    <row r="18" spans="1:17" x14ac:dyDescent="0.3">
      <c r="I18">
        <f t="shared" si="0"/>
        <v>1</v>
      </c>
      <c r="J18">
        <f t="shared" si="1"/>
        <v>1</v>
      </c>
      <c r="K18">
        <f t="shared" si="1"/>
        <v>1</v>
      </c>
      <c r="L18">
        <f t="shared" si="2"/>
        <v>1</v>
      </c>
      <c r="M18">
        <f t="shared" si="3"/>
        <v>1</v>
      </c>
      <c r="N18">
        <f t="shared" si="3"/>
        <v>1</v>
      </c>
      <c r="O18">
        <f t="shared" si="4"/>
        <v>0</v>
      </c>
      <c r="P18">
        <f t="shared" si="3"/>
        <v>1</v>
      </c>
      <c r="Q18">
        <f t="shared" si="3"/>
        <v>1</v>
      </c>
    </row>
    <row r="19" spans="1:17" x14ac:dyDescent="0.3">
      <c r="C19" t="s">
        <v>8</v>
      </c>
      <c r="D19" t="s">
        <v>9</v>
      </c>
      <c r="E19" t="s">
        <v>10</v>
      </c>
      <c r="F19" t="s">
        <v>11</v>
      </c>
      <c r="I19">
        <f t="shared" si="0"/>
        <v>1</v>
      </c>
      <c r="J19">
        <f t="shared" si="1"/>
        <v>1</v>
      </c>
      <c r="K19">
        <f t="shared" si="1"/>
        <v>0</v>
      </c>
      <c r="L19">
        <f t="shared" si="2"/>
        <v>1</v>
      </c>
      <c r="M19">
        <f t="shared" si="3"/>
        <v>1</v>
      </c>
      <c r="N19">
        <f t="shared" si="3"/>
        <v>1</v>
      </c>
      <c r="O19">
        <f t="shared" si="4"/>
        <v>0</v>
      </c>
      <c r="P19">
        <f t="shared" si="3"/>
        <v>1</v>
      </c>
      <c r="Q19">
        <f t="shared" si="3"/>
        <v>1</v>
      </c>
    </row>
    <row r="20" spans="1:17" x14ac:dyDescent="0.3">
      <c r="A20">
        <f>STDEV(B1:B10)/SQRT(10)</f>
        <v>2.1487372675606767E-3</v>
      </c>
      <c r="B20" t="s">
        <v>1</v>
      </c>
      <c r="C20">
        <f>AVERAGE(B$1:B$3)</f>
        <v>8.674916063372522E-3</v>
      </c>
      <c r="D20">
        <f>AVERAGE(B$4:B$6)</f>
        <v>1.2602675801100145E-2</v>
      </c>
      <c r="E20">
        <f>AVERAGE(B$7:B$12)</f>
        <v>2.7367207173946532E-2</v>
      </c>
      <c r="F20">
        <v>1.0690668644567594E-2</v>
      </c>
      <c r="I20">
        <f t="shared" si="0"/>
        <v>1</v>
      </c>
      <c r="J20">
        <f t="shared" si="1"/>
        <v>1</v>
      </c>
      <c r="K20">
        <f t="shared" si="1"/>
        <v>1</v>
      </c>
      <c r="L20">
        <f t="shared" si="2"/>
        <v>1</v>
      </c>
      <c r="M20">
        <f t="shared" si="3"/>
        <v>1</v>
      </c>
      <c r="N20">
        <f t="shared" si="3"/>
        <v>1</v>
      </c>
      <c r="O20">
        <f t="shared" si="4"/>
        <v>0</v>
      </c>
      <c r="P20">
        <f t="shared" si="3"/>
        <v>0</v>
      </c>
      <c r="Q20">
        <f t="shared" si="3"/>
        <v>1</v>
      </c>
    </row>
    <row r="21" spans="1:17" x14ac:dyDescent="0.3">
      <c r="C21">
        <f>STDEV(B$1:B$3)/SQRT(COUNT(B$1:B$3))</f>
        <v>5.938085193976059E-4</v>
      </c>
      <c r="D21">
        <f>STDEV(B$4:B$6)/SQRT(COUNT(B$4:B$6))</f>
        <v>4.5568622092544473E-4</v>
      </c>
      <c r="E21">
        <f>STDEV(B$7:B$9)/SQRT(COUNT(B$7:B$9))</f>
        <v>6.3196336162338867E-3</v>
      </c>
      <c r="F21">
        <v>3.2812668392862032E-3</v>
      </c>
      <c r="I21">
        <f t="shared" si="0"/>
        <v>1</v>
      </c>
      <c r="J21">
        <f t="shared" si="1"/>
        <v>1</v>
      </c>
      <c r="K21">
        <f t="shared" si="1"/>
        <v>1</v>
      </c>
      <c r="L21">
        <f t="shared" si="2"/>
        <v>1</v>
      </c>
      <c r="M21">
        <f t="shared" si="3"/>
        <v>1</v>
      </c>
      <c r="N21">
        <f t="shared" si="3"/>
        <v>1</v>
      </c>
      <c r="O21">
        <f t="shared" si="4"/>
        <v>1</v>
      </c>
      <c r="P21">
        <f t="shared" si="3"/>
        <v>1</v>
      </c>
      <c r="Q21">
        <f t="shared" si="3"/>
        <v>1</v>
      </c>
    </row>
    <row r="22" spans="1:17" x14ac:dyDescent="0.3">
      <c r="I22">
        <f t="shared" si="0"/>
        <v>1</v>
      </c>
      <c r="J22">
        <f t="shared" si="1"/>
        <v>1</v>
      </c>
      <c r="K22">
        <f t="shared" si="1"/>
        <v>1</v>
      </c>
      <c r="L22">
        <f t="shared" si="2"/>
        <v>0</v>
      </c>
      <c r="M22">
        <f>IF(OR(ABS(E9-X$5)&lt;=0.001*(E9),ABS(E9-X$6)&lt;=0.001*(E9)),0,1)</f>
        <v>0</v>
      </c>
      <c r="N22">
        <f t="shared" si="3"/>
        <v>1</v>
      </c>
      <c r="O22">
        <f t="shared" si="4"/>
        <v>0</v>
      </c>
      <c r="P22">
        <f t="shared" si="3"/>
        <v>1</v>
      </c>
      <c r="Q22">
        <f t="shared" si="3"/>
        <v>1</v>
      </c>
    </row>
    <row r="23" spans="1:17" x14ac:dyDescent="0.3">
      <c r="D23" t="s">
        <v>8</v>
      </c>
      <c r="E23" t="s">
        <v>9</v>
      </c>
      <c r="F23" t="s">
        <v>10</v>
      </c>
      <c r="G23" t="s">
        <v>11</v>
      </c>
      <c r="I23">
        <f t="shared" si="0"/>
        <v>1</v>
      </c>
      <c r="J23">
        <f t="shared" si="1"/>
        <v>1</v>
      </c>
      <c r="K23">
        <f t="shared" si="1"/>
        <v>1</v>
      </c>
      <c r="L23">
        <f t="shared" si="2"/>
        <v>1</v>
      </c>
      <c r="M23">
        <f t="shared" si="3"/>
        <v>1</v>
      </c>
      <c r="N23">
        <f t="shared" si="3"/>
        <v>1</v>
      </c>
      <c r="O23">
        <f t="shared" si="4"/>
        <v>0</v>
      </c>
      <c r="P23">
        <f t="shared" si="3"/>
        <v>1</v>
      </c>
      <c r="Q23">
        <f t="shared" si="3"/>
        <v>1</v>
      </c>
    </row>
    <row r="24" spans="1:17" x14ac:dyDescent="0.3">
      <c r="C24" t="s">
        <v>12</v>
      </c>
      <c r="D24">
        <f>AVERAGE(C$1:C$3)</f>
        <v>0.18521044136599155</v>
      </c>
      <c r="E24">
        <f>AVERAGE(C$4:C$6)</f>
        <v>0.11135233543347467</v>
      </c>
      <c r="F24">
        <f>AVERAGE(C$7:C$12)</f>
        <v>0.4252086966657796</v>
      </c>
      <c r="G24">
        <v>0.13231072396110866</v>
      </c>
      <c r="I24">
        <f t="shared" si="0"/>
        <v>0</v>
      </c>
      <c r="J24">
        <f t="shared" si="1"/>
        <v>1</v>
      </c>
      <c r="K24">
        <f t="shared" si="1"/>
        <v>1</v>
      </c>
      <c r="L24">
        <f t="shared" si="2"/>
        <v>1</v>
      </c>
      <c r="M24">
        <f t="shared" si="3"/>
        <v>1</v>
      </c>
      <c r="N24">
        <f t="shared" si="3"/>
        <v>1</v>
      </c>
      <c r="O24">
        <f t="shared" si="4"/>
        <v>0</v>
      </c>
      <c r="P24">
        <f t="shared" si="3"/>
        <v>0</v>
      </c>
      <c r="Q24">
        <f t="shared" si="3"/>
        <v>1</v>
      </c>
    </row>
    <row r="25" spans="1:17" x14ac:dyDescent="0.3">
      <c r="D25">
        <f>STDEV(C$1:C$3)/SQRT(COUNT(C$1:C$3))</f>
        <v>3.4249606224408716E-2</v>
      </c>
      <c r="E25">
        <f>STDEV(C$4:C$6)/SQRT(COUNT(C$4:C$6))</f>
        <v>0.10920124755838105</v>
      </c>
      <c r="F25">
        <f>STDEV(C$7:C$12)/SQRT(COUNT(C$7:C$12))</f>
        <v>0.28808723340666664</v>
      </c>
      <c r="G25">
        <v>7.9106246904482938E-2</v>
      </c>
      <c r="I25">
        <f t="shared" si="0"/>
        <v>1</v>
      </c>
      <c r="J25">
        <f t="shared" si="1"/>
        <v>0</v>
      </c>
      <c r="K25">
        <f t="shared" si="1"/>
        <v>1</v>
      </c>
      <c r="L25">
        <f t="shared" si="2"/>
        <v>1</v>
      </c>
      <c r="M25">
        <f t="shared" si="3"/>
        <v>1</v>
      </c>
      <c r="N25">
        <f t="shared" si="3"/>
        <v>1</v>
      </c>
      <c r="O25">
        <f t="shared" si="4"/>
        <v>0</v>
      </c>
      <c r="P25">
        <f t="shared" si="3"/>
        <v>1</v>
      </c>
      <c r="Q25">
        <f t="shared" si="3"/>
        <v>1</v>
      </c>
    </row>
    <row r="27" spans="1:17" x14ac:dyDescent="0.3">
      <c r="E27" t="s">
        <v>8</v>
      </c>
      <c r="F27" t="s">
        <v>9</v>
      </c>
      <c r="G27" t="s">
        <v>10</v>
      </c>
      <c r="H27" t="s">
        <v>11</v>
      </c>
    </row>
    <row r="28" spans="1:17" x14ac:dyDescent="0.3">
      <c r="D28" t="s">
        <v>3</v>
      </c>
      <c r="E28">
        <f>AVERAGE(D$1:D$3)</f>
        <v>25.505355780785397</v>
      </c>
      <c r="F28">
        <f>AVERAGE(D$4:D$6)</f>
        <v>24.118685110276672</v>
      </c>
      <c r="G28">
        <f>AVERAGE(D$7:D$12)</f>
        <v>22.964892974830622</v>
      </c>
      <c r="H28">
        <v>23.142803827161774</v>
      </c>
    </row>
    <row r="29" spans="1:17" x14ac:dyDescent="0.3">
      <c r="A29">
        <f>MIN(D1:D10)</f>
        <v>21.526474902672454</v>
      </c>
      <c r="E29">
        <f>STDEV(D$1:D$3)/SQRT(COUNT(D$1:D$3))</f>
        <v>1.7190604140366443</v>
      </c>
      <c r="F29">
        <f>STDEV(D$4:D$6)/SQRT(COUNT(D$4:D$6))</f>
        <v>1.1033080543848766</v>
      </c>
      <c r="G29">
        <f>STDEV(D$7:D$12)/SQRT(COUNT(D$7:D$12))</f>
        <v>0.91037628440048302</v>
      </c>
      <c r="H29">
        <v>0.81478517034870679</v>
      </c>
    </row>
    <row r="30" spans="1:17" x14ac:dyDescent="0.3">
      <c r="A30">
        <f>MAX(G1:G10)</f>
        <v>37.699999999968441</v>
      </c>
    </row>
    <row r="31" spans="1:17" x14ac:dyDescent="0.3">
      <c r="F31" t="s">
        <v>8</v>
      </c>
      <c r="G31" t="s">
        <v>9</v>
      </c>
      <c r="H31" t="s">
        <v>10</v>
      </c>
      <c r="I31" t="s">
        <v>11</v>
      </c>
    </row>
    <row r="32" spans="1:17" x14ac:dyDescent="0.3">
      <c r="E32" t="s">
        <v>5</v>
      </c>
      <c r="F32">
        <f>AVERAGE(E$1:E$3)</f>
        <v>2.9605943560773649E-14</v>
      </c>
      <c r="G32">
        <f>AVERAGE(E$4:E$6)</f>
        <v>4.4450213169350774E-6</v>
      </c>
      <c r="H32">
        <f>AVERAGE(E$7:E$12)</f>
        <v>1.9296356685862943E-2</v>
      </c>
      <c r="I32">
        <v>2.10250939853057E-2</v>
      </c>
    </row>
    <row r="33" spans="5:13" x14ac:dyDescent="0.3">
      <c r="F33">
        <f>STDEV(E$1:E$3)/SQRT(COUNT(E$1:E$3))</f>
        <v>7.4014830682705218E-15</v>
      </c>
      <c r="G33">
        <f>STDEV(E$4:E$6)/SQRT(COUNT(E$4:E$6))</f>
        <v>4.4437075235516698E-6</v>
      </c>
      <c r="H33">
        <f>STDEV(E$7:E$12)/SQRT(COUNT(E$7:E$12))</f>
        <v>1.6345068854825822E-2</v>
      </c>
      <c r="I33">
        <v>2.1019203824217559E-2</v>
      </c>
    </row>
    <row r="35" spans="5:13" x14ac:dyDescent="0.3">
      <c r="G35" t="s">
        <v>8</v>
      </c>
      <c r="H35" t="s">
        <v>9</v>
      </c>
      <c r="I35" t="s">
        <v>10</v>
      </c>
      <c r="J35" t="s">
        <v>11</v>
      </c>
    </row>
    <row r="36" spans="5:13" x14ac:dyDescent="0.3">
      <c r="E36">
        <f>STDEV(F1:F10)/SQRT(10)</f>
        <v>5.7082448091573937E-2</v>
      </c>
      <c r="F36" t="s">
        <v>4</v>
      </c>
      <c r="G36">
        <f>AVERAGE(F$1:F$3)</f>
        <v>0.55152644544285323</v>
      </c>
      <c r="H36">
        <f>AVERAGE(F$4:F$6)</f>
        <v>0.53563066329470543</v>
      </c>
      <c r="I36">
        <f>AVERAGE(F$8:F$12)</f>
        <v>0.36196459410847898</v>
      </c>
      <c r="J36">
        <v>0.30595667810993804</v>
      </c>
    </row>
    <row r="37" spans="5:13" x14ac:dyDescent="0.3">
      <c r="G37">
        <f>STDEV(F$1:F$3)/SQRT(COUNT(F$1:F$3))</f>
        <v>0.12121117176206851</v>
      </c>
      <c r="H37">
        <f>STDEV(F$4:F$6)/SQRT(COUNT(F$4:F$6))</f>
        <v>4.1002496359254237E-2</v>
      </c>
      <c r="I37">
        <f>STDEV(F$8:F$12)/SQRT(COUNT(F$8:F$12))</f>
        <v>9.6532873201519834E-2</v>
      </c>
      <c r="J37">
        <v>0.22958577860583701</v>
      </c>
    </row>
    <row r="39" spans="5:13" x14ac:dyDescent="0.3">
      <c r="H39" t="s">
        <v>8</v>
      </c>
      <c r="I39" t="s">
        <v>9</v>
      </c>
      <c r="J39" t="s">
        <v>10</v>
      </c>
      <c r="K39" t="s">
        <v>11</v>
      </c>
    </row>
    <row r="40" spans="5:13" x14ac:dyDescent="0.3">
      <c r="G40" t="s">
        <v>6</v>
      </c>
      <c r="H40">
        <f>AVERAGE(G$1:G$3)</f>
        <v>37.684687028115711</v>
      </c>
      <c r="I40">
        <f>AVERAGE(G$4:G$6)</f>
        <v>36.721836850904396</v>
      </c>
      <c r="J40">
        <f>AVERAGE(G$7:G$12)</f>
        <v>36.711583168277365</v>
      </c>
      <c r="K40">
        <v>36.707801952922914</v>
      </c>
    </row>
    <row r="41" spans="5:13" x14ac:dyDescent="0.3">
      <c r="H41">
        <f>STDEV(G$1:G$3)/SQRT(COUNT(G$1:G$3))</f>
        <v>1.5312971807110406E-2</v>
      </c>
      <c r="I41">
        <f>STDEV(G$4:G$6)/SQRT(COUNT(G$4:G$6))</f>
        <v>0.57775082017218937</v>
      </c>
      <c r="J41">
        <f>STDEV(G$7:G$12)/SQRT(COUNT(G$7:G$12))</f>
        <v>0.44188076466485976</v>
      </c>
      <c r="K41">
        <v>0.33987967575418288</v>
      </c>
    </row>
    <row r="43" spans="5:13" x14ac:dyDescent="0.3">
      <c r="I43" t="s">
        <v>8</v>
      </c>
      <c r="J43" t="s">
        <v>9</v>
      </c>
      <c r="K43" t="s">
        <v>10</v>
      </c>
      <c r="L43" t="s">
        <v>11</v>
      </c>
    </row>
    <row r="44" spans="5:13" x14ac:dyDescent="0.3">
      <c r="H44" t="s">
        <v>13</v>
      </c>
      <c r="I44">
        <f>AVERAGE(H$1:H$3)</f>
        <v>0.2255828419428958</v>
      </c>
      <c r="J44">
        <f>AVERAGE(H$4:H$6)</f>
        <v>3.464748677652923E-14</v>
      </c>
      <c r="K44">
        <f>AVERAGE(H$7:H$12)</f>
        <v>0.30000000804574201</v>
      </c>
      <c r="L44">
        <v>1.4785037205375082</v>
      </c>
    </row>
    <row r="45" spans="5:13" x14ac:dyDescent="0.3">
      <c r="I45">
        <f>STDEV(H$1:H$3)/SQRT(COUNT(H$1:H$3))</f>
        <v>0.22558284194287359</v>
      </c>
      <c r="J45">
        <f>STDEV(H$4:H$6)/SQRT(COUNT(H$4:H$6))</f>
        <v>6.2378205077538874E-15</v>
      </c>
      <c r="K45">
        <f>STDEV(H$7:H$12)/SQRT(COUNT(H$7:H$12))</f>
        <v>0.18973665495250203</v>
      </c>
      <c r="L45">
        <v>1.2973750977627638</v>
      </c>
    </row>
    <row r="47" spans="5:13" x14ac:dyDescent="0.3">
      <c r="J47" t="s">
        <v>8</v>
      </c>
      <c r="K47" t="s">
        <v>9</v>
      </c>
      <c r="L47" t="s">
        <v>10</v>
      </c>
      <c r="M47" t="s">
        <v>11</v>
      </c>
    </row>
    <row r="48" spans="5:13" x14ac:dyDescent="0.3">
      <c r="I48" t="s">
        <v>14</v>
      </c>
      <c r="J48">
        <f>AVERAGE(I$1:I$3)</f>
        <v>3.6073737453264285</v>
      </c>
      <c r="K48">
        <f>AVERAGE(I$4:I$6)</f>
        <v>4.58115771132909</v>
      </c>
      <c r="L48">
        <f>AVERAGE(I$7:I$12)</f>
        <v>3.4258237249723771</v>
      </c>
      <c r="M48">
        <v>4.3538377364417491E-6</v>
      </c>
    </row>
    <row r="49" spans="10:16" x14ac:dyDescent="0.3">
      <c r="J49">
        <f>STDEV(I$1:I$3)/SQRT(COUNT(I$1:I$3))</f>
        <v>1.0122917203003896</v>
      </c>
      <c r="K49">
        <f>STDEV(I$4:I$6)/SQRT(COUNT(I$4:I$6))</f>
        <v>0.74102588658805402</v>
      </c>
      <c r="L49">
        <f>STDEV(I$7:I$12)/SQRT(COUNT(I$7:I$12))</f>
        <v>0.51597984463184787</v>
      </c>
      <c r="M49">
        <v>4.0545385571089105E-6</v>
      </c>
    </row>
    <row r="51" spans="10:16" x14ac:dyDescent="0.3">
      <c r="K51" t="s">
        <v>8</v>
      </c>
      <c r="L51" t="s">
        <v>9</v>
      </c>
      <c r="M51" t="s">
        <v>10</v>
      </c>
      <c r="N51" t="s">
        <v>11</v>
      </c>
    </row>
    <row r="52" spans="10:16" x14ac:dyDescent="0.3">
      <c r="J52" t="s">
        <v>15</v>
      </c>
      <c r="K52">
        <f>AVERAGE(J$1:J$3)</f>
        <v>18.818243658329635</v>
      </c>
      <c r="L52">
        <f>AVERAGE(J$4:J$6)</f>
        <v>14.884022111131925</v>
      </c>
      <c r="M52">
        <f>AVERAGE(J$7:J$12)</f>
        <v>17.701966953815145</v>
      </c>
      <c r="N52">
        <v>4.3538377364417491E-6</v>
      </c>
    </row>
    <row r="53" spans="10:16" x14ac:dyDescent="0.3">
      <c r="K53">
        <f>STDEV(J$1:J$3)/SQRT(COUNT(J$1:J$3))</f>
        <v>2.7496727867516153</v>
      </c>
      <c r="L53">
        <f>STDEV(J$4:J$6)/SQRT(COUNT(J$4:J$6))</f>
        <v>2.7073944668784131</v>
      </c>
      <c r="M53">
        <f>STDEV(J$7:J$12)/SQRT(COUNT(J$7:J$12))</f>
        <v>1.7513576128705022</v>
      </c>
      <c r="N53">
        <v>4.0545385571089105E-6</v>
      </c>
    </row>
    <row r="55" spans="10:16" x14ac:dyDescent="0.3">
      <c r="L55" t="s">
        <v>8</v>
      </c>
      <c r="M55" t="s">
        <v>9</v>
      </c>
      <c r="N55" t="s">
        <v>10</v>
      </c>
      <c r="O55" t="s">
        <v>11</v>
      </c>
    </row>
    <row r="56" spans="10:16" x14ac:dyDescent="0.3">
      <c r="K56" t="s">
        <v>16</v>
      </c>
      <c r="L56">
        <f>AVERAGE(K$1:K$3)</f>
        <v>302386606.80297941</v>
      </c>
      <c r="M56">
        <f>AVERAGE(K$4:K$6)</f>
        <v>307023270.74240673</v>
      </c>
      <c r="N56">
        <f>AVERAGE(K$7:K$12)</f>
        <v>537017122.62354529</v>
      </c>
      <c r="O56">
        <v>4.3538377364417491E-6</v>
      </c>
    </row>
    <row r="57" spans="10:16" x14ac:dyDescent="0.3">
      <c r="L57">
        <f>STDEV(K$1:K$3)/SQRT(COUNT(K$1:K$3))</f>
        <v>98309726.586222306</v>
      </c>
      <c r="M57">
        <f>STDEV(K$4:K$6)/SQRT(COUNT(K$4:K$6))</f>
        <v>161012976.80738807</v>
      </c>
      <c r="N57">
        <f>STDEV(K$7:K$12)/SQRT(COUNT(K$7:K$12))</f>
        <v>234170650.54706442</v>
      </c>
      <c r="O57">
        <v>4.0545385571089105E-6</v>
      </c>
    </row>
    <row r="59" spans="10:16" x14ac:dyDescent="0.3">
      <c r="M59" t="s">
        <v>8</v>
      </c>
      <c r="N59" t="s">
        <v>9</v>
      </c>
      <c r="O59" t="s">
        <v>10</v>
      </c>
      <c r="P59" t="s">
        <v>11</v>
      </c>
    </row>
    <row r="60" spans="10:16" x14ac:dyDescent="0.3">
      <c r="L60" t="s">
        <v>17</v>
      </c>
      <c r="M60">
        <f>AVERAGE(L$1:L$3)</f>
        <v>0.99662997554170485</v>
      </c>
      <c r="N60">
        <f>AVERAGE(L$4:L$6)</f>
        <v>0.99678397133389363</v>
      </c>
      <c r="O60">
        <f>AVERAGE(L$7:L$12)</f>
        <v>0.99341181553086588</v>
      </c>
      <c r="P60">
        <v>4.3538377364417491E-6</v>
      </c>
    </row>
    <row r="61" spans="10:16" x14ac:dyDescent="0.3">
      <c r="M61">
        <f>STDEV(L$1:L$3)/SQRT(COUNT(L$1:L$3))</f>
        <v>4.9336934577975239E-4</v>
      </c>
      <c r="N61">
        <f>STDEV(L$4:L$6)/SQRT(COUNT(L$4:L$6))</f>
        <v>3.4806871808831021E-4</v>
      </c>
      <c r="O61">
        <f>STDEV(L$7:L$12)/SQRT(COUNT(L$7:L$12))</f>
        <v>2.924359760726749E-3</v>
      </c>
      <c r="P61">
        <v>4.0545385571089105E-6</v>
      </c>
    </row>
  </sheetData>
  <conditionalFormatting sqref="I14:Q25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Fayyaz Ahamed</dc:creator>
  <cp:lastModifiedBy>Fayyaz Ahamed</cp:lastModifiedBy>
  <dcterms:created xsi:type="dcterms:W3CDTF">2019-02-22T23:11:37Z</dcterms:created>
  <dcterms:modified xsi:type="dcterms:W3CDTF">2019-04-04T04:15:02Z</dcterms:modified>
</cp:coreProperties>
</file>