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ocuments\MATLAB\"/>
    </mc:Choice>
  </mc:AlternateContent>
  <xr:revisionPtr revIDLastSave="0" documentId="13_ncr:1_{8E179180-9A86-4F7B-82ED-4B6DD77859DD}" xr6:coauthVersionLast="36" xr6:coauthVersionMax="36" xr10:uidLastSave="{00000000-0000-0000-0000-000000000000}"/>
  <bookViews>
    <workbookView xWindow="0" yWindow="0" windowWidth="17256" windowHeight="7848" xr2:uid="{327B2C11-BE3B-4A8C-9AA7-98ABE90D1D46}"/>
  </bookViews>
  <sheets>
    <sheet name="Sheet1" sheetId="1" r:id="rId1"/>
  </sheets>
  <externalReferences>
    <externalReference r:id="rId2"/>
  </externalReferenc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U84" i="1" l="1"/>
  <c r="T84" i="1"/>
  <c r="S84" i="1"/>
  <c r="U83" i="1"/>
  <c r="T83" i="1"/>
  <c r="S83" i="1"/>
  <c r="T80" i="1"/>
  <c r="S80" i="1"/>
  <c r="R80" i="1"/>
  <c r="T79" i="1"/>
  <c r="S79" i="1"/>
  <c r="R79" i="1"/>
  <c r="S76" i="1"/>
  <c r="R76" i="1"/>
  <c r="Q76" i="1"/>
  <c r="S75" i="1"/>
  <c r="R75" i="1"/>
  <c r="Q75" i="1"/>
  <c r="R72" i="1"/>
  <c r="Q72" i="1"/>
  <c r="P72" i="1"/>
  <c r="R71" i="1"/>
  <c r="Q71" i="1"/>
  <c r="P71" i="1"/>
  <c r="Q68" i="1"/>
  <c r="P68" i="1"/>
  <c r="O68" i="1"/>
  <c r="Q67" i="1"/>
  <c r="P67" i="1"/>
  <c r="O67" i="1"/>
  <c r="P64" i="1"/>
  <c r="O64" i="1"/>
  <c r="N64" i="1"/>
  <c r="P63" i="1"/>
  <c r="O63" i="1"/>
  <c r="N63" i="1"/>
  <c r="O60" i="1"/>
  <c r="N60" i="1"/>
  <c r="M60" i="1"/>
  <c r="O59" i="1"/>
  <c r="N59" i="1"/>
  <c r="M59" i="1"/>
  <c r="N56" i="1"/>
  <c r="M56" i="1"/>
  <c r="L56" i="1"/>
  <c r="N55" i="1"/>
  <c r="M55" i="1"/>
  <c r="L55" i="1"/>
  <c r="M52" i="1"/>
  <c r="L52" i="1"/>
  <c r="K52" i="1"/>
  <c r="M51" i="1"/>
  <c r="L51" i="1"/>
  <c r="K51" i="1"/>
  <c r="L48" i="1"/>
  <c r="K48" i="1"/>
  <c r="J48" i="1"/>
  <c r="L47" i="1"/>
  <c r="K47" i="1"/>
  <c r="J47" i="1"/>
  <c r="K44" i="1"/>
  <c r="J44" i="1"/>
  <c r="I44" i="1"/>
  <c r="K43" i="1"/>
  <c r="J43" i="1"/>
  <c r="I43" i="1"/>
  <c r="J40" i="1"/>
  <c r="I40" i="1"/>
  <c r="H40" i="1"/>
  <c r="J39" i="1"/>
  <c r="I39" i="1"/>
  <c r="H39" i="1"/>
  <c r="I36" i="1"/>
  <c r="H36" i="1"/>
  <c r="G36" i="1"/>
  <c r="I35" i="1"/>
  <c r="H35" i="1"/>
  <c r="G35" i="1"/>
  <c r="E35" i="1"/>
  <c r="H32" i="1"/>
  <c r="G32" i="1"/>
  <c r="F32" i="1"/>
  <c r="H31" i="1"/>
  <c r="G31" i="1"/>
  <c r="F31" i="1"/>
  <c r="A29" i="1"/>
  <c r="G28" i="1"/>
  <c r="F28" i="1"/>
  <c r="E28" i="1"/>
  <c r="A28" i="1"/>
  <c r="G27" i="1"/>
  <c r="F27" i="1"/>
  <c r="E27" i="1"/>
  <c r="C27" i="1"/>
  <c r="Q25" i="1"/>
  <c r="P25" i="1"/>
  <c r="Z5" i="1"/>
  <c r="Z6" i="1"/>
  <c r="O25" i="1"/>
  <c r="N25" i="1"/>
  <c r="X5" i="1"/>
  <c r="M25" i="1"/>
  <c r="W5" i="1"/>
  <c r="W6" i="1"/>
  <c r="L25" i="1"/>
  <c r="K25" i="1"/>
  <c r="J25" i="1"/>
  <c r="T5" i="1"/>
  <c r="T6" i="1"/>
  <c r="I25" i="1"/>
  <c r="Q24" i="1"/>
  <c r="P24" i="1"/>
  <c r="O24" i="1"/>
  <c r="N24" i="1"/>
  <c r="M24" i="1"/>
  <c r="L24" i="1"/>
  <c r="K24" i="1"/>
  <c r="J24" i="1"/>
  <c r="I24" i="1"/>
  <c r="F24" i="1"/>
  <c r="E24" i="1"/>
  <c r="D24" i="1"/>
  <c r="Q23" i="1"/>
  <c r="P23" i="1"/>
  <c r="O23" i="1"/>
  <c r="N23" i="1"/>
  <c r="M23" i="1"/>
  <c r="L23" i="1"/>
  <c r="K23" i="1"/>
  <c r="J23" i="1"/>
  <c r="I23" i="1"/>
  <c r="F23" i="1"/>
  <c r="E23" i="1"/>
  <c r="D23" i="1"/>
  <c r="Q22" i="1"/>
  <c r="P22" i="1"/>
  <c r="O22" i="1"/>
  <c r="N22" i="1"/>
  <c r="M22" i="1"/>
  <c r="L22" i="1"/>
  <c r="K22" i="1"/>
  <c r="J22" i="1"/>
  <c r="I22" i="1"/>
  <c r="Q21" i="1"/>
  <c r="P21" i="1"/>
  <c r="O21" i="1"/>
  <c r="N21" i="1"/>
  <c r="M21" i="1"/>
  <c r="L21" i="1"/>
  <c r="K21" i="1"/>
  <c r="J21" i="1"/>
  <c r="I21" i="1"/>
  <c r="Q20" i="1"/>
  <c r="P20" i="1"/>
  <c r="O20" i="1"/>
  <c r="N20" i="1"/>
  <c r="M20" i="1"/>
  <c r="L20" i="1"/>
  <c r="K20" i="1"/>
  <c r="J20" i="1"/>
  <c r="I20" i="1"/>
  <c r="E20" i="1"/>
  <c r="D20" i="1"/>
  <c r="C20" i="1"/>
  <c r="Q19" i="1"/>
  <c r="P19" i="1"/>
  <c r="O19" i="1"/>
  <c r="N19" i="1"/>
  <c r="M19" i="1"/>
  <c r="L19" i="1"/>
  <c r="K19" i="1"/>
  <c r="J19" i="1"/>
  <c r="I19" i="1"/>
  <c r="E19" i="1"/>
  <c r="D19" i="1"/>
  <c r="C19" i="1"/>
  <c r="A19" i="1"/>
  <c r="S18" i="1"/>
  <c r="T18" i="1"/>
  <c r="Q18" i="1"/>
  <c r="P18" i="1"/>
  <c r="O18" i="1"/>
  <c r="N18" i="1"/>
  <c r="M18" i="1"/>
  <c r="L18" i="1"/>
  <c r="K18" i="1"/>
  <c r="J18" i="1"/>
  <c r="I18" i="1"/>
  <c r="V17" i="1"/>
  <c r="Q17" i="1"/>
  <c r="P17" i="1"/>
  <c r="O17" i="1"/>
  <c r="N17" i="1"/>
  <c r="M17" i="1"/>
  <c r="L17" i="1"/>
  <c r="K17" i="1"/>
  <c r="J17" i="1"/>
  <c r="I17" i="1"/>
  <c r="V16" i="1"/>
  <c r="Q16" i="1"/>
  <c r="P16" i="1"/>
  <c r="O16" i="1"/>
  <c r="N16" i="1"/>
  <c r="M16" i="1"/>
  <c r="L16" i="1"/>
  <c r="K16" i="1"/>
  <c r="J16" i="1"/>
  <c r="I16" i="1"/>
  <c r="D16" i="1"/>
  <c r="C16" i="1"/>
  <c r="B16" i="1"/>
  <c r="Q15" i="1"/>
  <c r="P15" i="1"/>
  <c r="O15" i="1"/>
  <c r="N15" i="1"/>
  <c r="M15" i="1"/>
  <c r="L15" i="1"/>
  <c r="K15" i="1"/>
  <c r="J15" i="1"/>
  <c r="I15" i="1"/>
  <c r="D15" i="1"/>
  <c r="C15" i="1"/>
  <c r="B15" i="1"/>
  <c r="Q14" i="1"/>
  <c r="P14" i="1"/>
  <c r="O14" i="1"/>
  <c r="N14" i="1"/>
  <c r="M14" i="1"/>
  <c r="L14" i="1"/>
  <c r="K14" i="1"/>
  <c r="J14" i="1"/>
  <c r="I14" i="1"/>
</calcChain>
</file>

<file path=xl/sharedStrings.xml><?xml version="1.0" encoding="utf-8"?>
<sst xmlns="http://schemas.openxmlformats.org/spreadsheetml/2006/main" count="108" uniqueCount="22">
  <si>
    <t>T1P</t>
  </si>
  <si>
    <t>Kpl</t>
  </si>
  <si>
    <t>Flow_pyr</t>
  </si>
  <si>
    <t>T1Lin</t>
  </si>
  <si>
    <t>Klp</t>
  </si>
  <si>
    <t>KMCT4</t>
  </si>
  <si>
    <t>T1Lex</t>
  </si>
  <si>
    <t>Flow_Lac</t>
  </si>
  <si>
    <t>K_MCT1</t>
  </si>
  <si>
    <t>Alpha</t>
  </si>
  <si>
    <t>Beta</t>
  </si>
  <si>
    <t>Gamma</t>
  </si>
  <si>
    <t>Rsqr_Pyr</t>
  </si>
  <si>
    <t>Rsqrd_Lacin</t>
  </si>
  <si>
    <t>Rsqrd_Lacex</t>
  </si>
  <si>
    <t>RMSE_Pyr</t>
  </si>
  <si>
    <t>RMSE_Lacin</t>
  </si>
  <si>
    <t>RMSE_Lacex</t>
  </si>
  <si>
    <t>HK-2</t>
  </si>
  <si>
    <t>UMRC6</t>
  </si>
  <si>
    <t>UOK262</t>
  </si>
  <si>
    <t>UOK262 with DIDS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</si>
</sst>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</a:t>
            </a:r>
            <a:r>
              <a:rPr lang="en-US" baseline="-25000"/>
              <a:t>MCT4</a:t>
            </a:r>
            <a:r>
              <a:rPr lang="en-US" baseline="0"/>
              <a:t> (s</a:t>
            </a:r>
            <a:r>
              <a:rPr lang="en-US" baseline="30000"/>
              <a:t>-1</a:t>
            </a:r>
            <a:r>
              <a:rPr lang="en-US" baseline="0"/>
              <a:t>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[1]Sheet1!$G$36:$J$36</c:f>
                <c:numCache>
                  <c:formatCode>General</c:formatCode>
                  <c:ptCount val="4"/>
                  <c:pt idx="0">
                    <c:v>3.5738764910231549E-2</c:v>
                  </c:pt>
                  <c:pt idx="1">
                    <c:v>0.12625233626649512</c:v>
                  </c:pt>
                  <c:pt idx="2">
                    <c:v>0.3751571667782469</c:v>
                  </c:pt>
                  <c:pt idx="3">
                    <c:v>0.22958577860583701</c:v>
                  </c:pt>
                </c:numCache>
              </c:numRef>
            </c:plus>
            <c:minus>
              <c:numRef>
                <c:f>[1]Sheet1!$G$36:$J$36</c:f>
                <c:numCache>
                  <c:formatCode>General</c:formatCode>
                  <c:ptCount val="4"/>
                  <c:pt idx="0">
                    <c:v>3.5738764910231549E-2</c:v>
                  </c:pt>
                  <c:pt idx="1">
                    <c:v>0.12625233626649512</c:v>
                  </c:pt>
                  <c:pt idx="2">
                    <c:v>0.3751571667782469</c:v>
                  </c:pt>
                  <c:pt idx="3">
                    <c:v>0.22958577860583701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[1]Sheet1!$G$34:$J$34</c:f>
              <c:strCache>
                <c:ptCount val="4"/>
                <c:pt idx="0">
                  <c:v>HK-2</c:v>
                </c:pt>
                <c:pt idx="1">
                  <c:v>UMRC6</c:v>
                </c:pt>
                <c:pt idx="2">
                  <c:v>UOK262</c:v>
                </c:pt>
                <c:pt idx="3">
                  <c:v>UOK262 with DIDS</c:v>
                </c:pt>
              </c:strCache>
            </c:strRef>
          </c:cat>
          <c:val>
            <c:numRef>
              <c:f>[1]Sheet1!$G$35:$J$35</c:f>
              <c:numCache>
                <c:formatCode>General</c:formatCode>
                <c:ptCount val="4"/>
                <c:pt idx="0">
                  <c:v>0.15402494891963697</c:v>
                </c:pt>
                <c:pt idx="1">
                  <c:v>0.64579528208730841</c:v>
                </c:pt>
                <c:pt idx="2">
                  <c:v>0.63662113827972544</c:v>
                </c:pt>
                <c:pt idx="3">
                  <c:v>0.30595667810993804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B6-48DB-8860-FA743DB757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0201664"/>
        <c:axId val="550341528"/>
      </c:barChart>
      <c:catAx>
        <c:axId val="550201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341528"/>
        <c:crosses val="autoZero"/>
        <c:auto val="1"/>
        <c:lblAlgn val="ctr"/>
        <c:lblOffset val="100"/>
        <c:noMultiLvlLbl val="0"/>
      </c:catAx>
      <c:valAx>
        <c:axId val="550341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201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556260</xdr:colOff>
      <xdr:row>26</xdr:row>
      <xdr:rowOff>22860</xdr:rowOff>
    </xdr:from>
    <xdr:to>
      <xdr:col>18</xdr:col>
      <xdr:colOff>251460</xdr:colOff>
      <xdr:row>41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250230-DD02-4842-8370-4BC5E6111F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Lacex_summaryFINALsmoothnew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4">
          <cell r="G34" t="str">
            <v>HK-2</v>
          </cell>
          <cell r="H34" t="str">
            <v>UMRC6</v>
          </cell>
          <cell r="I34" t="str">
            <v>UOK262</v>
          </cell>
          <cell r="J34" t="str">
            <v>UOK262 with DIDS</v>
          </cell>
        </row>
        <row r="35">
          <cell r="G35">
            <v>0.15402494891963697</v>
          </cell>
          <cell r="H35">
            <v>0.64579528208730841</v>
          </cell>
          <cell r="I35">
            <v>0.63662113827972544</v>
          </cell>
          <cell r="J35">
            <v>0.30595667810993804</v>
          </cell>
        </row>
        <row r="36">
          <cell r="G36">
            <v>3.5738764910231549E-2</v>
          </cell>
          <cell r="H36">
            <v>0.12625233626649512</v>
          </cell>
          <cell r="I36">
            <v>0.3751571667782469</v>
          </cell>
          <cell r="J36">
            <v>0.22958577860583701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D0041-5B83-41AF-A847-DEF0545689A5}">
  <dimension ref="A1:AB84"/>
  <sheetViews>
    <sheetView tabSelected="1" workbookViewId="0">
      <selection activeCell="Q9" sqref="Q9"/>
    </sheetView>
  </sheetViews>
  <sheetFormatPr defaultRowHeight="14.4" x14ac:dyDescent="0.3"/>
  <sheetData>
    <row r="1" spans="1:28" x14ac:dyDescent="0.3">
      <c r="A1">
        <v>48.04922178760814</v>
      </c>
      <c r="B1">
        <v>4.8573720912893394E-3</v>
      </c>
      <c r="C1">
        <v>0.36050777000274847</v>
      </c>
      <c r="D1">
        <v>29.49119305714601</v>
      </c>
      <c r="E1">
        <v>2.2204460492503131E-14</v>
      </c>
      <c r="F1">
        <v>0.21528485393487337</v>
      </c>
      <c r="G1">
        <v>37.642426155748922</v>
      </c>
      <c r="H1">
        <v>0.12525958489388267</v>
      </c>
      <c r="I1">
        <v>0.13642305549526088</v>
      </c>
      <c r="J1">
        <v>2.3337110232533074</v>
      </c>
      <c r="K1">
        <v>21.999999999053625</v>
      </c>
      <c r="L1">
        <v>417093896.77435642</v>
      </c>
      <c r="M1">
        <v>0.99719272100681233</v>
      </c>
      <c r="N1">
        <v>0.99838200028651292</v>
      </c>
      <c r="O1">
        <v>0.99503186650476172</v>
      </c>
      <c r="P1">
        <v>7.4743598594234961E-2</v>
      </c>
      <c r="Q1">
        <v>5.6753220258227204E-2</v>
      </c>
      <c r="R1">
        <v>0.13538686983867376</v>
      </c>
    </row>
    <row r="2" spans="1:28" x14ac:dyDescent="0.3">
      <c r="A2">
        <v>52.999999999937629</v>
      </c>
      <c r="B2">
        <v>1.0641791337002667E-3</v>
      </c>
      <c r="C2">
        <v>0.10000000000002221</v>
      </c>
      <c r="D2">
        <v>30.927835051503916</v>
      </c>
      <c r="E2">
        <v>2.2205172447701206E-14</v>
      </c>
      <c r="F2">
        <v>6.5109961617157944E-2</v>
      </c>
      <c r="G2">
        <v>37.699999999968448</v>
      </c>
      <c r="H2">
        <v>0.10000000000002221</v>
      </c>
      <c r="I2">
        <v>2.2206675577991812E-14</v>
      </c>
      <c r="J2">
        <v>5.4109811910207481</v>
      </c>
      <c r="K2">
        <v>14.58788531067651</v>
      </c>
      <c r="L2">
        <v>113562814.03605713</v>
      </c>
      <c r="M2">
        <v>0.99441140720115839</v>
      </c>
      <c r="N2">
        <v>0.97268052982059905</v>
      </c>
      <c r="O2">
        <v>0.99521315492117535</v>
      </c>
      <c r="P2">
        <v>0.11615141866145104</v>
      </c>
      <c r="Q2">
        <v>0.52698819208647762</v>
      </c>
      <c r="R2">
        <v>0.96914861590167001</v>
      </c>
    </row>
    <row r="3" spans="1:28" x14ac:dyDescent="0.3">
      <c r="A3">
        <v>50.425157212069905</v>
      </c>
      <c r="B3">
        <v>4.0622390496968452E-3</v>
      </c>
      <c r="C3">
        <v>0.23170839246543828</v>
      </c>
      <c r="D3">
        <v>24.69936152173381</v>
      </c>
      <c r="E3">
        <v>2.2204460492503131E-14</v>
      </c>
      <c r="F3">
        <v>0.12653427599259987</v>
      </c>
      <c r="G3">
        <v>37.699999999968448</v>
      </c>
      <c r="H3">
        <v>0.10000000000002297</v>
      </c>
      <c r="I3">
        <v>2.2204562978043409E-14</v>
      </c>
      <c r="J3">
        <v>2.8545619897141279</v>
      </c>
      <c r="K3">
        <v>21.325555559618987</v>
      </c>
      <c r="L3">
        <v>491487478.53718168</v>
      </c>
      <c r="M3">
        <v>0.99564378775990525</v>
      </c>
      <c r="N3">
        <v>0.99367554285914017</v>
      </c>
      <c r="O3">
        <v>0.9917251615071202</v>
      </c>
      <c r="P3">
        <v>9.5112350429551767E-2</v>
      </c>
      <c r="Q3">
        <v>0.11252175238960981</v>
      </c>
      <c r="R3">
        <v>0.14239299378415027</v>
      </c>
    </row>
    <row r="4" spans="1:28" x14ac:dyDescent="0.3">
      <c r="A4">
        <v>52.999999999937629</v>
      </c>
      <c r="B4">
        <v>3.4865662851695542E-3</v>
      </c>
      <c r="C4">
        <v>0.10000000000002221</v>
      </c>
      <c r="D4">
        <v>30.927835051498182</v>
      </c>
      <c r="E4">
        <v>9.9999999999977773E-2</v>
      </c>
      <c r="F4">
        <v>8.5892282785770532E-2</v>
      </c>
      <c r="G4">
        <v>37.699999999968448</v>
      </c>
      <c r="H4">
        <v>0.10000000000002221</v>
      </c>
      <c r="I4">
        <v>2.2204844699900983E-14</v>
      </c>
      <c r="J4">
        <v>5.7405390179784161</v>
      </c>
      <c r="K4">
        <v>13.011205077111356</v>
      </c>
      <c r="L4">
        <v>253635954.99720448</v>
      </c>
      <c r="M4">
        <v>0.99681966592707116</v>
      </c>
      <c r="N4">
        <v>0.94321627259629559</v>
      </c>
      <c r="O4">
        <v>0.92507219727370604</v>
      </c>
      <c r="P4">
        <v>8.4682568863952173E-2</v>
      </c>
      <c r="Q4">
        <v>0.52751273435880397</v>
      </c>
      <c r="R4">
        <v>0.89691227368020687</v>
      </c>
    </row>
    <row r="5" spans="1:28" x14ac:dyDescent="0.3">
      <c r="A5">
        <v>50.839221852176273</v>
      </c>
      <c r="B5">
        <v>1.8801378107990017E-2</v>
      </c>
      <c r="C5">
        <v>0.32485595715587057</v>
      </c>
      <c r="D5">
        <v>16.295031275144385</v>
      </c>
      <c r="E5">
        <v>3.0090906195974987E-14</v>
      </c>
      <c r="F5">
        <v>0.83608789716301035</v>
      </c>
      <c r="G5">
        <v>36.275014878765013</v>
      </c>
      <c r="H5">
        <v>0.73568224439038843</v>
      </c>
      <c r="I5">
        <v>4.2791268235891371E-14</v>
      </c>
      <c r="J5">
        <v>3.2019451250686943</v>
      </c>
      <c r="K5">
        <v>20.291266880476442</v>
      </c>
      <c r="L5">
        <v>629016429.81844437</v>
      </c>
      <c r="M5">
        <v>0.99609224703022892</v>
      </c>
      <c r="N5">
        <v>0.98239018144356516</v>
      </c>
      <c r="O5">
        <v>0.9930490334969273</v>
      </c>
      <c r="P5">
        <v>9.1131006261013753E-2</v>
      </c>
      <c r="Q5">
        <v>0.18744457258350247</v>
      </c>
      <c r="R5">
        <v>0.11862484101389571</v>
      </c>
      <c r="T5">
        <f>1/53</f>
        <v>1.8867924528301886E-2</v>
      </c>
      <c r="U5">
        <v>1E-4</v>
      </c>
      <c r="V5">
        <v>0.1</v>
      </c>
      <c r="W5">
        <f>1/30</f>
        <v>3.3333333333333333E-2</v>
      </c>
      <c r="X5">
        <f>1E-20</f>
        <v>9.9999999999999995E-21</v>
      </c>
      <c r="Y5">
        <v>1E-3</v>
      </c>
      <c r="Z5">
        <f>1/37.7</f>
        <v>2.652519893899204E-2</v>
      </c>
      <c r="AA5">
        <v>0.1</v>
      </c>
      <c r="AB5">
        <v>0</v>
      </c>
    </row>
    <row r="6" spans="1:28" x14ac:dyDescent="0.3">
      <c r="A6">
        <v>52.999999999937629</v>
      </c>
      <c r="B6">
        <v>6.1065747071637495E-3</v>
      </c>
      <c r="C6">
        <v>0.10000000000002221</v>
      </c>
      <c r="D6">
        <v>30.927835051503916</v>
      </c>
      <c r="E6">
        <v>9.9999999999977801E-2</v>
      </c>
      <c r="F6">
        <v>0.17306273463135202</v>
      </c>
      <c r="G6">
        <v>37.699999999968448</v>
      </c>
      <c r="H6">
        <v>0.10000000000002221</v>
      </c>
      <c r="I6">
        <v>2.220459761782686E-14</v>
      </c>
      <c r="J6">
        <v>4.8009906026203426</v>
      </c>
      <c r="K6">
        <v>13.842211148541219</v>
      </c>
      <c r="L6">
        <v>277366537.07325894</v>
      </c>
      <c r="M6">
        <v>0.99651827380549562</v>
      </c>
      <c r="N6">
        <v>0.98913854765845977</v>
      </c>
      <c r="O6">
        <v>0.99287093093280743</v>
      </c>
      <c r="P6">
        <v>8.9319562660009177E-2</v>
      </c>
      <c r="Q6">
        <v>0.57358410637594881</v>
      </c>
      <c r="R6">
        <v>0.80391409682360515</v>
      </c>
      <c r="T6">
        <f>1/47</f>
        <v>2.1276595744680851E-2</v>
      </c>
      <c r="U6">
        <v>0.08</v>
      </c>
      <c r="V6">
        <v>1</v>
      </c>
      <c r="W6">
        <f>1/12</f>
        <v>8.3333333333333329E-2</v>
      </c>
      <c r="X6">
        <v>0.1</v>
      </c>
      <c r="Y6">
        <v>10</v>
      </c>
      <c r="Z6">
        <f>1/35.7</f>
        <v>2.8011204481792715E-2</v>
      </c>
      <c r="AA6">
        <v>1</v>
      </c>
      <c r="AB6">
        <v>0.9</v>
      </c>
    </row>
    <row r="7" spans="1:28" x14ac:dyDescent="0.3">
      <c r="A7">
        <v>50.656490546857199</v>
      </c>
      <c r="B7">
        <v>1.3560419545263451E-2</v>
      </c>
      <c r="C7">
        <v>0.11549712714078564</v>
      </c>
      <c r="D7">
        <v>19.333534957371853</v>
      </c>
      <c r="E7">
        <v>2.2204460492503131E-14</v>
      </c>
      <c r="F7">
        <v>7.5070590014078897E-2</v>
      </c>
      <c r="G7">
        <v>37.699999999968448</v>
      </c>
      <c r="H7">
        <v>0.10000000000002221</v>
      </c>
      <c r="I7">
        <v>2.2204681160968623E-14</v>
      </c>
      <c r="J7">
        <v>2.7104191260091288</v>
      </c>
      <c r="K7">
        <v>17.035627308112453</v>
      </c>
      <c r="L7">
        <v>233182840.61627117</v>
      </c>
      <c r="M7">
        <v>0.99888381067432808</v>
      </c>
      <c r="N7">
        <v>0.99867877560760643</v>
      </c>
      <c r="O7">
        <v>0.9967511950730481</v>
      </c>
      <c r="P7">
        <v>4.6956237366915982E-2</v>
      </c>
      <c r="Q7">
        <v>5.5962953383236938E-2</v>
      </c>
      <c r="R7">
        <v>9.0959720626438548E-2</v>
      </c>
    </row>
    <row r="8" spans="1:28" x14ac:dyDescent="0.3">
      <c r="A8">
        <v>47.304964572435402</v>
      </c>
      <c r="B8">
        <v>5.6442875986098394E-2</v>
      </c>
      <c r="C8">
        <v>0.50259930499352834</v>
      </c>
      <c r="D8">
        <v>22.487926644241515</v>
      </c>
      <c r="E8">
        <v>2.2204460492503131E-14</v>
      </c>
      <c r="F8">
        <v>0.32894858325042431</v>
      </c>
      <c r="G8">
        <v>35.967912732437824</v>
      </c>
      <c r="H8">
        <v>0.87698544602844886</v>
      </c>
      <c r="I8">
        <v>2.2204808959643686E-14</v>
      </c>
      <c r="J8">
        <v>2.2911350836709556</v>
      </c>
      <c r="K8">
        <v>19.863141729492295</v>
      </c>
      <c r="L8">
        <v>612804801.90795457</v>
      </c>
      <c r="M8">
        <v>0.98016545523781617</v>
      </c>
      <c r="N8">
        <v>0.98598294981928081</v>
      </c>
      <c r="O8">
        <v>0.97989796920932337</v>
      </c>
      <c r="P8">
        <v>0.20135092603371854</v>
      </c>
      <c r="Q8">
        <v>0.17295357690561675</v>
      </c>
      <c r="R8">
        <v>0.21765063873591031</v>
      </c>
    </row>
    <row r="9" spans="1:28" x14ac:dyDescent="0.3">
      <c r="A9">
        <v>52.999999999937629</v>
      </c>
      <c r="B9">
        <v>1.0000000002220447E-4</v>
      </c>
      <c r="C9">
        <v>0.10000000000002221</v>
      </c>
      <c r="D9">
        <v>30.927835051503916</v>
      </c>
      <c r="E9">
        <v>9.9999999999977801E-2</v>
      </c>
      <c r="F9">
        <v>1.0000000000222045E-3</v>
      </c>
      <c r="G9">
        <v>37.699999999968448</v>
      </c>
      <c r="H9">
        <v>0.10000000000002221</v>
      </c>
      <c r="I9">
        <v>0.89999999999997149</v>
      </c>
      <c r="J9">
        <v>5.6712786519986826</v>
      </c>
      <c r="K9">
        <v>13.541850505529803</v>
      </c>
      <c r="L9">
        <v>500001634.39977181</v>
      </c>
      <c r="M9">
        <v>0.98695499979629997</v>
      </c>
      <c r="N9">
        <v>0.94834019567626782</v>
      </c>
      <c r="O9">
        <v>0.97030839200012697</v>
      </c>
      <c r="P9">
        <v>0.36807396708660084</v>
      </c>
      <c r="Q9">
        <v>1.1331178700871216</v>
      </c>
      <c r="R9">
        <v>1.2122981666592909</v>
      </c>
    </row>
    <row r="10" spans="1:28" x14ac:dyDescent="0.3">
      <c r="A10">
        <v>52.999999999937629</v>
      </c>
      <c r="B10">
        <v>6.3287439470552354E-4</v>
      </c>
      <c r="C10">
        <v>0.10000000000002221</v>
      </c>
      <c r="D10">
        <v>30.927835051503873</v>
      </c>
      <c r="E10">
        <v>2.2204755545779392E-14</v>
      </c>
      <c r="F10">
        <v>4.5372676083619383E-2</v>
      </c>
      <c r="G10">
        <v>37.699999999968448</v>
      </c>
      <c r="H10">
        <v>0.10000000000002221</v>
      </c>
      <c r="I10">
        <v>2.2207731576293735E-14</v>
      </c>
      <c r="J10">
        <v>3.6193816111291683</v>
      </c>
      <c r="K10">
        <v>11.813008897667112</v>
      </c>
      <c r="L10">
        <v>132959032.0420679</v>
      </c>
      <c r="M10">
        <v>0.99560056325747626</v>
      </c>
      <c r="N10">
        <v>0.92610971626725114</v>
      </c>
      <c r="O10">
        <v>0.9348959809006554</v>
      </c>
      <c r="P10">
        <v>9.3758223269731336E-2</v>
      </c>
      <c r="Q10">
        <v>0.62183114525596606</v>
      </c>
      <c r="R10">
        <v>1.0057430252966095</v>
      </c>
    </row>
    <row r="11" spans="1:28" x14ac:dyDescent="0.3">
      <c r="A11">
        <v>52.849170787027738</v>
      </c>
      <c r="B11">
        <v>1.512035943324317E-2</v>
      </c>
      <c r="C11">
        <v>0.12238024452149188</v>
      </c>
      <c r="D11">
        <v>20.675816545668905</v>
      </c>
      <c r="E11">
        <v>2.2204460492503131E-14</v>
      </c>
      <c r="F11">
        <v>0.1104364849447069</v>
      </c>
      <c r="G11">
        <v>37.467970056882081</v>
      </c>
      <c r="H11">
        <v>0.18645615570719321</v>
      </c>
      <c r="I11">
        <v>2.2206635907017373E-14</v>
      </c>
      <c r="J11">
        <v>4.0956962112519726</v>
      </c>
      <c r="K11">
        <v>17.615546835824627</v>
      </c>
      <c r="L11">
        <v>38587322.55503282</v>
      </c>
      <c r="M11">
        <v>0.98884872963352799</v>
      </c>
      <c r="N11">
        <v>0.99268643307850346</v>
      </c>
      <c r="O11">
        <v>0.99281883210316413</v>
      </c>
      <c r="P11">
        <v>0.14814047691900203</v>
      </c>
      <c r="Q11">
        <v>0.12734589505149571</v>
      </c>
      <c r="R11">
        <v>0.14433198648659781</v>
      </c>
    </row>
    <row r="12" spans="1:28" x14ac:dyDescent="0.3">
      <c r="A12">
        <v>47.000000000049049</v>
      </c>
      <c r="B12">
        <v>7.9999999999977797E-2</v>
      </c>
      <c r="C12">
        <v>0.9999999999999778</v>
      </c>
      <c r="D12">
        <v>24.951443334583356</v>
      </c>
      <c r="E12">
        <v>2.2213912162251501E-14</v>
      </c>
      <c r="F12">
        <v>0.36010252945292542</v>
      </c>
      <c r="G12">
        <v>36.030814172141348</v>
      </c>
      <c r="H12">
        <v>0.8483682464498441</v>
      </c>
      <c r="I12">
        <v>2.2207329610139708E-14</v>
      </c>
      <c r="J12">
        <v>5.3408895358905477</v>
      </c>
      <c r="K12">
        <v>16.508065167988139</v>
      </c>
      <c r="L12">
        <v>1260530224.4182825</v>
      </c>
      <c r="M12">
        <v>0.97966554026070285</v>
      </c>
      <c r="N12">
        <v>0.93465664985559549</v>
      </c>
      <c r="O12">
        <v>0.97906891112884797</v>
      </c>
      <c r="P12">
        <v>0.20103290419501743</v>
      </c>
      <c r="Q12">
        <v>0.3552364484732467</v>
      </c>
      <c r="R12">
        <v>0.20272302394606975</v>
      </c>
    </row>
    <row r="13" spans="1:28" x14ac:dyDescent="0.3">
      <c r="A13" t="s">
        <v>0</v>
      </c>
      <c r="B13" t="s">
        <v>1</v>
      </c>
      <c r="C13" t="s">
        <v>2</v>
      </c>
      <c r="D13" t="s">
        <v>3</v>
      </c>
      <c r="E13" t="s">
        <v>4</v>
      </c>
      <c r="F13" t="s">
        <v>5</v>
      </c>
      <c r="G13" t="s">
        <v>6</v>
      </c>
      <c r="H13" t="s">
        <v>7</v>
      </c>
      <c r="I13" t="s">
        <v>8</v>
      </c>
      <c r="J13" t="s">
        <v>9</v>
      </c>
      <c r="K13" t="s">
        <v>10</v>
      </c>
      <c r="L13" t="s">
        <v>11</v>
      </c>
      <c r="M13" t="s">
        <v>12</v>
      </c>
      <c r="N13" t="s">
        <v>13</v>
      </c>
      <c r="O13" t="s">
        <v>14</v>
      </c>
      <c r="P13" t="s">
        <v>15</v>
      </c>
      <c r="Q13" t="s">
        <v>16</v>
      </c>
      <c r="R13" t="s">
        <v>17</v>
      </c>
    </row>
    <row r="14" spans="1:28" x14ac:dyDescent="0.3">
      <c r="B14" t="s">
        <v>18</v>
      </c>
      <c r="C14" t="s">
        <v>19</v>
      </c>
      <c r="D14" t="s">
        <v>20</v>
      </c>
      <c r="E14" t="s">
        <v>21</v>
      </c>
      <c r="I14">
        <f>IF(OR(ABS(1/A1-T$5)&lt;=0.001*(1/A1),ABS(1/A1-T$6)&lt;=0.001*(1/A1)),0,1)</f>
        <v>1</v>
      </c>
      <c r="J14">
        <f>IF(OR(ABS(B1-U$5)&lt;=0.001*(B1),ABS(B1-U$6)&lt;=0.001*(B1)),0,1)</f>
        <v>1</v>
      </c>
      <c r="K14">
        <f>IF(OR(ABS(C1-V$5)&lt;=0.001*(C1),ABS(C1-V$6)&lt;=0.001*(C1)),0,1)</f>
        <v>1</v>
      </c>
      <c r="L14">
        <f>IF(OR(ABS(1/D1-W$5)&lt;=0.001*(1/D1),ABS(1/D1-W$6)&lt;=0.001*(1/D1)),0,1)</f>
        <v>1</v>
      </c>
      <c r="M14">
        <f>IF(OR(ABS(E1-X$5)&lt;=0.001*(E1),ABS(E1-X$6)&lt;=0.001*(E1)),0,1)</f>
        <v>1</v>
      </c>
      <c r="N14">
        <f>IF(OR(ABS(F1-Y$5)&lt;=0.001*(F1),ABS(F1-Y$6)&lt;=0.001*(F1)),0,1)</f>
        <v>1</v>
      </c>
      <c r="O14">
        <f>IF(OR(ABS(1/G1-Z$5)&lt;=0.001*(1/G1),ABS(1/G1-Z$6)&lt;=0.001*(1/G1)),0,1)</f>
        <v>1</v>
      </c>
      <c r="P14">
        <f t="shared" ref="P14:P25" si="0">IF(OR(ABS(H1-AA$5)&lt;=0.001*(H1),ABS(H1-AA$6)&lt;=0.001*(H1)),0,1)</f>
        <v>1</v>
      </c>
      <c r="Q14">
        <f t="shared" ref="Q14:Q25" si="1">IF(OR(ABS(I1-AB$5)&lt;=0.001*(I1),ABS(I1-AB$6)&lt;=0.001*(I1)),0,1)</f>
        <v>1</v>
      </c>
    </row>
    <row r="15" spans="1:28" x14ac:dyDescent="0.3">
      <c r="A15" t="s">
        <v>0</v>
      </c>
      <c r="B15">
        <f>AVERAGE(A$1:A$3)</f>
        <v>50.49145966653856</v>
      </c>
      <c r="C15">
        <f>AVERAGE(A$4:A$6)</f>
        <v>52.279740617350512</v>
      </c>
      <c r="D15">
        <f>AVERAGE(A$7:A$12)</f>
        <v>50.635104317707437</v>
      </c>
      <c r="E15">
        <v>50.251253074076111</v>
      </c>
      <c r="I15">
        <f t="shared" ref="I15:I25" si="2">IF(OR(ABS(1/A2-T$5)&lt;=0.001*(1/A2),ABS(1/A2-T$6)&lt;=0.001*(1/A2)),0,1)</f>
        <v>0</v>
      </c>
      <c r="J15">
        <f t="shared" ref="J15:K25" si="3">IF(OR(ABS(B2-U$5)&lt;=0.001*(B2),ABS(B2-U$6)&lt;=0.001*(B2)),0,1)</f>
        <v>1</v>
      </c>
      <c r="K15">
        <f t="shared" si="3"/>
        <v>0</v>
      </c>
      <c r="L15">
        <f t="shared" ref="L15:L25" si="4">IF(OR(ABS(1/D2-W$5)&lt;=0.001*(1/D2),ABS(1/D2-W$6)&lt;=0.001*(1/D2)),0,1)</f>
        <v>1</v>
      </c>
      <c r="M15">
        <f t="shared" ref="M15:N25" si="5">IF(OR(ABS(E2-X$5)&lt;=0.001*(E2),ABS(E2-X$6)&lt;=0.001*(E2)),0,1)</f>
        <v>1</v>
      </c>
      <c r="N15">
        <f t="shared" si="5"/>
        <v>1</v>
      </c>
      <c r="O15">
        <f t="shared" ref="O15:O25" si="6">IF(OR(ABS(1/G2-Z$5)&lt;=0.001*(1/G2),ABS(1/G2-Z$6)&lt;=0.001*(1/G2)),0,1)</f>
        <v>0</v>
      </c>
      <c r="P15">
        <f t="shared" si="0"/>
        <v>0</v>
      </c>
      <c r="Q15">
        <f t="shared" si="1"/>
        <v>1</v>
      </c>
    </row>
    <row r="16" spans="1:28" x14ac:dyDescent="0.3">
      <c r="B16">
        <f>STDEV(A$1:A$3)/SQRT(COUNT(A$1:A$3))</f>
        <v>1.4295510062627494</v>
      </c>
      <c r="C16">
        <f>STDEV(A$4:A$6)/SQRT(COUNT(A$4:A$6))</f>
        <v>0.72025938258711852</v>
      </c>
      <c r="D16">
        <f>STDEV(A$7:A$12)/SQRT(COUNT(A$7:A$12))</f>
        <v>1.1603422627300799</v>
      </c>
      <c r="E16">
        <v>0.27528273450313556</v>
      </c>
      <c r="I16">
        <f t="shared" si="2"/>
        <v>1</v>
      </c>
      <c r="J16">
        <f t="shared" si="3"/>
        <v>1</v>
      </c>
      <c r="K16">
        <f t="shared" si="3"/>
        <v>1</v>
      </c>
      <c r="L16">
        <f t="shared" si="4"/>
        <v>1</v>
      </c>
      <c r="M16">
        <f t="shared" si="5"/>
        <v>1</v>
      </c>
      <c r="N16">
        <f t="shared" si="5"/>
        <v>1</v>
      </c>
      <c r="O16">
        <f t="shared" si="6"/>
        <v>0</v>
      </c>
      <c r="P16">
        <f t="shared" si="0"/>
        <v>0</v>
      </c>
      <c r="Q16">
        <f t="shared" si="1"/>
        <v>1</v>
      </c>
      <c r="V16">
        <f>1/W5</f>
        <v>30</v>
      </c>
    </row>
    <row r="17" spans="1:22" x14ac:dyDescent="0.3">
      <c r="I17">
        <f t="shared" si="2"/>
        <v>0</v>
      </c>
      <c r="J17">
        <f t="shared" si="3"/>
        <v>1</v>
      </c>
      <c r="K17">
        <f t="shared" si="3"/>
        <v>0</v>
      </c>
      <c r="L17">
        <f t="shared" si="4"/>
        <v>1</v>
      </c>
      <c r="M17">
        <f t="shared" si="5"/>
        <v>0</v>
      </c>
      <c r="N17">
        <f t="shared" si="5"/>
        <v>1</v>
      </c>
      <c r="O17">
        <f t="shared" si="6"/>
        <v>0</v>
      </c>
      <c r="P17">
        <f t="shared" si="0"/>
        <v>0</v>
      </c>
      <c r="Q17">
        <f t="shared" si="1"/>
        <v>1</v>
      </c>
      <c r="V17">
        <f>1/W6</f>
        <v>12</v>
      </c>
    </row>
    <row r="18" spans="1:22" x14ac:dyDescent="0.3">
      <c r="C18" t="s">
        <v>18</v>
      </c>
      <c r="D18" t="s">
        <v>19</v>
      </c>
      <c r="E18" t="s">
        <v>20</v>
      </c>
      <c r="F18" t="s">
        <v>21</v>
      </c>
      <c r="I18">
        <f t="shared" si="2"/>
        <v>1</v>
      </c>
      <c r="J18">
        <f t="shared" si="3"/>
        <v>1</v>
      </c>
      <c r="K18">
        <f t="shared" si="3"/>
        <v>1</v>
      </c>
      <c r="L18">
        <f t="shared" si="4"/>
        <v>1</v>
      </c>
      <c r="M18">
        <f t="shared" si="5"/>
        <v>1</v>
      </c>
      <c r="N18">
        <f t="shared" si="5"/>
        <v>1</v>
      </c>
      <c r="O18">
        <f t="shared" si="6"/>
        <v>1</v>
      </c>
      <c r="P18">
        <f t="shared" si="0"/>
        <v>1</v>
      </c>
      <c r="Q18">
        <f t="shared" si="1"/>
        <v>1</v>
      </c>
      <c r="S18">
        <f>MAX(L1:L12)</f>
        <v>1260530224.4182825</v>
      </c>
      <c r="T18">
        <f>S18/10^8</f>
        <v>12.605302244182825</v>
      </c>
    </row>
    <row r="19" spans="1:22" x14ac:dyDescent="0.3">
      <c r="A19">
        <f>STDEV(B1:B12)/SQRT(12)</f>
        <v>7.2649513853246675E-3</v>
      </c>
      <c r="B19" t="s">
        <v>1</v>
      </c>
      <c r="C19">
        <f>AVERAGE(B$1:B$3)</f>
        <v>3.32793009156215E-3</v>
      </c>
      <c r="D19">
        <f>AVERAGE(B$4:B$6)</f>
        <v>9.464839700107773E-3</v>
      </c>
      <c r="E19">
        <f>AVERAGE(B$7:B$12)</f>
        <v>2.7642754893218425E-2</v>
      </c>
      <c r="F19">
        <v>1.0690668644567594E-2</v>
      </c>
      <c r="I19">
        <f t="shared" si="2"/>
        <v>0</v>
      </c>
      <c r="J19">
        <f t="shared" si="3"/>
        <v>1</v>
      </c>
      <c r="K19">
        <f t="shared" si="3"/>
        <v>0</v>
      </c>
      <c r="L19">
        <f t="shared" si="4"/>
        <v>1</v>
      </c>
      <c r="M19">
        <f t="shared" si="5"/>
        <v>0</v>
      </c>
      <c r="N19">
        <f t="shared" si="5"/>
        <v>1</v>
      </c>
      <c r="O19">
        <f t="shared" si="6"/>
        <v>0</v>
      </c>
      <c r="P19">
        <f t="shared" si="0"/>
        <v>0</v>
      </c>
      <c r="Q19">
        <f t="shared" si="1"/>
        <v>1</v>
      </c>
    </row>
    <row r="20" spans="1:22" x14ac:dyDescent="0.3">
      <c r="C20">
        <f>STDEV(B$1:B$3)/SQRT(COUNT(B$1:B$3))</f>
        <v>1.154914922966693E-3</v>
      </c>
      <c r="D20">
        <f>STDEV(B$4:B$6)/SQRT(COUNT(B$4:B$6))</f>
        <v>4.7291409760556362E-3</v>
      </c>
      <c r="E20">
        <f>STDEV(B$7:B$9)/SQRT(COUNT(B$7:B$9))</f>
        <v>1.6987916684639209E-2</v>
      </c>
      <c r="F20">
        <v>3.2812668392862032E-3</v>
      </c>
      <c r="I20">
        <f t="shared" si="2"/>
        <v>1</v>
      </c>
      <c r="J20">
        <f t="shared" si="3"/>
        <v>1</v>
      </c>
      <c r="K20">
        <f t="shared" si="3"/>
        <v>1</v>
      </c>
      <c r="L20">
        <f t="shared" si="4"/>
        <v>1</v>
      </c>
      <c r="M20">
        <f t="shared" si="5"/>
        <v>1</v>
      </c>
      <c r="N20">
        <f t="shared" si="5"/>
        <v>1</v>
      </c>
      <c r="O20">
        <f t="shared" si="6"/>
        <v>0</v>
      </c>
      <c r="P20">
        <f t="shared" si="0"/>
        <v>0</v>
      </c>
      <c r="Q20">
        <f t="shared" si="1"/>
        <v>1</v>
      </c>
    </row>
    <row r="21" spans="1:22" x14ac:dyDescent="0.3">
      <c r="I21">
        <f t="shared" si="2"/>
        <v>1</v>
      </c>
      <c r="J21">
        <f t="shared" si="3"/>
        <v>1</v>
      </c>
      <c r="K21">
        <f t="shared" si="3"/>
        <v>1</v>
      </c>
      <c r="L21">
        <f t="shared" si="4"/>
        <v>1</v>
      </c>
      <c r="M21">
        <f t="shared" si="5"/>
        <v>1</v>
      </c>
      <c r="N21">
        <f t="shared" si="5"/>
        <v>1</v>
      </c>
      <c r="O21">
        <f t="shared" si="6"/>
        <v>1</v>
      </c>
      <c r="P21">
        <f t="shared" si="0"/>
        <v>1</v>
      </c>
      <c r="Q21">
        <f t="shared" si="1"/>
        <v>1</v>
      </c>
    </row>
    <row r="22" spans="1:22" x14ac:dyDescent="0.3">
      <c r="D22" t="s">
        <v>18</v>
      </c>
      <c r="E22" t="s">
        <v>19</v>
      </c>
      <c r="F22" t="s">
        <v>20</v>
      </c>
      <c r="G22" t="s">
        <v>21</v>
      </c>
      <c r="I22">
        <f t="shared" si="2"/>
        <v>0</v>
      </c>
      <c r="J22">
        <f t="shared" si="3"/>
        <v>0</v>
      </c>
      <c r="K22">
        <f t="shared" si="3"/>
        <v>0</v>
      </c>
      <c r="L22">
        <f t="shared" si="4"/>
        <v>1</v>
      </c>
      <c r="M22">
        <f t="shared" si="5"/>
        <v>0</v>
      </c>
      <c r="N22">
        <f t="shared" si="5"/>
        <v>0</v>
      </c>
      <c r="O22">
        <f t="shared" si="6"/>
        <v>0</v>
      </c>
      <c r="P22">
        <f t="shared" si="0"/>
        <v>0</v>
      </c>
      <c r="Q22">
        <f t="shared" si="1"/>
        <v>0</v>
      </c>
    </row>
    <row r="23" spans="1:22" x14ac:dyDescent="0.3">
      <c r="C23" t="s">
        <v>2</v>
      </c>
      <c r="D23">
        <f>AVERAGE(C$1:C$3)</f>
        <v>0.2307387208227363</v>
      </c>
      <c r="E23">
        <f>AVERAGE(C$4:C$6)</f>
        <v>0.17495198571863832</v>
      </c>
      <c r="F23">
        <f>AVERAGE(C$7:C$12)</f>
        <v>0.32341277944263802</v>
      </c>
      <c r="G23">
        <v>0.13231072396110866</v>
      </c>
      <c r="I23">
        <f t="shared" si="2"/>
        <v>0</v>
      </c>
      <c r="J23">
        <f t="shared" si="3"/>
        <v>1</v>
      </c>
      <c r="K23">
        <f t="shared" si="3"/>
        <v>0</v>
      </c>
      <c r="L23">
        <f t="shared" si="4"/>
        <v>1</v>
      </c>
      <c r="M23">
        <f t="shared" si="5"/>
        <v>1</v>
      </c>
      <c r="N23">
        <f t="shared" si="5"/>
        <v>1</v>
      </c>
      <c r="O23">
        <f t="shared" si="6"/>
        <v>0</v>
      </c>
      <c r="P23">
        <f t="shared" si="0"/>
        <v>0</v>
      </c>
      <c r="Q23">
        <f t="shared" si="1"/>
        <v>1</v>
      </c>
    </row>
    <row r="24" spans="1:22" x14ac:dyDescent="0.3">
      <c r="D24">
        <f>STDEV(C$1:C$3)/SQRT(COUNT(C$1:C$3))</f>
        <v>7.5203678445648181E-2</v>
      </c>
      <c r="E24">
        <f>STDEV(C$4:C$6)/SQRT(COUNT(C$4:C$6))</f>
        <v>7.4951985718616138E-2</v>
      </c>
      <c r="F24">
        <f>STDEV(C$7:C$12)/SQRT(COUNT(C$7:C$12))</f>
        <v>0.14981628934197849</v>
      </c>
      <c r="G24">
        <v>7.9106246904482938E-2</v>
      </c>
      <c r="I24">
        <f t="shared" si="2"/>
        <v>1</v>
      </c>
      <c r="J24">
        <f t="shared" si="3"/>
        <v>1</v>
      </c>
      <c r="K24">
        <f t="shared" si="3"/>
        <v>1</v>
      </c>
      <c r="L24">
        <f t="shared" si="4"/>
        <v>1</v>
      </c>
      <c r="M24">
        <f t="shared" si="5"/>
        <v>1</v>
      </c>
      <c r="N24">
        <f t="shared" si="5"/>
        <v>1</v>
      </c>
      <c r="O24">
        <f t="shared" si="6"/>
        <v>1</v>
      </c>
      <c r="P24">
        <f t="shared" si="0"/>
        <v>1</v>
      </c>
      <c r="Q24">
        <f t="shared" si="1"/>
        <v>1</v>
      </c>
    </row>
    <row r="25" spans="1:22" x14ac:dyDescent="0.3">
      <c r="I25">
        <f t="shared" si="2"/>
        <v>0</v>
      </c>
      <c r="J25">
        <f t="shared" si="3"/>
        <v>0</v>
      </c>
      <c r="K25">
        <f t="shared" si="3"/>
        <v>0</v>
      </c>
      <c r="L25">
        <f t="shared" si="4"/>
        <v>1</v>
      </c>
      <c r="M25">
        <f t="shared" si="5"/>
        <v>1</v>
      </c>
      <c r="N25">
        <f t="shared" si="5"/>
        <v>1</v>
      </c>
      <c r="O25">
        <f t="shared" si="6"/>
        <v>1</v>
      </c>
      <c r="P25">
        <f t="shared" si="0"/>
        <v>1</v>
      </c>
      <c r="Q25">
        <f t="shared" si="1"/>
        <v>1</v>
      </c>
    </row>
    <row r="26" spans="1:22" x14ac:dyDescent="0.3">
      <c r="E26" t="s">
        <v>18</v>
      </c>
      <c r="F26" t="s">
        <v>19</v>
      </c>
      <c r="G26" t="s">
        <v>20</v>
      </c>
      <c r="H26" t="s">
        <v>21</v>
      </c>
    </row>
    <row r="27" spans="1:22" x14ac:dyDescent="0.3">
      <c r="C27">
        <f>STDEV(D1:D12)/SQRT(12)</f>
        <v>1.5464517253769785</v>
      </c>
      <c r="D27" t="s">
        <v>3</v>
      </c>
      <c r="E27">
        <f>AVERAGE(D$1:D$3)</f>
        <v>28.372796543461245</v>
      </c>
      <c r="F27">
        <f>AVERAGE(D$4:D$6)</f>
        <v>26.050233792715492</v>
      </c>
      <c r="G27">
        <f>AVERAGE(D$7:D$12)</f>
        <v>24.884065264145573</v>
      </c>
      <c r="H27">
        <v>23.142803827161774</v>
      </c>
    </row>
    <row r="28" spans="1:22" x14ac:dyDescent="0.3">
      <c r="A28">
        <f>MIN(D1:D10)</f>
        <v>16.295031275144385</v>
      </c>
      <c r="E28">
        <f>STDEV(D$1:D$3)/SQRT(COUNT(D$1:D$3))</f>
        <v>1.8829567793878859</v>
      </c>
      <c r="F28">
        <f>STDEV(D$4:D$6)/SQRT(COUNT(D$4:D$6))</f>
        <v>4.8776012587855604</v>
      </c>
      <c r="G28">
        <f>STDEV(D$7:D$12)/SQRT(COUNT(D$7:D$12))</f>
        <v>2.0600814752360006</v>
      </c>
      <c r="H28">
        <v>0.81478517034870679</v>
      </c>
    </row>
    <row r="29" spans="1:22" x14ac:dyDescent="0.3">
      <c r="A29">
        <f>MAX(G1:G10)</f>
        <v>37.699999999968448</v>
      </c>
    </row>
    <row r="30" spans="1:22" x14ac:dyDescent="0.3">
      <c r="F30" t="s">
        <v>18</v>
      </c>
      <c r="G30" t="s">
        <v>19</v>
      </c>
      <c r="H30" t="s">
        <v>20</v>
      </c>
      <c r="I30" t="s">
        <v>21</v>
      </c>
    </row>
    <row r="31" spans="1:22" x14ac:dyDescent="0.3">
      <c r="E31" t="s">
        <v>4</v>
      </c>
      <c r="F31">
        <f>AVERAGE(E$1:E$3)</f>
        <v>2.2204697810902489E-14</v>
      </c>
      <c r="G31">
        <f>AVERAGE(E$4:E$6)</f>
        <v>6.6666666666661892E-2</v>
      </c>
      <c r="H31">
        <f>AVERAGE(E$7:E$12)</f>
        <v>1.6666666666681474E-2</v>
      </c>
      <c r="I31">
        <v>2.1025093985305696E-2</v>
      </c>
    </row>
    <row r="32" spans="1:22" x14ac:dyDescent="0.3">
      <c r="F32">
        <f>STDEV(E$1:E$3)/SQRT(COUNT(E$1:E$3))</f>
        <v>2.3731839935849592E-19</v>
      </c>
      <c r="G32">
        <f>STDEV(E$4:E$6)/SQRT(COUNT(E$4:E$6))</f>
        <v>3.3333333333315902E-2</v>
      </c>
      <c r="H32">
        <f>STDEV(E$7:E$12)/SQRT(COUNT(E$7:E$12))</f>
        <v>1.6666666666659266E-2</v>
      </c>
      <c r="I32">
        <v>2.1019203824217559E-2</v>
      </c>
    </row>
    <row r="34" spans="5:13" x14ac:dyDescent="0.3">
      <c r="G34" t="s">
        <v>18</v>
      </c>
      <c r="H34" t="s">
        <v>19</v>
      </c>
      <c r="I34" t="s">
        <v>20</v>
      </c>
      <c r="J34" t="s">
        <v>21</v>
      </c>
    </row>
    <row r="35" spans="5:13" x14ac:dyDescent="0.3">
      <c r="E35">
        <f>STDEV(F1:F12)/SQRT(12)</f>
        <v>6.580138834145377E-2</v>
      </c>
      <c r="F35" t="s">
        <v>5</v>
      </c>
      <c r="G35">
        <f>AVERAGE(F$1:F$3)</f>
        <v>0.13564303051487706</v>
      </c>
      <c r="H35">
        <f>AVERAGE(F$4:F$6)</f>
        <v>0.36501430486004427</v>
      </c>
      <c r="I35">
        <f>AVERAGE(F$8:F$12)</f>
        <v>0.16917205474633965</v>
      </c>
      <c r="J35">
        <v>0.30595667810993804</v>
      </c>
    </row>
    <row r="36" spans="5:13" x14ac:dyDescent="0.3">
      <c r="G36">
        <f>STDEV(F$1:F$3)/SQRT(COUNT(F$1:F$3))</f>
        <v>4.3590333895523525E-2</v>
      </c>
      <c r="H36">
        <f>STDEV(F$4:F$6)/SQRT(COUNT(F$4:F$6))</f>
        <v>0.23687719669528948</v>
      </c>
      <c r="I36">
        <f>STDEV(F$8:F$12)/SQRT(COUNT(F$8:F$12))</f>
        <v>7.3837991084297255E-2</v>
      </c>
      <c r="J36">
        <v>0.22958577860583701</v>
      </c>
    </row>
    <row r="38" spans="5:13" x14ac:dyDescent="0.3">
      <c r="H38" t="s">
        <v>18</v>
      </c>
      <c r="I38" t="s">
        <v>19</v>
      </c>
      <c r="J38" t="s">
        <v>20</v>
      </c>
      <c r="K38" t="s">
        <v>21</v>
      </c>
    </row>
    <row r="39" spans="5:13" x14ac:dyDescent="0.3">
      <c r="G39" t="s">
        <v>6</v>
      </c>
      <c r="H39">
        <f>AVERAGE(G$1:G$3)</f>
        <v>37.680808718561934</v>
      </c>
      <c r="I39">
        <f>AVERAGE(G$4:G$6)</f>
        <v>37.225004959567308</v>
      </c>
      <c r="J39">
        <f>AVERAGE(G$7:G$12)</f>
        <v>37.094449493561093</v>
      </c>
      <c r="K39">
        <v>36.707801952922914</v>
      </c>
    </row>
    <row r="40" spans="5:13" x14ac:dyDescent="0.3">
      <c r="H40">
        <f>STDEV(G$1:G$3)/SQRT(COUNT(G$1:G$3))</f>
        <v>1.9191281406508647E-2</v>
      </c>
      <c r="I40">
        <f>STDEV(G$4:G$6)/SQRT(COUNT(G$4:G$6))</f>
        <v>0.47499504040114482</v>
      </c>
      <c r="J40">
        <f>STDEV(G$7:G$12)/SQRT(COUNT(G$7:G$12))</f>
        <v>0.3483292039526224</v>
      </c>
      <c r="K40">
        <v>0.33987967575418288</v>
      </c>
    </row>
    <row r="42" spans="5:13" x14ac:dyDescent="0.3">
      <c r="I42" t="s">
        <v>18</v>
      </c>
      <c r="J42" t="s">
        <v>19</v>
      </c>
      <c r="K42" t="s">
        <v>20</v>
      </c>
      <c r="L42" t="s">
        <v>21</v>
      </c>
    </row>
    <row r="43" spans="5:13" x14ac:dyDescent="0.3">
      <c r="H43" t="s">
        <v>7</v>
      </c>
      <c r="I43">
        <f>AVERAGE(H$1:H$3)</f>
        <v>0.10841986163130929</v>
      </c>
      <c r="J43">
        <f>AVERAGE(H$4:H$6)</f>
        <v>0.31189408146347758</v>
      </c>
      <c r="K43">
        <f>AVERAGE(H$7:H$12)</f>
        <v>0.3686349746975921</v>
      </c>
      <c r="L43">
        <v>1.4785037205375082</v>
      </c>
    </row>
    <row r="44" spans="5:13" x14ac:dyDescent="0.3">
      <c r="I44">
        <f>STDEV(H$1:H$3)/SQRT(COUNT(H$1:H$3))</f>
        <v>8.4198616312866747E-3</v>
      </c>
      <c r="J44">
        <f>STDEV(H$4:H$6)/SQRT(COUNT(H$4:H$6))</f>
        <v>0.21189408146345545</v>
      </c>
      <c r="K44">
        <f>STDEV(H$7:H$12)/SQRT(COUNT(H$7:H$12))</f>
        <v>0.15687017824828417</v>
      </c>
      <c r="L44">
        <v>1.2973750977627638</v>
      </c>
    </row>
    <row r="46" spans="5:13" x14ac:dyDescent="0.3">
      <c r="J46" t="s">
        <v>18</v>
      </c>
      <c r="K46" t="s">
        <v>19</v>
      </c>
      <c r="L46" t="s">
        <v>20</v>
      </c>
      <c r="M46" t="s">
        <v>21</v>
      </c>
    </row>
    <row r="47" spans="5:13" x14ac:dyDescent="0.3">
      <c r="I47" t="s">
        <v>8</v>
      </c>
      <c r="J47">
        <f>AVERAGE(I$1:I$3)</f>
        <v>4.5474351831768428E-2</v>
      </c>
      <c r="K47">
        <f>AVERAGE(I$4:I$6)</f>
        <v>2.9066903517873072E-14</v>
      </c>
      <c r="L47">
        <f>AVERAGE(I$7:I$12)</f>
        <v>0.15000000000001376</v>
      </c>
      <c r="M47">
        <v>4.3538377364417491E-6</v>
      </c>
    </row>
    <row r="48" spans="5:13" x14ac:dyDescent="0.3">
      <c r="J48">
        <f>STDEV(I$1:I$3)/SQRT(COUNT(I$1:I$3))</f>
        <v>4.5474351831746224E-2</v>
      </c>
      <c r="K48">
        <f>STDEV(I$4:I$6)/SQRT(COUNT(I$4:I$6))</f>
        <v>6.8621823593798388E-15</v>
      </c>
      <c r="L48">
        <f>STDEV(I$7:I$12)/SQRT(COUNT(I$7:I$12))</f>
        <v>0.14999999999999153</v>
      </c>
      <c r="M48">
        <v>4.0545385571089105E-6</v>
      </c>
    </row>
    <row r="50" spans="10:17" x14ac:dyDescent="0.3">
      <c r="K50" t="s">
        <v>18</v>
      </c>
      <c r="L50" t="s">
        <v>19</v>
      </c>
      <c r="M50" t="s">
        <v>20</v>
      </c>
      <c r="N50" t="s">
        <v>21</v>
      </c>
    </row>
    <row r="51" spans="10:17" x14ac:dyDescent="0.3">
      <c r="J51" t="s">
        <v>9</v>
      </c>
      <c r="K51">
        <f>AVERAGE(J$1:J$3)</f>
        <v>3.5330847346627277</v>
      </c>
      <c r="L51">
        <f>AVERAGE(J$4:J$6)</f>
        <v>4.5811582485558171</v>
      </c>
      <c r="M51">
        <f>AVERAGE(J$7:J$12)</f>
        <v>3.9548000366584088</v>
      </c>
      <c r="N51">
        <v>4.3538377364417491E-6</v>
      </c>
    </row>
    <row r="52" spans="10:17" x14ac:dyDescent="0.3">
      <c r="K52">
        <f>STDEV(J$1:J$3)/SQRT(COUNT(J$1:J$3))</f>
        <v>0.95091057376904153</v>
      </c>
      <c r="L52">
        <f>STDEV(J$4:J$6)/SQRT(COUNT(J$4:J$6))</f>
        <v>0.74102618851603508</v>
      </c>
      <c r="M52">
        <f>STDEV(J$7:J$12)/SQRT(COUNT(J$7:J$12))</f>
        <v>0.55726011627093186</v>
      </c>
      <c r="N52">
        <v>4.0545385571089105E-6</v>
      </c>
    </row>
    <row r="54" spans="10:17" x14ac:dyDescent="0.3">
      <c r="L54" t="s">
        <v>18</v>
      </c>
      <c r="M54" t="s">
        <v>19</v>
      </c>
      <c r="N54" t="s">
        <v>20</v>
      </c>
      <c r="O54" t="s">
        <v>21</v>
      </c>
    </row>
    <row r="55" spans="10:17" x14ac:dyDescent="0.3">
      <c r="K55" t="s">
        <v>10</v>
      </c>
      <c r="L55">
        <f>AVERAGE(K$1:K$3)</f>
        <v>19.30448028978304</v>
      </c>
      <c r="M55">
        <f>AVERAGE(K$4:K$6)</f>
        <v>15.714894368709672</v>
      </c>
      <c r="N55">
        <f>AVERAGE(K$7:K$12)</f>
        <v>16.062873407435738</v>
      </c>
      <c r="O55">
        <v>4.3538377364417491E-6</v>
      </c>
    </row>
    <row r="56" spans="10:17" x14ac:dyDescent="0.3">
      <c r="L56">
        <f>STDEV(K$1:K$3)/SQRT(COUNT(K$1:K$3))</f>
        <v>2.3663206300901698</v>
      </c>
      <c r="M56">
        <f>STDEV(K$4:K$6)/SQRT(COUNT(K$4:K$6))</f>
        <v>2.3007268270070096</v>
      </c>
      <c r="N56">
        <f>STDEV(K$7:K$12)/SQRT(COUNT(K$7:K$12))</f>
        <v>1.1890358106903518</v>
      </c>
      <c r="O56">
        <v>4.0545385571089105E-6</v>
      </c>
    </row>
    <row r="58" spans="10:17" x14ac:dyDescent="0.3">
      <c r="M58" t="s">
        <v>18</v>
      </c>
      <c r="N58" t="s">
        <v>19</v>
      </c>
      <c r="O58" t="s">
        <v>20</v>
      </c>
      <c r="P58" t="s">
        <v>21</v>
      </c>
    </row>
    <row r="59" spans="10:17" x14ac:dyDescent="0.3">
      <c r="L59" t="s">
        <v>11</v>
      </c>
      <c r="M59">
        <f>AVERAGE(L$1:L$3)</f>
        <v>340714729.78253174</v>
      </c>
      <c r="N59">
        <f>AVERAGE(L$4:L$6)</f>
        <v>386672973.96296924</v>
      </c>
      <c r="O59">
        <f>AVERAGE(L$7:L$12)</f>
        <v>463010975.98989677</v>
      </c>
      <c r="P59">
        <v>4.3538377364417491E-6</v>
      </c>
    </row>
    <row r="60" spans="10:17" x14ac:dyDescent="0.3">
      <c r="M60">
        <f>STDEV(L$1:L$3)/SQRT(COUNT(L$1:L$3))</f>
        <v>115588488.28544833</v>
      </c>
      <c r="N60">
        <f>STDEV(L$4:L$6)/SQRT(COUNT(L$4:L$6))</f>
        <v>121365217.53011736</v>
      </c>
      <c r="O60">
        <f>STDEV(L$7:L$12)/SQRT(COUNT(L$7:L$12))</f>
        <v>182732422.39356419</v>
      </c>
      <c r="P60">
        <v>4.0545385571089105E-6</v>
      </c>
    </row>
    <row r="62" spans="10:17" x14ac:dyDescent="0.3">
      <c r="N62" t="s">
        <v>18</v>
      </c>
      <c r="O62" t="s">
        <v>19</v>
      </c>
      <c r="P62" t="s">
        <v>20</v>
      </c>
      <c r="Q62" t="s">
        <v>21</v>
      </c>
    </row>
    <row r="63" spans="10:17" x14ac:dyDescent="0.3">
      <c r="M63" t="s">
        <v>12</v>
      </c>
      <c r="N63">
        <f>AVERAGE(M$1:M$3)</f>
        <v>0.99574930532262529</v>
      </c>
      <c r="O63">
        <f>AVERAGE(M$4:M$6)</f>
        <v>0.99647672892093198</v>
      </c>
      <c r="P63">
        <f>AVERAGE(M$7:M$12)</f>
        <v>0.9883531831433584</v>
      </c>
      <c r="Q63">
        <v>4.3538377364417491E-6</v>
      </c>
    </row>
    <row r="64" spans="10:17" x14ac:dyDescent="0.3">
      <c r="N64">
        <f>STDEV(M$1:M$3)/SQRT(COUNT(M$1:M$3))</f>
        <v>8.0462767547317385E-4</v>
      </c>
      <c r="O64">
        <f>STDEV(M$4:M$6)/SQRT(COUNT(M$4:M$6))</f>
        <v>2.1101267414214532E-4</v>
      </c>
      <c r="P64">
        <f>STDEV(M$7:M$12)/SQRT(COUNT(M$7:M$12))</f>
        <v>3.2048564441182533E-3</v>
      </c>
      <c r="Q64">
        <v>4.0545385571089105E-6</v>
      </c>
    </row>
    <row r="66" spans="14:21" x14ac:dyDescent="0.3">
      <c r="O66" t="s">
        <v>18</v>
      </c>
      <c r="P66" t="s">
        <v>19</v>
      </c>
      <c r="Q66" t="s">
        <v>20</v>
      </c>
      <c r="R66" t="s">
        <v>21</v>
      </c>
    </row>
    <row r="67" spans="14:21" x14ac:dyDescent="0.3">
      <c r="N67" t="s">
        <v>13</v>
      </c>
      <c r="O67">
        <f>AVERAGE(N$1:N$3)</f>
        <v>0.98824602432208408</v>
      </c>
      <c r="P67">
        <f>AVERAGE(N$4:N$6)</f>
        <v>0.9715816672327735</v>
      </c>
      <c r="Q67">
        <f>AVERAGE(N$7:N$12)</f>
        <v>0.96440912005075086</v>
      </c>
      <c r="R67">
        <v>4.3538377364417491E-6</v>
      </c>
    </row>
    <row r="68" spans="14:21" x14ac:dyDescent="0.3">
      <c r="O68">
        <f>STDEV(N$1:N$3)/SQRT(COUNT(N$1:N$3))</f>
        <v>7.9004461833016709E-3</v>
      </c>
      <c r="P68">
        <f>STDEV(N$4:N$6)/SQRT(COUNT(N$4:N$6))</f>
        <v>1.4315863244491293E-2</v>
      </c>
      <c r="Q68">
        <f>STDEV(N$7:N$12)/SQRT(COUNT(N$7:N$12))</f>
        <v>1.2973961099544164E-2</v>
      </c>
      <c r="R68">
        <v>4.0545385571089105E-6</v>
      </c>
    </row>
    <row r="70" spans="14:21" x14ac:dyDescent="0.3">
      <c r="P70" t="s">
        <v>18</v>
      </c>
      <c r="Q70" t="s">
        <v>19</v>
      </c>
      <c r="R70" t="s">
        <v>20</v>
      </c>
      <c r="S70" t="s">
        <v>21</v>
      </c>
    </row>
    <row r="71" spans="14:21" x14ac:dyDescent="0.3">
      <c r="O71" t="s">
        <v>14</v>
      </c>
      <c r="P71">
        <f>AVERAGE(O$1:O$3)</f>
        <v>0.99399006097768572</v>
      </c>
      <c r="Q71">
        <f>AVERAGE(O$4:O$6)</f>
        <v>0.97033072056781366</v>
      </c>
      <c r="R71">
        <f>AVERAGE(O$7:O$12)</f>
        <v>0.97562354673586105</v>
      </c>
      <c r="S71">
        <v>4.3538377364417491E-6</v>
      </c>
    </row>
    <row r="72" spans="14:21" x14ac:dyDescent="0.3">
      <c r="P72">
        <f>STDEV(O$1:O$3)/SQRT(COUNT(O$1:O$3))</f>
        <v>1.1336583232037683E-3</v>
      </c>
      <c r="Q72">
        <f>STDEV(O$4:O$6)/SQRT(COUNT(O$4:O$6))</f>
        <v>2.2629320053147078E-2</v>
      </c>
      <c r="R72">
        <f>STDEV(O$7:O$12)/SQRT(COUNT(O$7:O$12))</f>
        <v>9.0538796014576726E-3</v>
      </c>
      <c r="S72">
        <v>4.0545385571089105E-6</v>
      </c>
    </row>
    <row r="74" spans="14:21" x14ac:dyDescent="0.3">
      <c r="Q74" t="s">
        <v>18</v>
      </c>
      <c r="R74" t="s">
        <v>19</v>
      </c>
      <c r="S74" t="s">
        <v>20</v>
      </c>
      <c r="T74" t="s">
        <v>21</v>
      </c>
    </row>
    <row r="75" spans="14:21" x14ac:dyDescent="0.3">
      <c r="P75" t="s">
        <v>15</v>
      </c>
      <c r="Q75">
        <f>AVERAGE(P$1:P$3)</f>
        <v>9.5335789228412585E-2</v>
      </c>
      <c r="R75">
        <f>AVERAGE(P$4:P$6)</f>
        <v>8.8377712594991706E-2</v>
      </c>
      <c r="S75">
        <f>AVERAGE(P$7:P$12)</f>
        <v>0.17655212247849769</v>
      </c>
      <c r="T75">
        <v>4.3538377364417491E-6</v>
      </c>
    </row>
    <row r="76" spans="14:21" x14ac:dyDescent="0.3">
      <c r="Q76">
        <f>STDEV(P$1:P$3)/SQRT(COUNT(P$1:P$3))</f>
        <v>1.1953930097843153E-2</v>
      </c>
      <c r="R76">
        <f>STDEV(P$4:P$6)/SQRT(COUNT(P$4:P$6))</f>
        <v>1.920147335899483E-3</v>
      </c>
      <c r="S76">
        <f>STDEV(P$7:P$12)/SQRT(COUNT(P$7:P$12))</f>
        <v>4.5589491143155941E-2</v>
      </c>
      <c r="T76">
        <v>4.0545385571089105E-6</v>
      </c>
    </row>
    <row r="78" spans="14:21" x14ac:dyDescent="0.3">
      <c r="R78" t="s">
        <v>18</v>
      </c>
      <c r="S78" t="s">
        <v>19</v>
      </c>
      <c r="T78" t="s">
        <v>20</v>
      </c>
      <c r="U78" t="s">
        <v>21</v>
      </c>
    </row>
    <row r="79" spans="14:21" x14ac:dyDescent="0.3">
      <c r="Q79" t="s">
        <v>16</v>
      </c>
      <c r="R79">
        <f>AVERAGE(Q$1:Q$3)</f>
        <v>0.23208772157810487</v>
      </c>
      <c r="S79">
        <f>AVERAGE(Q$4:Q$6)</f>
        <v>0.42951380443941839</v>
      </c>
      <c r="T79">
        <f>AVERAGE(Q$7:Q$12)</f>
        <v>0.41107464819278056</v>
      </c>
      <c r="U79">
        <v>4.3538377364417491E-6</v>
      </c>
    </row>
    <row r="80" spans="14:21" x14ac:dyDescent="0.3">
      <c r="R80">
        <f>STDEV(Q$1:Q$3)/SQRT(COUNT(Q$1:Q$3))</f>
        <v>0.14832649563667194</v>
      </c>
      <c r="S80">
        <f>STDEV(Q$4:Q$6)/SQRT(COUNT(Q$4:Q$6))</f>
        <v>0.12176312740778095</v>
      </c>
      <c r="T80">
        <f>STDEV(Q$7:Q$12)/SQRT(COUNT(Q$7:Q$12))</f>
        <v>0.1665523526929181</v>
      </c>
      <c r="U80">
        <v>4.0545385571089105E-6</v>
      </c>
    </row>
    <row r="82" spans="18:22" x14ac:dyDescent="0.3">
      <c r="S82" t="s">
        <v>18</v>
      </c>
      <c r="T82" t="s">
        <v>19</v>
      </c>
      <c r="U82" t="s">
        <v>20</v>
      </c>
      <c r="V82" t="s">
        <v>21</v>
      </c>
    </row>
    <row r="83" spans="18:22" x14ac:dyDescent="0.3">
      <c r="R83" t="s">
        <v>17</v>
      </c>
      <c r="S83">
        <f>AVERAGE(R$1:R$3)</f>
        <v>0.41564282650816464</v>
      </c>
      <c r="T83">
        <f>AVERAGE(R$4:R$6)</f>
        <v>0.6064837371725692</v>
      </c>
      <c r="U83">
        <f>AVERAGE(R$7:R$12)</f>
        <v>0.47895109362515281</v>
      </c>
      <c r="V83">
        <v>4.3538377364417491E-6</v>
      </c>
    </row>
    <row r="84" spans="18:22" x14ac:dyDescent="0.3">
      <c r="S84">
        <f>STDEV(R$1:R$3)/SQRT(COUNT(R$1:R$3))</f>
        <v>0.27676028473047487</v>
      </c>
      <c r="T84">
        <f>STDEV(R$4:R$6)/SQRT(COUNT(R$4:R$6))</f>
        <v>0.24540231739297855</v>
      </c>
      <c r="U84">
        <f>STDEV(R$7:R$12)/SQRT(COUNT(R$7:R$12))</f>
        <v>0.20185760619716325</v>
      </c>
      <c r="V84">
        <v>4.0545385571089105E-6</v>
      </c>
    </row>
  </sheetData>
  <conditionalFormatting sqref="I14:Q25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Fayyaz Ahamed</dc:creator>
  <cp:lastModifiedBy>Fayyaz Ahamed</cp:lastModifiedBy>
  <dcterms:created xsi:type="dcterms:W3CDTF">2019-04-05T18:27:22Z</dcterms:created>
  <dcterms:modified xsi:type="dcterms:W3CDTF">2019-04-06T05:30:04Z</dcterms:modified>
</cp:coreProperties>
</file>