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0680ACF1-7C18-4025-B532-0240E0CD1A1B}" xr6:coauthVersionLast="36" xr6:coauthVersionMax="36" xr10:uidLastSave="{00000000-0000-0000-0000-000000000000}"/>
  <bookViews>
    <workbookView xWindow="0" yWindow="0" windowWidth="17256" windowHeight="7272" xr2:uid="{C8260871-5761-403D-B0F9-C73A16D339A8}"/>
  </bookViews>
  <sheets>
    <sheet name="Sheet1" sheetId="1" r:id="rId1"/>
  </sheets>
  <externalReferences>
    <externalReference r:id="rId2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67" i="1" l="1"/>
  <c r="O63" i="1"/>
  <c r="N59" i="1"/>
  <c r="M55" i="1"/>
  <c r="L51" i="1"/>
  <c r="K47" i="1"/>
  <c r="J43" i="1"/>
  <c r="I39" i="1"/>
  <c r="H35" i="1"/>
  <c r="G31" i="1"/>
  <c r="F27" i="1"/>
  <c r="E23" i="1"/>
  <c r="D19" i="1"/>
  <c r="V88" i="1" l="1"/>
  <c r="U88" i="1"/>
  <c r="T88" i="1"/>
  <c r="S88" i="1"/>
  <c r="V87" i="1"/>
  <c r="U87" i="1"/>
  <c r="T87" i="1"/>
  <c r="S87" i="1"/>
  <c r="U84" i="1"/>
  <c r="T84" i="1"/>
  <c r="S84" i="1"/>
  <c r="R84" i="1"/>
  <c r="U83" i="1"/>
  <c r="T83" i="1"/>
  <c r="S83" i="1"/>
  <c r="R83" i="1"/>
  <c r="T80" i="1"/>
  <c r="S80" i="1"/>
  <c r="R80" i="1"/>
  <c r="Q80" i="1"/>
  <c r="T79" i="1"/>
  <c r="S79" i="1"/>
  <c r="R79" i="1"/>
  <c r="Q79" i="1"/>
  <c r="S76" i="1"/>
  <c r="R76" i="1"/>
  <c r="Q76" i="1"/>
  <c r="P76" i="1"/>
  <c r="S75" i="1"/>
  <c r="R75" i="1"/>
  <c r="Q75" i="1"/>
  <c r="P75" i="1"/>
  <c r="R72" i="1"/>
  <c r="Q72" i="1"/>
  <c r="P72" i="1"/>
  <c r="O72" i="1"/>
  <c r="R71" i="1"/>
  <c r="Q71" i="1"/>
  <c r="P71" i="1"/>
  <c r="O71" i="1"/>
  <c r="Q68" i="1"/>
  <c r="P68" i="1"/>
  <c r="O68" i="1"/>
  <c r="N68" i="1"/>
  <c r="Q67" i="1"/>
  <c r="O67" i="1"/>
  <c r="N67" i="1"/>
  <c r="P64" i="1"/>
  <c r="O64" i="1"/>
  <c r="N64" i="1"/>
  <c r="M64" i="1"/>
  <c r="P63" i="1"/>
  <c r="N63" i="1"/>
  <c r="M63" i="1"/>
  <c r="O60" i="1"/>
  <c r="N60" i="1"/>
  <c r="M60" i="1"/>
  <c r="L60" i="1"/>
  <c r="O59" i="1"/>
  <c r="M59" i="1"/>
  <c r="L59" i="1"/>
  <c r="N56" i="1"/>
  <c r="M56" i="1"/>
  <c r="L56" i="1"/>
  <c r="K56" i="1"/>
  <c r="N55" i="1"/>
  <c r="L55" i="1"/>
  <c r="K55" i="1"/>
  <c r="M52" i="1"/>
  <c r="L52" i="1"/>
  <c r="K52" i="1"/>
  <c r="J52" i="1"/>
  <c r="M51" i="1"/>
  <c r="K51" i="1"/>
  <c r="J51" i="1"/>
  <c r="L48" i="1"/>
  <c r="K48" i="1"/>
  <c r="J48" i="1"/>
  <c r="I48" i="1"/>
  <c r="L47" i="1"/>
  <c r="J47" i="1"/>
  <c r="I47" i="1"/>
  <c r="K44" i="1"/>
  <c r="J44" i="1"/>
  <c r="I44" i="1"/>
  <c r="H44" i="1"/>
  <c r="K43" i="1"/>
  <c r="I43" i="1"/>
  <c r="H43" i="1"/>
  <c r="J40" i="1"/>
  <c r="I40" i="1"/>
  <c r="H40" i="1"/>
  <c r="G40" i="1"/>
  <c r="J39" i="1"/>
  <c r="H39" i="1"/>
  <c r="G39" i="1"/>
  <c r="E39" i="1"/>
  <c r="I36" i="1"/>
  <c r="H36" i="1"/>
  <c r="G36" i="1"/>
  <c r="F36" i="1"/>
  <c r="I35" i="1"/>
  <c r="G35" i="1"/>
  <c r="F35" i="1"/>
  <c r="A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A32" i="1"/>
  <c r="Q31" i="1"/>
  <c r="P31" i="1"/>
  <c r="O31" i="1"/>
  <c r="N31" i="1"/>
  <c r="M31" i="1"/>
  <c r="L31" i="1"/>
  <c r="K31" i="1"/>
  <c r="J31" i="1"/>
  <c r="I31" i="1"/>
  <c r="H31" i="1"/>
  <c r="F31" i="1"/>
  <c r="E31" i="1"/>
  <c r="C31" i="1"/>
  <c r="Q30" i="1"/>
  <c r="P30" i="1"/>
  <c r="O30" i="1"/>
  <c r="N30" i="1"/>
  <c r="M30" i="1"/>
  <c r="L30" i="1"/>
  <c r="K30" i="1"/>
  <c r="J30" i="1"/>
  <c r="I30" i="1"/>
  <c r="Q29" i="1"/>
  <c r="P29" i="1"/>
  <c r="O29" i="1"/>
  <c r="N29" i="1"/>
  <c r="M29" i="1"/>
  <c r="L29" i="1"/>
  <c r="K29" i="1"/>
  <c r="J29" i="1"/>
  <c r="I29" i="1"/>
  <c r="Q28" i="1"/>
  <c r="P28" i="1"/>
  <c r="O28" i="1"/>
  <c r="N28" i="1"/>
  <c r="M28" i="1"/>
  <c r="L28" i="1"/>
  <c r="K28" i="1"/>
  <c r="J28" i="1"/>
  <c r="I28" i="1"/>
  <c r="G28" i="1"/>
  <c r="F28" i="1"/>
  <c r="E28" i="1"/>
  <c r="D28" i="1"/>
  <c r="Q27" i="1"/>
  <c r="P27" i="1"/>
  <c r="O27" i="1"/>
  <c r="N27" i="1"/>
  <c r="M27" i="1"/>
  <c r="L27" i="1"/>
  <c r="K27" i="1"/>
  <c r="J27" i="1"/>
  <c r="I27" i="1"/>
  <c r="G27" i="1"/>
  <c r="E27" i="1"/>
  <c r="D27" i="1"/>
  <c r="Q26" i="1"/>
  <c r="P26" i="1"/>
  <c r="O26" i="1"/>
  <c r="N26" i="1"/>
  <c r="M26" i="1"/>
  <c r="L26" i="1"/>
  <c r="K26" i="1"/>
  <c r="J26" i="1"/>
  <c r="I26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F24" i="1"/>
  <c r="E24" i="1"/>
  <c r="D24" i="1"/>
  <c r="C24" i="1"/>
  <c r="Q23" i="1"/>
  <c r="P23" i="1"/>
  <c r="O23" i="1"/>
  <c r="N23" i="1"/>
  <c r="M23" i="1"/>
  <c r="L23" i="1"/>
  <c r="K23" i="1"/>
  <c r="J23" i="1"/>
  <c r="I23" i="1"/>
  <c r="F23" i="1"/>
  <c r="D23" i="1"/>
  <c r="C23" i="1"/>
  <c r="A23" i="1"/>
  <c r="T22" i="1"/>
  <c r="S22" i="1"/>
  <c r="Q22" i="1"/>
  <c r="P22" i="1"/>
  <c r="O22" i="1"/>
  <c r="N22" i="1"/>
  <c r="M22" i="1"/>
  <c r="L22" i="1"/>
  <c r="K22" i="1"/>
  <c r="J22" i="1"/>
  <c r="I22" i="1"/>
  <c r="V21" i="1"/>
  <c r="Q21" i="1"/>
  <c r="P21" i="1"/>
  <c r="O21" i="1"/>
  <c r="N21" i="1"/>
  <c r="M21" i="1"/>
  <c r="L21" i="1"/>
  <c r="K21" i="1"/>
  <c r="J21" i="1"/>
  <c r="I21" i="1"/>
  <c r="V20" i="1"/>
  <c r="Q20" i="1"/>
  <c r="P20" i="1"/>
  <c r="O20" i="1"/>
  <c r="N20" i="1"/>
  <c r="M20" i="1"/>
  <c r="L20" i="1"/>
  <c r="K20" i="1"/>
  <c r="J20" i="1"/>
  <c r="I20" i="1"/>
  <c r="E20" i="1"/>
  <c r="D20" i="1"/>
  <c r="C20" i="1"/>
  <c r="B20" i="1"/>
  <c r="Q19" i="1"/>
  <c r="P19" i="1"/>
  <c r="O19" i="1"/>
  <c r="N19" i="1"/>
  <c r="M19" i="1"/>
  <c r="L19" i="1"/>
  <c r="K19" i="1"/>
  <c r="J19" i="1"/>
  <c r="I19" i="1"/>
  <c r="E19" i="1"/>
  <c r="C19" i="1"/>
  <c r="B19" i="1"/>
  <c r="Q18" i="1"/>
  <c r="P18" i="1"/>
  <c r="O18" i="1"/>
  <c r="N18" i="1"/>
  <c r="M18" i="1"/>
  <c r="L18" i="1"/>
  <c r="K18" i="1"/>
  <c r="J18" i="1"/>
  <c r="I18" i="1"/>
  <c r="Q17" i="1"/>
  <c r="P17" i="1"/>
  <c r="O17" i="1"/>
  <c r="N17" i="1"/>
  <c r="M17" i="1"/>
  <c r="L17" i="1"/>
  <c r="K17" i="1"/>
  <c r="J17" i="1"/>
  <c r="I17" i="1"/>
  <c r="Z6" i="1"/>
  <c r="W6" i="1"/>
  <c r="T6" i="1"/>
  <c r="AA5" i="1"/>
  <c r="Z5" i="1"/>
  <c r="W5" i="1"/>
  <c r="V5" i="1"/>
  <c r="U5" i="1"/>
  <c r="T5" i="1"/>
</calcChain>
</file>

<file path=xl/sharedStrings.xml><?xml version="1.0" encoding="utf-8"?>
<sst xmlns="http://schemas.openxmlformats.org/spreadsheetml/2006/main" count="90" uniqueCount="23">
  <si>
    <t>T1P</t>
  </si>
  <si>
    <t>Kpl</t>
  </si>
  <si>
    <t>Flow_pyr</t>
  </si>
  <si>
    <t>T1Lin</t>
  </si>
  <si>
    <t>Klp</t>
  </si>
  <si>
    <t>KMCT4</t>
  </si>
  <si>
    <t>T1Lex</t>
  </si>
  <si>
    <t>Flow_Lac</t>
  </si>
  <si>
    <t>K_MCT1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</si>
  <si>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</si>
  <si>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</si>
  <si>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</si>
  <si>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</si>
  <si>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</si>
  <si>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</si>
  <si>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</si>
  <si>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</si>
  <si>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</si>
  <si>
    <t>HK-2</t>
  </si>
  <si>
    <t>UMRC6</t>
  </si>
  <si>
    <t>UOK262</t>
  </si>
  <si>
    <t>UOK262 with DIDS</t>
  </si>
  <si>
    <t>UOK + DIDS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</si>
</sst>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[1]Sheet1!$G$38:$J$38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[1]Sheet1!$G$39:$J$39</c:f>
              <c:numCache>
                <c:formatCode>General</c:formatCode>
                <c:ptCount val="4"/>
                <c:pt idx="0">
                  <c:v>0.15046191720849153</c:v>
                </c:pt>
                <c:pt idx="1">
                  <c:v>0.5726882105994241</c:v>
                </c:pt>
                <c:pt idx="2">
                  <c:v>0.53626227833500584</c:v>
                </c:pt>
                <c:pt idx="3">
                  <c:v>0.37367147741979712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8-4F9C-B56A-24C741947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947576"/>
        <c:axId val="437948560"/>
      </c:barChart>
      <c:catAx>
        <c:axId val="43794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48560"/>
        <c:crosses val="autoZero"/>
        <c:auto val="1"/>
        <c:lblAlgn val="ctr"/>
        <c:lblOffset val="100"/>
        <c:noMultiLvlLbl val="0"/>
      </c:catAx>
      <c:valAx>
        <c:axId val="4379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4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Sheet1!$C$24:$F$24</c:f>
                <c:numCache>
                  <c:formatCode>General</c:formatCode>
                  <c:ptCount val="4"/>
                  <c:pt idx="0">
                    <c:v>4.7981872361214299E-5</c:v>
                  </c:pt>
                  <c:pt idx="1">
                    <c:v>1.0252018675306895E-3</c:v>
                  </c:pt>
                  <c:pt idx="2">
                    <c:v>8.7627426906782702E-3</c:v>
                  </c:pt>
                  <c:pt idx="3">
                    <c:v>3.2812668392862032E-3</c:v>
                  </c:pt>
                </c:numCache>
              </c:numRef>
            </c:plus>
            <c:minus>
              <c:numRef>
                <c:f>Sheet1!$C$24:$F$24</c:f>
                <c:numCache>
                  <c:formatCode>General</c:formatCode>
                  <c:ptCount val="4"/>
                  <c:pt idx="0">
                    <c:v>4.7981872361214299E-5</c:v>
                  </c:pt>
                  <c:pt idx="1">
                    <c:v>1.0252018675306895E-3</c:v>
                  </c:pt>
                  <c:pt idx="2">
                    <c:v>8.7627426906782702E-3</c:v>
                  </c:pt>
                  <c:pt idx="3">
                    <c:v>3.2812668392862032E-3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Sheet1!$C$22:$F$22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Sheet1!$C$23:$F$23</c:f>
              <c:numCache>
                <c:formatCode>General</c:formatCode>
                <c:ptCount val="4"/>
                <c:pt idx="0">
                  <c:v>3.4773194929168887E-3</c:v>
                </c:pt>
                <c:pt idx="1">
                  <c:v>1.4706525041918205E-2</c:v>
                </c:pt>
                <c:pt idx="2">
                  <c:v>2.1912636125700869E-2</c:v>
                </c:pt>
                <c:pt idx="3">
                  <c:v>1.0690668644567594E-2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2-446F-8BFE-1250231D9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822600"/>
        <c:axId val="539821616"/>
      </c:barChart>
      <c:catAx>
        <c:axId val="53982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21616"/>
        <c:crosses val="autoZero"/>
        <c:auto val="1"/>
        <c:lblAlgn val="ctr"/>
        <c:lblOffset val="100"/>
        <c:noMultiLvlLbl val="0"/>
      </c:catAx>
      <c:valAx>
        <c:axId val="5398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Sheet1!$F$39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Sheet1!$G$40:$J$40</c:f>
                <c:numCache>
                  <c:formatCode>General</c:formatCode>
                  <c:ptCount val="4"/>
                  <c:pt idx="0">
                    <c:v>3.5738764910231549E-2</c:v>
                  </c:pt>
                  <c:pt idx="1">
                    <c:v>0.12625233626649512</c:v>
                  </c:pt>
                  <c:pt idx="2">
                    <c:v>0.37396830118115765</c:v>
                  </c:pt>
                  <c:pt idx="3">
                    <c:v>0.22958577860583701</c:v>
                  </c:pt>
                </c:numCache>
              </c:numRef>
            </c:plus>
            <c:minus>
              <c:numRef>
                <c:f>Sheet1!$G$40:$J$40</c:f>
                <c:numCache>
                  <c:formatCode>General</c:formatCode>
                  <c:ptCount val="4"/>
                  <c:pt idx="0">
                    <c:v>3.5738764910231549E-2</c:v>
                  </c:pt>
                  <c:pt idx="1">
                    <c:v>0.12625233626649512</c:v>
                  </c:pt>
                  <c:pt idx="2">
                    <c:v>0.37396830118115765</c:v>
                  </c:pt>
                  <c:pt idx="3">
                    <c:v>0.22958577860583701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Sheet1!$G$38:$J$38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Sheet1!$G$39:$J$39</c:f>
              <c:numCache>
                <c:formatCode>General</c:formatCode>
                <c:ptCount val="4"/>
                <c:pt idx="0">
                  <c:v>0.15402494891963697</c:v>
                </c:pt>
                <c:pt idx="1">
                  <c:v>0.64579528208730841</c:v>
                </c:pt>
                <c:pt idx="2">
                  <c:v>0.97859892005974292</c:v>
                </c:pt>
                <c:pt idx="3">
                  <c:v>0.30595667810993804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C-4AD2-A7B8-BB06C1EEC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825224"/>
        <c:axId val="539830800"/>
      </c:barChart>
      <c:catAx>
        <c:axId val="53982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30800"/>
        <c:crosses val="autoZero"/>
        <c:auto val="1"/>
        <c:lblAlgn val="ctr"/>
        <c:lblOffset val="100"/>
        <c:noMultiLvlLbl val="0"/>
      </c:catAx>
      <c:valAx>
        <c:axId val="5398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2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289560</xdr:colOff>
      <xdr:row>36</xdr:row>
      <xdr:rowOff>68580</xdr:rowOff>
    </xdr:from>
    <xdr:to>
      <xdr:col>25</xdr:col>
      <xdr:colOff>594360</xdr:colOff>
      <xdr:row>51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7F6CD1-8AC5-4EEB-9AA0-6B3F6A4F7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396240</xdr:colOff>
      <xdr:row>12</xdr:row>
      <xdr:rowOff>22860</xdr:rowOff>
    </xdr:from>
    <xdr:to>
      <xdr:col>13</xdr:col>
      <xdr:colOff>91440</xdr:colOff>
      <xdr:row>27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47660B-A55E-4EE7-9AA8-075A53B28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182880</xdr:colOff>
      <xdr:row>28</xdr:row>
      <xdr:rowOff>15240</xdr:rowOff>
    </xdr:from>
    <xdr:to>
      <xdr:col>19</xdr:col>
      <xdr:colOff>487680</xdr:colOff>
      <xdr:row>43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E221AD-D3EE-4539-AE5A-2FB238211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cex_summary_0405_back_exceptKMCT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8">
          <cell r="G38" t="str">
            <v>HK-2</v>
          </cell>
          <cell r="H38" t="str">
            <v>UMRC6</v>
          </cell>
          <cell r="I38" t="str">
            <v>UOK262</v>
          </cell>
          <cell r="J38" t="str">
            <v>UOK262 with DIDS</v>
          </cell>
        </row>
        <row r="39">
          <cell r="G39">
            <v>0.15046191720849153</v>
          </cell>
          <cell r="H39">
            <v>0.5726882105994241</v>
          </cell>
          <cell r="I39">
            <v>0.53626227833500584</v>
          </cell>
          <cell r="J39">
            <v>0.37367147741979712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E3645-64A9-4FEE-B830-05134D69455B}">
  <dimension ref="A1:AB88"/>
  <sheetViews>
    <sheetView tabSelected="1" topLeftCell="A25" workbookViewId="0">
      <selection activeCell="J43" sqref="J43"/>
    </sheetView>
  </sheetViews>
  <sheetFormatPr defaultRowHeight="14.4" x14ac:dyDescent="0.3"/>
  <sheetData>
    <row r="1" spans="1:28" x14ac:dyDescent="0.3">
      <c r="A1">
        <v>48.119285841969266</v>
      </c>
      <c r="B1">
        <v>3.4783425773641328E-3</v>
      </c>
      <c r="C1">
        <v>0.12115475389581899</v>
      </c>
      <c r="D1">
        <v>28.448762603365822</v>
      </c>
      <c r="E1">
        <v>2.2204460492503131E-14</v>
      </c>
      <c r="F1">
        <v>0.22197752607326343</v>
      </c>
      <c r="G1">
        <v>37.449924785510639</v>
      </c>
      <c r="H1">
        <v>0.11951665554027506</v>
      </c>
      <c r="I1">
        <v>0.14089680807066632</v>
      </c>
      <c r="J1">
        <v>2.3562075211223834</v>
      </c>
      <c r="K1">
        <v>21.803103161393558</v>
      </c>
      <c r="L1">
        <v>254684978.18913868</v>
      </c>
      <c r="M1">
        <v>0.99715195749544838</v>
      </c>
      <c r="N1">
        <v>0.9978538139701707</v>
      </c>
      <c r="O1">
        <v>0.99488533590511363</v>
      </c>
      <c r="P1">
        <v>7.6353436466533656E-2</v>
      </c>
      <c r="Q1">
        <v>6.5133802628323814E-2</v>
      </c>
      <c r="R1">
        <v>0.13102801664916636</v>
      </c>
    </row>
    <row r="2" spans="1:28" x14ac:dyDescent="0.3">
      <c r="A2">
        <v>50.617986329373096</v>
      </c>
      <c r="B2">
        <v>3.3937056330389198E-3</v>
      </c>
      <c r="C2">
        <v>0.21845596273418294</v>
      </c>
      <c r="D2">
        <v>21.526425900560891</v>
      </c>
      <c r="E2">
        <v>2.4307384785560807E-14</v>
      </c>
      <c r="F2">
        <v>0.13924796750640975</v>
      </c>
      <c r="G2">
        <v>37.618080627007529</v>
      </c>
      <c r="H2">
        <v>6.8191200085297193E-2</v>
      </c>
      <c r="I2">
        <v>2.2204671077084097E-14</v>
      </c>
      <c r="J2">
        <v>5.6114128380547506</v>
      </c>
      <c r="K2">
        <v>13.325806205200838</v>
      </c>
      <c r="L2">
        <v>161047158.09460056</v>
      </c>
      <c r="M2">
        <v>0.99709416769382786</v>
      </c>
      <c r="N2">
        <v>0.98410322522564564</v>
      </c>
      <c r="O2">
        <v>0.99641342476537187</v>
      </c>
      <c r="P2">
        <v>7.6844094339496821E-2</v>
      </c>
      <c r="Q2">
        <v>0.179853328957888</v>
      </c>
      <c r="R2">
        <v>8.4574848099687697E-2</v>
      </c>
    </row>
    <row r="3" spans="1:28" x14ac:dyDescent="0.3">
      <c r="A3">
        <v>49.102560588045712</v>
      </c>
      <c r="B3">
        <v>3.5599102683476131E-3</v>
      </c>
      <c r="C3">
        <v>0.23161633811248766</v>
      </c>
      <c r="D3">
        <v>24.328150592039812</v>
      </c>
      <c r="E3">
        <v>2.2221866170887742E-14</v>
      </c>
      <c r="F3">
        <v>0.10084935317923777</v>
      </c>
      <c r="G3">
        <v>37.631156082735345</v>
      </c>
      <c r="H3">
        <v>6.1151939676113404E-2</v>
      </c>
      <c r="I3">
        <v>2.2234154363642244E-14</v>
      </c>
      <c r="J3">
        <v>2.8545008768021503</v>
      </c>
      <c r="K3">
        <v>21.325821608394509</v>
      </c>
      <c r="L3">
        <v>491427684.12519908</v>
      </c>
      <c r="M3">
        <v>0.99564380003492825</v>
      </c>
      <c r="N3">
        <v>0.99189567525865963</v>
      </c>
      <c r="O3">
        <v>0.99745020197672085</v>
      </c>
      <c r="P3">
        <v>9.5112350349498193E-2</v>
      </c>
      <c r="Q3">
        <v>0.12731857683812067</v>
      </c>
      <c r="R3">
        <v>8.7351641172383157E-2</v>
      </c>
    </row>
    <row r="4" spans="1:28" x14ac:dyDescent="0.3">
      <c r="A4">
        <v>49.945773746852097</v>
      </c>
      <c r="B4">
        <v>1.6021648777998491E-2</v>
      </c>
      <c r="C4">
        <v>1.2250881736325165E-6</v>
      </c>
      <c r="D4">
        <v>24.779273889557739</v>
      </c>
      <c r="E4">
        <v>1.5132927426865868E-6</v>
      </c>
      <c r="F4">
        <v>0.82534942024967584</v>
      </c>
      <c r="G4">
        <v>35.700046306742891</v>
      </c>
      <c r="H4">
        <v>0.75514801743060589</v>
      </c>
      <c r="I4">
        <v>4.0442000775180636E-10</v>
      </c>
      <c r="J4">
        <v>5.740538016350528</v>
      </c>
      <c r="K4">
        <v>11.932985887860143</v>
      </c>
      <c r="L4">
        <v>142098772.2977812</v>
      </c>
      <c r="M4">
        <v>0.9970621002657023</v>
      </c>
      <c r="N4">
        <v>0.96123030580141866</v>
      </c>
      <c r="O4">
        <v>0.98307703288810888</v>
      </c>
      <c r="P4">
        <v>7.8465797989663827E-2</v>
      </c>
      <c r="Q4">
        <v>0.27663959256522513</v>
      </c>
      <c r="R4">
        <v>0.18666139127442249</v>
      </c>
    </row>
    <row r="5" spans="1:28" x14ac:dyDescent="0.3">
      <c r="A5">
        <v>49.06508632675574</v>
      </c>
      <c r="B5">
        <v>1.5411297118498068E-2</v>
      </c>
      <c r="C5">
        <v>0.32753553029731258</v>
      </c>
      <c r="D5">
        <v>21.526460876879828</v>
      </c>
      <c r="E5">
        <v>2.4852993668405064E-14</v>
      </c>
      <c r="F5">
        <v>0.70976863037083204</v>
      </c>
      <c r="G5">
        <v>37.231075821715926</v>
      </c>
      <c r="H5">
        <v>0.59991832618921592</v>
      </c>
      <c r="I5">
        <v>2.4744810418179668E-14</v>
      </c>
      <c r="J5">
        <v>3.2019451544874276</v>
      </c>
      <c r="K5">
        <v>20.291269270471243</v>
      </c>
      <c r="L5">
        <v>629017289.17440271</v>
      </c>
      <c r="M5">
        <v>0.99609224843053634</v>
      </c>
      <c r="N5">
        <v>0.98183948361402829</v>
      </c>
      <c r="O5">
        <v>0.99349079813362207</v>
      </c>
      <c r="P5">
        <v>9.1131006254147676E-2</v>
      </c>
      <c r="Q5">
        <v>0.19027195173204023</v>
      </c>
      <c r="R5">
        <v>0.11506975432162847</v>
      </c>
      <c r="T5">
        <f>1/51</f>
        <v>1.9607843137254902E-2</v>
      </c>
      <c r="U5">
        <f>0.0001</f>
        <v>1E-4</v>
      </c>
      <c r="V5">
        <f>10^-8</f>
        <v>1E-8</v>
      </c>
      <c r="W5">
        <f>1/30-0.001</f>
        <v>3.2333333333333332E-2</v>
      </c>
      <c r="X5">
        <v>0</v>
      </c>
      <c r="Y5">
        <v>1E-3</v>
      </c>
      <c r="Z5">
        <f>1/37.7</f>
        <v>2.652519893899204E-2</v>
      </c>
      <c r="AA5">
        <f>10^-8</f>
        <v>1E-8</v>
      </c>
      <c r="AB5">
        <v>0</v>
      </c>
    </row>
    <row r="6" spans="1:28" x14ac:dyDescent="0.3">
      <c r="A6">
        <v>49.325680276166111</v>
      </c>
      <c r="B6">
        <v>1.2686629229258053E-2</v>
      </c>
      <c r="C6">
        <v>1.000002225789682E-8</v>
      </c>
      <c r="D6">
        <v>25.512913928665913</v>
      </c>
      <c r="E6">
        <v>2.2378129181447352E-14</v>
      </c>
      <c r="F6">
        <v>0.40226779564141729</v>
      </c>
      <c r="G6">
        <v>36.155437507388683</v>
      </c>
      <c r="H6">
        <v>0.19387558050342721</v>
      </c>
      <c r="I6">
        <v>2.2617081286673729E-14</v>
      </c>
      <c r="J6">
        <v>4.8009899631493136</v>
      </c>
      <c r="K6">
        <v>12.427811175064384</v>
      </c>
      <c r="L6">
        <v>149953750.75503626</v>
      </c>
      <c r="M6">
        <v>0.99720074968715422</v>
      </c>
      <c r="N6">
        <v>0.98942912454826293</v>
      </c>
      <c r="O6">
        <v>0.9960923164832669</v>
      </c>
      <c r="P6">
        <v>7.5644733088388996E-2</v>
      </c>
      <c r="Q6">
        <v>0.15410273483209577</v>
      </c>
      <c r="R6">
        <v>0.10852776145675141</v>
      </c>
      <c r="T6">
        <f>1/47</f>
        <v>2.1276595744680851E-2</v>
      </c>
      <c r="U6">
        <v>0.08</v>
      </c>
      <c r="V6">
        <v>10</v>
      </c>
      <c r="W6">
        <f>1/22+0.001</f>
        <v>4.6454545454545457E-2</v>
      </c>
      <c r="X6">
        <v>0.1</v>
      </c>
      <c r="Y6">
        <v>10</v>
      </c>
      <c r="Z6">
        <f>1/35.7</f>
        <v>2.8011204481792715E-2</v>
      </c>
      <c r="AA6">
        <v>10</v>
      </c>
      <c r="AB6">
        <v>0.9</v>
      </c>
    </row>
    <row r="7" spans="1:28" x14ac:dyDescent="0.3">
      <c r="A7">
        <v>49.1325998295506</v>
      </c>
      <c r="B7">
        <v>1.1331688344578083E-2</v>
      </c>
      <c r="C7">
        <v>1.6571889370678321E-2</v>
      </c>
      <c r="D7">
        <v>21.896082089129703</v>
      </c>
      <c r="E7">
        <v>2.2204460492503131E-14</v>
      </c>
      <c r="F7">
        <v>7.6397689253241738E-2</v>
      </c>
      <c r="G7">
        <v>36.148016301336952</v>
      </c>
      <c r="H7">
        <v>9.8834930901820592E-2</v>
      </c>
      <c r="I7">
        <v>2.2204975519026555E-14</v>
      </c>
      <c r="J7">
        <v>1.9528988409772545</v>
      </c>
      <c r="K7">
        <v>19.644723064471108</v>
      </c>
      <c r="L7">
        <v>132744892.09675699</v>
      </c>
      <c r="M7">
        <v>0.99900216768820371</v>
      </c>
      <c r="N7">
        <v>0.9981249977244413</v>
      </c>
      <c r="O7">
        <v>0.99659095149341348</v>
      </c>
      <c r="P7">
        <v>4.4448064955179827E-2</v>
      </c>
      <c r="Q7">
        <v>6.3875574583581479E-2</v>
      </c>
      <c r="R7">
        <v>9.1345965039270671E-2</v>
      </c>
    </row>
    <row r="8" spans="1:28" x14ac:dyDescent="0.3">
      <c r="A8">
        <v>48.957430118470043</v>
      </c>
      <c r="B8">
        <v>2.1495200927350647E-2</v>
      </c>
      <c r="C8">
        <v>0.20919087766711858</v>
      </c>
      <c r="D8">
        <v>21.526421020504912</v>
      </c>
      <c r="E8">
        <v>9.4150373775762727E-2</v>
      </c>
      <c r="F8">
        <v>8.402821864932708E-2</v>
      </c>
      <c r="G8">
        <v>37.504058524971398</v>
      </c>
      <c r="H8">
        <v>0.14380773335844962</v>
      </c>
      <c r="I8">
        <v>2.2204571567688548E-14</v>
      </c>
      <c r="J8">
        <v>2.4430250038494852</v>
      </c>
      <c r="K8">
        <v>21.436054557247271</v>
      </c>
      <c r="L8">
        <v>457958739.78640902</v>
      </c>
      <c r="M8">
        <v>0.99838248080838388</v>
      </c>
      <c r="N8">
        <v>0.99718870895086953</v>
      </c>
      <c r="O8">
        <v>0.99648440549518291</v>
      </c>
      <c r="P8">
        <v>5.7539589919636862E-2</v>
      </c>
      <c r="Q8">
        <v>7.4543452866196055E-2</v>
      </c>
      <c r="R8">
        <v>8.5647253416840624E-2</v>
      </c>
    </row>
    <row r="9" spans="1:28" x14ac:dyDescent="0.3">
      <c r="A9">
        <v>50.275091107680822</v>
      </c>
      <c r="B9">
        <v>4.1184358913644678E-2</v>
      </c>
      <c r="C9">
        <v>0.28591639844876277</v>
      </c>
      <c r="D9">
        <v>21.84169594837244</v>
      </c>
      <c r="E9">
        <v>3.0979558727401708E-3</v>
      </c>
      <c r="F9">
        <v>2.0545724025098866</v>
      </c>
      <c r="G9">
        <v>36.204829182595844</v>
      </c>
      <c r="H9">
        <v>6.3188915242101737</v>
      </c>
      <c r="I9">
        <v>2.1015899222410247E-8</v>
      </c>
      <c r="J9">
        <v>4.3363113644549305</v>
      </c>
      <c r="K9">
        <v>16.105286054251508</v>
      </c>
      <c r="L9">
        <v>1205583685.1187401</v>
      </c>
      <c r="M9">
        <v>0.99455792343332183</v>
      </c>
      <c r="N9">
        <v>0.95884402301623084</v>
      </c>
      <c r="O9">
        <v>0.98173076505910073</v>
      </c>
      <c r="P9">
        <v>0.10398649911318641</v>
      </c>
      <c r="Q9">
        <v>0.2977212782852891</v>
      </c>
      <c r="R9">
        <v>0.19889583451203754</v>
      </c>
    </row>
    <row r="10" spans="1:28" x14ac:dyDescent="0.3">
      <c r="A10">
        <v>50.351254132469947</v>
      </c>
      <c r="B10">
        <v>7.432259846665101E-3</v>
      </c>
      <c r="C10">
        <v>2.0226524320916556E-2</v>
      </c>
      <c r="D10">
        <v>21.526418822282839</v>
      </c>
      <c r="E10">
        <v>2.2204460492503131E-14</v>
      </c>
      <c r="F10">
        <v>0.75338363678667042</v>
      </c>
      <c r="G10">
        <v>37.016725351181357</v>
      </c>
      <c r="H10">
        <v>0.83347460670797602</v>
      </c>
      <c r="I10">
        <v>2.2209201975971769E-14</v>
      </c>
      <c r="J10">
        <v>3.6193816075263863</v>
      </c>
      <c r="K10">
        <v>10.497878790435767</v>
      </c>
      <c r="L10">
        <v>83209589.828360915</v>
      </c>
      <c r="M10">
        <v>0.99668268155732065</v>
      </c>
      <c r="N10">
        <v>0.9884614071163027</v>
      </c>
      <c r="O10">
        <v>0.99297799362902106</v>
      </c>
      <c r="P10">
        <v>8.1022431853020369E-2</v>
      </c>
      <c r="Q10">
        <v>0.15361513956478934</v>
      </c>
      <c r="R10">
        <v>0.11817589690135404</v>
      </c>
    </row>
    <row r="11" spans="1:28" x14ac:dyDescent="0.3">
      <c r="A11">
        <v>50.999932722358494</v>
      </c>
      <c r="B11">
        <v>1.7121289616792837E-2</v>
      </c>
      <c r="C11">
        <v>0.16305968865151185</v>
      </c>
      <c r="D11">
        <v>23.097009415811346</v>
      </c>
      <c r="E11">
        <v>6.3590989429989281E-5</v>
      </c>
      <c r="F11">
        <v>0.12784072088267193</v>
      </c>
      <c r="G11">
        <v>37.33767332728317</v>
      </c>
      <c r="H11">
        <v>0.23127732547705382</v>
      </c>
      <c r="I11">
        <v>5.2905849593884802E-9</v>
      </c>
      <c r="J11">
        <v>2.8612100143178538</v>
      </c>
      <c r="K11">
        <v>21.999999999999766</v>
      </c>
      <c r="L11">
        <v>44059879.62126217</v>
      </c>
      <c r="M11">
        <v>0.99213821235454969</v>
      </c>
      <c r="N11">
        <v>0.9942625602651971</v>
      </c>
      <c r="O11">
        <v>0.99222522715775252</v>
      </c>
      <c r="P11">
        <v>0.12446936957916137</v>
      </c>
      <c r="Q11">
        <v>0.11625435990770848</v>
      </c>
      <c r="R11">
        <v>0.15418791885827671</v>
      </c>
    </row>
    <row r="12" spans="1:28" x14ac:dyDescent="0.3">
      <c r="A12">
        <v>50.112379580063902</v>
      </c>
      <c r="B12">
        <v>7.9999999788923526E-2</v>
      </c>
      <c r="C12">
        <v>2.0262203156183287</v>
      </c>
      <c r="D12">
        <v>28.128035539475672</v>
      </c>
      <c r="E12">
        <v>2.3182296109718131E-14</v>
      </c>
      <c r="F12">
        <v>0.17982269643627699</v>
      </c>
      <c r="G12">
        <v>37.654915594064484</v>
      </c>
      <c r="H12">
        <v>0.37795638134919707</v>
      </c>
      <c r="I12">
        <v>2.3815487203798225E-14</v>
      </c>
      <c r="J12">
        <v>5.3408895358905601</v>
      </c>
      <c r="K12">
        <v>16.528286829967154</v>
      </c>
      <c r="L12">
        <v>1300249383.1199305</v>
      </c>
      <c r="M12">
        <v>0.97974717344237106</v>
      </c>
      <c r="N12">
        <v>0.92110055844375438</v>
      </c>
      <c r="O12">
        <v>0.96666515861869584</v>
      </c>
      <c r="P12">
        <v>0.20055733990614108</v>
      </c>
      <c r="Q12">
        <v>0.38895294095649324</v>
      </c>
      <c r="R12">
        <v>0.25497912645580123</v>
      </c>
    </row>
    <row r="13" spans="1:28" x14ac:dyDescent="0.3">
      <c r="A13">
        <v>50.170030178218326</v>
      </c>
      <c r="B13">
        <v>8.6306416827327103E-3</v>
      </c>
      <c r="C13">
        <v>7.0006140974207043E-2</v>
      </c>
      <c r="D13">
        <v>24.580616406838324</v>
      </c>
      <c r="E13">
        <v>5.8858888681295711E-10</v>
      </c>
      <c r="F13">
        <v>0.14732439591768126</v>
      </c>
      <c r="G13">
        <v>36.221383001283499</v>
      </c>
      <c r="H13">
        <v>0.48255941013104231</v>
      </c>
      <c r="I13">
        <v>3.1561658038666766E-14</v>
      </c>
      <c r="J13">
        <v>4.079138265678818</v>
      </c>
      <c r="K13">
        <v>14.773602809897632</v>
      </c>
      <c r="L13">
        <v>566450101.24093688</v>
      </c>
      <c r="M13">
        <v>0.99898533074808593</v>
      </c>
      <c r="N13">
        <v>0.99700302700556787</v>
      </c>
      <c r="O13">
        <v>0.9495616726969045</v>
      </c>
      <c r="P13">
        <v>4.4815903617508618E-2</v>
      </c>
      <c r="Q13">
        <v>8.2496462853254099E-2</v>
      </c>
      <c r="R13">
        <v>0.3250535350435988</v>
      </c>
    </row>
    <row r="14" spans="1:28" x14ac:dyDescent="0.3">
      <c r="A14">
        <v>50.75299020074138</v>
      </c>
      <c r="B14">
        <v>4.8326641014714792E-3</v>
      </c>
      <c r="C14">
        <v>5.4673817055472295E-3</v>
      </c>
      <c r="D14">
        <v>24.510938670571942</v>
      </c>
      <c r="E14">
        <v>1.7671132620169133E-5</v>
      </c>
      <c r="F14">
        <v>3.1638166889902355E-2</v>
      </c>
      <c r="G14">
        <v>36.697233817954242</v>
      </c>
      <c r="H14">
        <v>4.7198656819746478E-2</v>
      </c>
      <c r="I14">
        <v>1.6500229062379753E-5</v>
      </c>
      <c r="J14">
        <v>4.5658015789717235</v>
      </c>
      <c r="K14">
        <v>13.024656688038769</v>
      </c>
      <c r="L14">
        <v>351051597.04502159</v>
      </c>
      <c r="M14">
        <v>0.99208183803450001</v>
      </c>
      <c r="N14">
        <v>0.9950839478008785</v>
      </c>
      <c r="O14">
        <v>0.99252519863700372</v>
      </c>
      <c r="P14">
        <v>0.12573170777523593</v>
      </c>
      <c r="Q14">
        <v>0.10236879327672897</v>
      </c>
      <c r="R14">
        <v>0.12645357641318736</v>
      </c>
    </row>
    <row r="15" spans="1:28" x14ac:dyDescent="0.3">
      <c r="A15">
        <v>50.571379590935209</v>
      </c>
      <c r="B15">
        <v>9.2048242023067949E-3</v>
      </c>
      <c r="C15">
        <v>9.0440529059456917E-2</v>
      </c>
      <c r="D15">
        <v>21.526839445342148</v>
      </c>
      <c r="E15">
        <v>8.4082704219969315E-2</v>
      </c>
      <c r="F15">
        <v>5.4256084644165474E-2</v>
      </c>
      <c r="G15">
        <v>37.672537481791515</v>
      </c>
      <c r="H15">
        <v>2.643180871679485E-2</v>
      </c>
      <c r="I15">
        <v>2.2204460492503134E-14</v>
      </c>
      <c r="J15">
        <v>6.103174227275729</v>
      </c>
      <c r="K15">
        <v>13.766984665745582</v>
      </c>
      <c r="L15">
        <v>621934175.95001173</v>
      </c>
      <c r="M15">
        <v>0.99881780254971086</v>
      </c>
      <c r="N15">
        <v>0.98998201151479759</v>
      </c>
      <c r="O15">
        <v>0.99470526864803488</v>
      </c>
      <c r="P15">
        <v>4.8371402812725714E-2</v>
      </c>
      <c r="Q15">
        <v>0.1414005617950243</v>
      </c>
      <c r="R15">
        <v>0.10344023849682467</v>
      </c>
    </row>
    <row r="16" spans="1:28" x14ac:dyDescent="0.3">
      <c r="A16">
        <v>49.510612326409536</v>
      </c>
      <c r="B16">
        <v>2.0094544591759394E-2</v>
      </c>
      <c r="C16">
        <v>0.36332884410522348</v>
      </c>
      <c r="D16">
        <v>21.952820785894687</v>
      </c>
      <c r="E16">
        <v>4.4405011725382694E-14</v>
      </c>
      <c r="F16">
        <v>0.99060806498800313</v>
      </c>
      <c r="G16">
        <v>36.240053510662399</v>
      </c>
      <c r="H16">
        <v>5.3578250064824493</v>
      </c>
      <c r="I16">
        <v>9.1512182962112441E-7</v>
      </c>
      <c r="J16">
        <v>2.8975994027540488</v>
      </c>
      <c r="K16">
        <v>20.4810419967835</v>
      </c>
      <c r="L16">
        <v>818269300.73777747</v>
      </c>
      <c r="M16">
        <v>0.99463967383924135</v>
      </c>
      <c r="N16">
        <v>0.98522415809770569</v>
      </c>
      <c r="O16">
        <v>0.97018028337456386</v>
      </c>
      <c r="P16">
        <v>0.10311916123849282</v>
      </c>
      <c r="Q16">
        <v>0.19916001647768555</v>
      </c>
      <c r="R16">
        <v>0.24341482971444603</v>
      </c>
    </row>
    <row r="17" spans="1:22" x14ac:dyDescent="0.3">
      <c r="I17">
        <f t="shared" ref="I17:I32" si="0">IF(OR(ABS(1/A1-T$5)&lt;=0.001*(1/A1),ABS(1/A1-T$6)&lt;=0.001*(1/A1)),0,1)</f>
        <v>1</v>
      </c>
      <c r="J17">
        <f t="shared" ref="J17:K32" si="1">IF(OR(ABS(B1-U$5)&lt;=0.001*(B1),ABS(B1-U$6)&lt;=0.001*(B1)),0,1)</f>
        <v>1</v>
      </c>
      <c r="K17">
        <f t="shared" si="1"/>
        <v>1</v>
      </c>
      <c r="L17">
        <f t="shared" ref="L17:L32" si="2">IF(OR(ABS(1/D1-W$5)&lt;=0.001*(1/D1),ABS(1/D1-W$6)&lt;=0.001*(1/D1)),0,1)</f>
        <v>1</v>
      </c>
      <c r="M17">
        <f t="shared" ref="M17:N32" si="3">IF(OR(ABS(E1-X$5)&lt;=0.001*(E1),ABS(E1-X$6)&lt;=0.001*(E1)),0,1)</f>
        <v>1</v>
      </c>
      <c r="N17">
        <f t="shared" si="3"/>
        <v>1</v>
      </c>
      <c r="O17">
        <f t="shared" ref="O17:O32" si="4">IF(OR(ABS(1/G1-Z$5)&lt;=0.001*(1/G1),ABS(1/G1-Z$6)&lt;=0.001*(1/G1)),0,1)</f>
        <v>1</v>
      </c>
      <c r="P17">
        <f t="shared" ref="P17:Q32" si="5">IF(OR(ABS(H1-AA$5)&lt;=0.001*(H1),ABS(H1-AA$6)&lt;=0.001*(H1)),0,1)</f>
        <v>1</v>
      </c>
      <c r="Q17">
        <f t="shared" si="5"/>
        <v>1</v>
      </c>
    </row>
    <row r="18" spans="1:22" x14ac:dyDescent="0.3">
      <c r="B18" t="s">
        <v>18</v>
      </c>
      <c r="C18" t="s">
        <v>19</v>
      </c>
      <c r="D18" t="s">
        <v>20</v>
      </c>
      <c r="E18" t="s">
        <v>21</v>
      </c>
      <c r="I18">
        <f t="shared" si="0"/>
        <v>1</v>
      </c>
      <c r="J18">
        <f t="shared" si="1"/>
        <v>1</v>
      </c>
      <c r="K18">
        <f t="shared" si="1"/>
        <v>1</v>
      </c>
      <c r="L18">
        <f t="shared" si="2"/>
        <v>0</v>
      </c>
      <c r="M18">
        <f t="shared" si="3"/>
        <v>1</v>
      </c>
      <c r="N18">
        <f t="shared" si="3"/>
        <v>1</v>
      </c>
      <c r="O18">
        <f t="shared" si="4"/>
        <v>1</v>
      </c>
      <c r="P18">
        <f t="shared" si="5"/>
        <v>1</v>
      </c>
      <c r="Q18">
        <f t="shared" si="5"/>
        <v>1</v>
      </c>
    </row>
    <row r="19" spans="1:22" x14ac:dyDescent="0.3">
      <c r="A19" t="s">
        <v>0</v>
      </c>
      <c r="B19">
        <f>AVERAGE(A$1:A$3)</f>
        <v>49.279944253129365</v>
      </c>
      <c r="C19">
        <f>AVERAGE(A$4:A$6)</f>
        <v>49.445513449924647</v>
      </c>
      <c r="D19">
        <f>AVERAGE(A$9:A$11)</f>
        <v>50.542092654169757</v>
      </c>
      <c r="E19">
        <f>AVERAGE(A$13:A$16)</f>
        <v>50.251253074076111</v>
      </c>
      <c r="I19">
        <f t="shared" si="0"/>
        <v>1</v>
      </c>
      <c r="J19">
        <f t="shared" si="1"/>
        <v>1</v>
      </c>
      <c r="K19">
        <f t="shared" si="1"/>
        <v>1</v>
      </c>
      <c r="L19">
        <f t="shared" si="2"/>
        <v>1</v>
      </c>
      <c r="M19">
        <f t="shared" si="3"/>
        <v>1</v>
      </c>
      <c r="N19">
        <f t="shared" si="3"/>
        <v>1</v>
      </c>
      <c r="O19">
        <f t="shared" si="4"/>
        <v>1</v>
      </c>
      <c r="P19">
        <f t="shared" si="5"/>
        <v>1</v>
      </c>
      <c r="Q19">
        <f t="shared" si="5"/>
        <v>1</v>
      </c>
    </row>
    <row r="20" spans="1:22" x14ac:dyDescent="0.3">
      <c r="B20">
        <f>STDEV(A$1:A$3)/SQRT(COUNT(A$1:A$3))</f>
        <v>0.72674497015044559</v>
      </c>
      <c r="C20">
        <f>STDEV(A$4:A$6)/SQRT(COUNT(A$4:A$6))</f>
        <v>0.26119761045919349</v>
      </c>
      <c r="D20">
        <f>STDEV(A$7:A$12)/SQRT(COUNT(A$7:A$12))</f>
        <v>0.31864258381540633</v>
      </c>
      <c r="E20">
        <f>STDEV(A$13:A$16)/SQRT(COUNT(A$13:A$16))</f>
        <v>0.27528273450313556</v>
      </c>
      <c r="I20">
        <f t="shared" si="0"/>
        <v>1</v>
      </c>
      <c r="J20">
        <f t="shared" si="1"/>
        <v>1</v>
      </c>
      <c r="K20">
        <f t="shared" si="1"/>
        <v>1</v>
      </c>
      <c r="L20">
        <f t="shared" si="2"/>
        <v>1</v>
      </c>
      <c r="M20">
        <f t="shared" si="3"/>
        <v>1</v>
      </c>
      <c r="N20">
        <f t="shared" si="3"/>
        <v>1</v>
      </c>
      <c r="O20">
        <f t="shared" si="4"/>
        <v>0</v>
      </c>
      <c r="P20">
        <f t="shared" si="5"/>
        <v>1</v>
      </c>
      <c r="Q20">
        <f t="shared" si="5"/>
        <v>1</v>
      </c>
      <c r="V20" t="e">
        <f>1/W9</f>
        <v>#DIV/0!</v>
      </c>
    </row>
    <row r="21" spans="1:22" x14ac:dyDescent="0.3">
      <c r="I21">
        <f t="shared" si="0"/>
        <v>1</v>
      </c>
      <c r="J21">
        <f t="shared" si="1"/>
        <v>1</v>
      </c>
      <c r="K21">
        <f t="shared" si="1"/>
        <v>1</v>
      </c>
      <c r="L21">
        <f t="shared" si="2"/>
        <v>0</v>
      </c>
      <c r="M21">
        <f t="shared" si="3"/>
        <v>1</v>
      </c>
      <c r="N21">
        <f t="shared" si="3"/>
        <v>1</v>
      </c>
      <c r="O21">
        <f t="shared" si="4"/>
        <v>1</v>
      </c>
      <c r="P21">
        <f t="shared" si="5"/>
        <v>1</v>
      </c>
      <c r="Q21">
        <f t="shared" si="5"/>
        <v>1</v>
      </c>
      <c r="V21" t="e">
        <f>1/W10</f>
        <v>#DIV/0!</v>
      </c>
    </row>
    <row r="22" spans="1:22" x14ac:dyDescent="0.3">
      <c r="C22" t="s">
        <v>18</v>
      </c>
      <c r="D22" t="s">
        <v>19</v>
      </c>
      <c r="E22" t="s">
        <v>20</v>
      </c>
      <c r="F22" t="s">
        <v>22</v>
      </c>
      <c r="I22">
        <f t="shared" si="0"/>
        <v>1</v>
      </c>
      <c r="J22">
        <f t="shared" si="1"/>
        <v>1</v>
      </c>
      <c r="K22">
        <f t="shared" si="1"/>
        <v>0</v>
      </c>
      <c r="L22">
        <f t="shared" si="2"/>
        <v>1</v>
      </c>
      <c r="M22">
        <f t="shared" si="3"/>
        <v>1</v>
      </c>
      <c r="N22">
        <f t="shared" si="3"/>
        <v>1</v>
      </c>
      <c r="O22">
        <f t="shared" si="4"/>
        <v>1</v>
      </c>
      <c r="P22">
        <f t="shared" si="5"/>
        <v>1</v>
      </c>
      <c r="Q22">
        <f t="shared" si="5"/>
        <v>1</v>
      </c>
      <c r="S22">
        <f>MAX(L5:L16)</f>
        <v>1300249383.1199305</v>
      </c>
      <c r="T22">
        <f>S22/10^8</f>
        <v>13.002493831199304</v>
      </c>
    </row>
    <row r="23" spans="1:22" x14ac:dyDescent="0.3">
      <c r="A23">
        <f>STDEV(B5:B16)/SQRT(12)</f>
        <v>6.0524105580532549E-3</v>
      </c>
      <c r="B23" t="s">
        <v>1</v>
      </c>
      <c r="C23">
        <f>AVERAGE(B$1:B$3)</f>
        <v>3.4773194929168887E-3</v>
      </c>
      <c r="D23">
        <f>AVERAGE(B$4:B$6)</f>
        <v>1.4706525041918205E-2</v>
      </c>
      <c r="E23">
        <f>AVERAGE(B$9:B$11)</f>
        <v>2.1912636125700869E-2</v>
      </c>
      <c r="F23">
        <f>AVERAGE(B$13:B$16)</f>
        <v>1.0690668644567594E-2</v>
      </c>
      <c r="I23">
        <f t="shared" si="0"/>
        <v>1</v>
      </c>
      <c r="J23">
        <f t="shared" si="1"/>
        <v>1</v>
      </c>
      <c r="K23">
        <f t="shared" si="1"/>
        <v>1</v>
      </c>
      <c r="L23">
        <f t="shared" si="2"/>
        <v>1</v>
      </c>
      <c r="M23">
        <f t="shared" si="3"/>
        <v>1</v>
      </c>
      <c r="N23">
        <f t="shared" si="3"/>
        <v>1</v>
      </c>
      <c r="O23">
        <f t="shared" si="4"/>
        <v>1</v>
      </c>
      <c r="P23">
        <f t="shared" si="5"/>
        <v>1</v>
      </c>
      <c r="Q23">
        <f t="shared" si="5"/>
        <v>1</v>
      </c>
    </row>
    <row r="24" spans="1:22" x14ac:dyDescent="0.3">
      <c r="C24">
        <f>STDEV(B$1:B$3)/SQRT(COUNT(B$1:B$3))</f>
        <v>4.7981872361214299E-5</v>
      </c>
      <c r="D24">
        <f>STDEV(B$4:B$6)/SQRT(COUNT(B$4:B$6))</f>
        <v>1.0252018675306895E-3</v>
      </c>
      <c r="E24">
        <f>STDEV(B$7:B$9)/SQRT(COUNT(B$7:B$9))</f>
        <v>8.7627426906782702E-3</v>
      </c>
      <c r="F24">
        <f>STDEV(B$13:B$16)/SQRT(COUNT(B$13:B$16))</f>
        <v>3.2812668392862032E-3</v>
      </c>
      <c r="I24">
        <f t="shared" si="0"/>
        <v>1</v>
      </c>
      <c r="J24">
        <f t="shared" si="1"/>
        <v>1</v>
      </c>
      <c r="K24">
        <f t="shared" si="1"/>
        <v>1</v>
      </c>
      <c r="L24">
        <f t="shared" si="2"/>
        <v>0</v>
      </c>
      <c r="M24">
        <f t="shared" si="3"/>
        <v>1</v>
      </c>
      <c r="N24">
        <f t="shared" si="3"/>
        <v>1</v>
      </c>
      <c r="O24">
        <f t="shared" si="4"/>
        <v>1</v>
      </c>
      <c r="P24">
        <f t="shared" si="5"/>
        <v>1</v>
      </c>
      <c r="Q24">
        <f t="shared" si="5"/>
        <v>1</v>
      </c>
    </row>
    <row r="25" spans="1:22" x14ac:dyDescent="0.3">
      <c r="I25">
        <f t="shared" si="0"/>
        <v>1</v>
      </c>
      <c r="J25">
        <f t="shared" si="1"/>
        <v>1</v>
      </c>
      <c r="K25">
        <f t="shared" si="1"/>
        <v>1</v>
      </c>
      <c r="L25">
        <f t="shared" si="2"/>
        <v>1</v>
      </c>
      <c r="M25">
        <f t="shared" si="3"/>
        <v>1</v>
      </c>
      <c r="N25">
        <f t="shared" si="3"/>
        <v>1</v>
      </c>
      <c r="O25">
        <f t="shared" si="4"/>
        <v>1</v>
      </c>
      <c r="P25">
        <f t="shared" si="5"/>
        <v>1</v>
      </c>
      <c r="Q25">
        <f t="shared" si="5"/>
        <v>1</v>
      </c>
    </row>
    <row r="26" spans="1:22" x14ac:dyDescent="0.3">
      <c r="D26" t="s">
        <v>18</v>
      </c>
      <c r="E26" t="s">
        <v>19</v>
      </c>
      <c r="F26" t="s">
        <v>20</v>
      </c>
      <c r="G26" t="s">
        <v>21</v>
      </c>
      <c r="I26">
        <f t="shared" si="0"/>
        <v>1</v>
      </c>
      <c r="J26">
        <f t="shared" si="1"/>
        <v>1</v>
      </c>
      <c r="K26">
        <f t="shared" si="1"/>
        <v>1</v>
      </c>
      <c r="L26">
        <f t="shared" si="2"/>
        <v>0</v>
      </c>
      <c r="M26">
        <f t="shared" si="3"/>
        <v>1</v>
      </c>
      <c r="N26">
        <f t="shared" si="3"/>
        <v>1</v>
      </c>
      <c r="O26">
        <f t="shared" si="4"/>
        <v>1</v>
      </c>
      <c r="P26">
        <f t="shared" si="5"/>
        <v>1</v>
      </c>
      <c r="Q26">
        <f t="shared" si="5"/>
        <v>1</v>
      </c>
    </row>
    <row r="27" spans="1:22" x14ac:dyDescent="0.3">
      <c r="C27" t="s">
        <v>2</v>
      </c>
      <c r="D27">
        <f>AVERAGE(C$1:C$3)</f>
        <v>0.19040901824749654</v>
      </c>
      <c r="E27">
        <f>AVERAGE(C$4:C$6)</f>
        <v>0.10917892179516948</v>
      </c>
      <c r="F27">
        <f>AVERAGE(C$9:C$11)</f>
        <v>0.15640087047373039</v>
      </c>
      <c r="G27">
        <f>AVERAGE(C$13:C$16)</f>
        <v>0.13231072396110866</v>
      </c>
      <c r="I27">
        <f t="shared" si="0"/>
        <v>0</v>
      </c>
      <c r="J27">
        <f t="shared" si="1"/>
        <v>1</v>
      </c>
      <c r="K27">
        <f t="shared" si="1"/>
        <v>1</v>
      </c>
      <c r="L27">
        <f t="shared" si="2"/>
        <v>1</v>
      </c>
      <c r="M27">
        <f t="shared" si="3"/>
        <v>1</v>
      </c>
      <c r="N27">
        <f t="shared" si="3"/>
        <v>1</v>
      </c>
      <c r="O27">
        <f t="shared" si="4"/>
        <v>1</v>
      </c>
      <c r="P27">
        <f t="shared" si="5"/>
        <v>1</v>
      </c>
      <c r="Q27">
        <f t="shared" si="5"/>
        <v>1</v>
      </c>
    </row>
    <row r="28" spans="1:22" x14ac:dyDescent="0.3">
      <c r="D28">
        <f>STDEV(C$1:C$3)/SQRT(COUNT(C$1:C$3))</f>
        <v>3.4834914086270305E-2</v>
      </c>
      <c r="E28">
        <f>STDEV(C$4:C$6)/SQRT(COUNT(C$4:C$6))</f>
        <v>0.10917830425163501</v>
      </c>
      <c r="F28">
        <f>STDEV(C$7:C$12)/SQRT(COUNT(C$7:C$12))</f>
        <v>0.3175010786972155</v>
      </c>
      <c r="G28">
        <f>STDEV(C$13:C$16)/SQRT(COUNT(C$13:C$16))</f>
        <v>7.9106246904482938E-2</v>
      </c>
      <c r="I28">
        <f t="shared" si="0"/>
        <v>1</v>
      </c>
      <c r="J28">
        <f t="shared" si="1"/>
        <v>0</v>
      </c>
      <c r="K28">
        <f t="shared" si="1"/>
        <v>1</v>
      </c>
      <c r="L28">
        <f t="shared" si="2"/>
        <v>1</v>
      </c>
      <c r="M28">
        <f t="shared" si="3"/>
        <v>1</v>
      </c>
      <c r="N28">
        <f t="shared" si="3"/>
        <v>1</v>
      </c>
      <c r="O28">
        <f t="shared" si="4"/>
        <v>1</v>
      </c>
      <c r="P28">
        <f t="shared" si="5"/>
        <v>1</v>
      </c>
      <c r="Q28">
        <f t="shared" si="5"/>
        <v>1</v>
      </c>
    </row>
    <row r="29" spans="1:22" x14ac:dyDescent="0.3">
      <c r="I29">
        <f t="shared" si="0"/>
        <v>1</v>
      </c>
      <c r="J29">
        <f t="shared" si="1"/>
        <v>1</v>
      </c>
      <c r="K29">
        <f t="shared" si="1"/>
        <v>1</v>
      </c>
      <c r="L29">
        <f t="shared" si="2"/>
        <v>1</v>
      </c>
      <c r="M29">
        <f t="shared" si="3"/>
        <v>1</v>
      </c>
      <c r="N29">
        <f t="shared" si="3"/>
        <v>1</v>
      </c>
      <c r="O29">
        <f t="shared" si="4"/>
        <v>1</v>
      </c>
      <c r="P29">
        <f t="shared" si="5"/>
        <v>1</v>
      </c>
      <c r="Q29">
        <f t="shared" si="5"/>
        <v>1</v>
      </c>
    </row>
    <row r="30" spans="1:22" x14ac:dyDescent="0.3">
      <c r="E30" t="s">
        <v>18</v>
      </c>
      <c r="F30" t="s">
        <v>19</v>
      </c>
      <c r="G30" t="s">
        <v>20</v>
      </c>
      <c r="H30" t="s">
        <v>21</v>
      </c>
      <c r="I30">
        <f t="shared" si="0"/>
        <v>1</v>
      </c>
      <c r="J30">
        <f t="shared" si="1"/>
        <v>1</v>
      </c>
      <c r="K30">
        <f t="shared" si="1"/>
        <v>1</v>
      </c>
      <c r="L30">
        <f t="shared" si="2"/>
        <v>1</v>
      </c>
      <c r="M30">
        <f t="shared" si="3"/>
        <v>1</v>
      </c>
      <c r="N30">
        <f t="shared" si="3"/>
        <v>1</v>
      </c>
      <c r="O30">
        <f t="shared" si="4"/>
        <v>1</v>
      </c>
      <c r="P30">
        <f t="shared" si="5"/>
        <v>1</v>
      </c>
      <c r="Q30">
        <f t="shared" si="5"/>
        <v>1</v>
      </c>
    </row>
    <row r="31" spans="1:22" x14ac:dyDescent="0.3">
      <c r="C31">
        <f>STDEV(D5:D16)/SQRT(12)</f>
        <v>0.61251512950114617</v>
      </c>
      <c r="D31" t="s">
        <v>3</v>
      </c>
      <c r="E31">
        <f>AVERAGE(D$1:D$3)</f>
        <v>24.767779698655506</v>
      </c>
      <c r="F31">
        <f>AVERAGE(D$4:D$6)</f>
        <v>23.939549565034493</v>
      </c>
      <c r="G31">
        <f>AVERAGE(D$9:D$11)</f>
        <v>22.155041395488876</v>
      </c>
      <c r="H31">
        <f>AVERAGE(D$13:D$16)</f>
        <v>23.142803827161774</v>
      </c>
      <c r="I31">
        <f t="shared" si="0"/>
        <v>1</v>
      </c>
      <c r="J31">
        <f t="shared" si="1"/>
        <v>1</v>
      </c>
      <c r="K31">
        <f t="shared" si="1"/>
        <v>1</v>
      </c>
      <c r="L31">
        <f t="shared" si="2"/>
        <v>0</v>
      </c>
      <c r="M31">
        <f t="shared" si="3"/>
        <v>1</v>
      </c>
      <c r="N31">
        <f t="shared" si="3"/>
        <v>1</v>
      </c>
      <c r="O31">
        <f t="shared" si="4"/>
        <v>0</v>
      </c>
      <c r="P31">
        <f t="shared" si="5"/>
        <v>1</v>
      </c>
      <c r="Q31">
        <f t="shared" si="5"/>
        <v>1</v>
      </c>
    </row>
    <row r="32" spans="1:22" x14ac:dyDescent="0.3">
      <c r="A32">
        <f>MIN(D5:D14)</f>
        <v>21.526418822282839</v>
      </c>
      <c r="E32">
        <f>STDEV(D$1:D$3)/SQRT(COUNT(D$1:D$3))</f>
        <v>2.0103599735941002</v>
      </c>
      <c r="F32">
        <f>STDEV(D$4:D$6)/SQRT(COUNT(D$4:D$6))</f>
        <v>1.2249904338974333</v>
      </c>
      <c r="G32">
        <f>STDEV(D$7:D$12)/SQRT(COUNT(D$7:D$12))</f>
        <v>1.0521295541197733</v>
      </c>
      <c r="H32">
        <f>STDEV(D$13:D$16)/SQRT(COUNT(D$13:D$16))</f>
        <v>0.81478517034870679</v>
      </c>
      <c r="I32">
        <f t="shared" si="0"/>
        <v>1</v>
      </c>
      <c r="J32">
        <f t="shared" si="1"/>
        <v>1</v>
      </c>
      <c r="K32">
        <f t="shared" si="1"/>
        <v>1</v>
      </c>
      <c r="L32">
        <f t="shared" si="2"/>
        <v>1</v>
      </c>
      <c r="M32">
        <f t="shared" si="3"/>
        <v>1</v>
      </c>
      <c r="N32">
        <f t="shared" si="3"/>
        <v>1</v>
      </c>
      <c r="O32">
        <f t="shared" si="4"/>
        <v>1</v>
      </c>
      <c r="P32">
        <f t="shared" si="5"/>
        <v>1</v>
      </c>
      <c r="Q32">
        <f t="shared" si="5"/>
        <v>1</v>
      </c>
    </row>
    <row r="33" spans="1:12" x14ac:dyDescent="0.3">
      <c r="A33">
        <f>MAX(G5:G14)</f>
        <v>37.654915594064484</v>
      </c>
    </row>
    <row r="34" spans="1:12" x14ac:dyDescent="0.3">
      <c r="F34" t="s">
        <v>18</v>
      </c>
      <c r="G34" t="s">
        <v>19</v>
      </c>
      <c r="H34" t="s">
        <v>20</v>
      </c>
      <c r="I34" t="s">
        <v>21</v>
      </c>
    </row>
    <row r="35" spans="1:12" x14ac:dyDescent="0.3">
      <c r="E35" t="s">
        <v>4</v>
      </c>
      <c r="F35">
        <f>AVERAGE(E$1:E$3)</f>
        <v>2.291123714965056E-14</v>
      </c>
      <c r="G35">
        <f>AVERAGE(E$4:E$6)</f>
        <v>5.0443092997256985E-7</v>
      </c>
      <c r="H35">
        <f>AVERAGE(E$9:E$11)</f>
        <v>1.0538489540641216E-3</v>
      </c>
      <c r="I35">
        <f>AVERAGE(E$13:E$16)</f>
        <v>2.1025093985305696E-2</v>
      </c>
    </row>
    <row r="36" spans="1:12" x14ac:dyDescent="0.3">
      <c r="F36">
        <f>STDEV(E$1:E$3)/SQRT(COUNT(E$1:E$3))</f>
        <v>6.9809190067242959E-16</v>
      </c>
      <c r="G36">
        <f>STDEV(E$4:E$6)/SQRT(COUNT(E$4:E$6))</f>
        <v>5.0443090635700848E-7</v>
      </c>
      <c r="H36">
        <f>STDEV(E$7:E$12)/SQRT(COUNT(E$7:E$12))</f>
        <v>1.5594471178533253E-2</v>
      </c>
      <c r="I36">
        <f>STDEV(E$13:E$16)/SQRT(COUNT(E$13:E$16))</f>
        <v>2.1019203824217559E-2</v>
      </c>
    </row>
    <row r="38" spans="1:12" x14ac:dyDescent="0.3">
      <c r="G38" t="s">
        <v>18</v>
      </c>
      <c r="H38" t="s">
        <v>19</v>
      </c>
      <c r="I38" t="s">
        <v>20</v>
      </c>
      <c r="J38" t="s">
        <v>22</v>
      </c>
    </row>
    <row r="39" spans="1:12" x14ac:dyDescent="0.3">
      <c r="E39">
        <f>STDEV(F5:F16)/SQRT(12)</f>
        <v>0.17185520924056763</v>
      </c>
      <c r="F39" t="s">
        <v>5</v>
      </c>
      <c r="G39">
        <f>AVERAGE(F$1:F$3)</f>
        <v>0.15402494891963697</v>
      </c>
      <c r="H39">
        <f>AVERAGE(F$4:F$6)</f>
        <v>0.64579528208730841</v>
      </c>
      <c r="I39">
        <f>AVERAGE(F$9:F$11)</f>
        <v>0.97859892005974292</v>
      </c>
      <c r="J39">
        <f>AVERAGE(F$13:F$16)</f>
        <v>0.30595667810993804</v>
      </c>
    </row>
    <row r="40" spans="1:12" x14ac:dyDescent="0.3">
      <c r="G40">
        <f>STDEV(F$1:F$3)/SQRT(COUNT(F$1:F$3))</f>
        <v>3.5738764910231549E-2</v>
      </c>
      <c r="H40">
        <f>STDEV(F$4:F$6)/SQRT(COUNT(F$4:F$6))</f>
        <v>0.12625233626649512</v>
      </c>
      <c r="I40">
        <f>STDEV(F$8:F$12)/SQRT(COUNT(F$8:F$12))</f>
        <v>0.37396830118115765</v>
      </c>
      <c r="J40">
        <f>STDEV(F$13:F$16)/SQRT(COUNT(F$13:F$16))</f>
        <v>0.22958577860583701</v>
      </c>
    </row>
    <row r="42" spans="1:12" x14ac:dyDescent="0.3">
      <c r="H42" t="s">
        <v>18</v>
      </c>
      <c r="I42" t="s">
        <v>19</v>
      </c>
      <c r="J42" t="s">
        <v>20</v>
      </c>
      <c r="K42" t="s">
        <v>21</v>
      </c>
    </row>
    <row r="43" spans="1:12" x14ac:dyDescent="0.3">
      <c r="G43" t="s">
        <v>6</v>
      </c>
      <c r="H43">
        <f>AVERAGE(G$1:G$3)</f>
        <v>37.566387165084507</v>
      </c>
      <c r="I43">
        <f>AVERAGE(G$4:G$6)</f>
        <v>36.362186545282498</v>
      </c>
      <c r="J43">
        <f>AVERAGE(G$9:G$11)</f>
        <v>36.85307595368679</v>
      </c>
      <c r="K43">
        <f>AVERAGE(G$13:G$16)</f>
        <v>36.707801952922914</v>
      </c>
    </row>
    <row r="44" spans="1:12" x14ac:dyDescent="0.3">
      <c r="H44">
        <f>STDEV(G$1:G$3)/SQRT(COUNT(G$1:G$3))</f>
        <v>5.8353395438562765E-2</v>
      </c>
      <c r="I44">
        <f>STDEV(G$4:G$6)/SQRT(COUNT(G$4:G$6))</f>
        <v>0.45389856334947642</v>
      </c>
      <c r="J44">
        <f>STDEV(G$7:G$12)/SQRT(COUNT(G$7:G$12))</f>
        <v>0.26786080789661282</v>
      </c>
      <c r="K44">
        <f>STDEV(G$13:G$16)/SQRT(COUNT(G$13:G$16))</f>
        <v>0.33987967575418288</v>
      </c>
    </row>
    <row r="46" spans="1:12" x14ac:dyDescent="0.3">
      <c r="I46" t="s">
        <v>18</v>
      </c>
      <c r="J46" t="s">
        <v>19</v>
      </c>
      <c r="K46" t="s">
        <v>20</v>
      </c>
      <c r="L46" t="s">
        <v>21</v>
      </c>
    </row>
    <row r="47" spans="1:12" x14ac:dyDescent="0.3">
      <c r="H47" t="s">
        <v>7</v>
      </c>
      <c r="I47">
        <f>AVERAGE(H$1:H$3)</f>
        <v>8.2953265100561877E-2</v>
      </c>
      <c r="J47">
        <f>AVERAGE(H$4:H$6)</f>
        <v>0.51631397470774965</v>
      </c>
      <c r="K47">
        <f>AVERAGE(H$9:H$11)</f>
        <v>2.4612144854650677</v>
      </c>
      <c r="L47">
        <f>AVERAGE(H$13:H$16)</f>
        <v>1.4785037205375082</v>
      </c>
    </row>
    <row r="48" spans="1:12" x14ac:dyDescent="0.3">
      <c r="I48">
        <f>STDEV(H$1:H$3)/SQRT(COUNT(H$1:H$3))</f>
        <v>1.8394282962488268E-2</v>
      </c>
      <c r="J48">
        <f>STDEV(H$4:H$6)/SQRT(COUNT(H$4:H$6))</f>
        <v>0.16733096227090485</v>
      </c>
      <c r="K48">
        <f>STDEV(H$7:H$12)/SQRT(COUNT(H$7:H$12))</f>
        <v>1.002860512813804</v>
      </c>
      <c r="L48">
        <f>STDEV(H$13:H$16)/SQRT(COUNT(H$13:H$16))</f>
        <v>1.2973750977627638</v>
      </c>
    </row>
    <row r="50" spans="9:16" x14ac:dyDescent="0.3">
      <c r="J50" t="s">
        <v>18</v>
      </c>
      <c r="K50" t="s">
        <v>19</v>
      </c>
      <c r="L50" t="s">
        <v>20</v>
      </c>
      <c r="M50" t="s">
        <v>21</v>
      </c>
    </row>
    <row r="51" spans="9:16" x14ac:dyDescent="0.3">
      <c r="I51" t="s">
        <v>8</v>
      </c>
      <c r="J51">
        <f>AVERAGE(I$1:I$3)</f>
        <v>4.6965602690236918E-2</v>
      </c>
      <c r="K51">
        <f>AVERAGE(I$4:I$6)</f>
        <v>1.3482245654783707E-10</v>
      </c>
      <c r="L51">
        <f>AVERAGE(I$9:I$11)</f>
        <v>8.7688354636669001E-9</v>
      </c>
      <c r="M51">
        <f>AVERAGE(I$13:I$16)</f>
        <v>4.3538377364417491E-6</v>
      </c>
    </row>
    <row r="52" spans="9:16" x14ac:dyDescent="0.3">
      <c r="J52">
        <f>STDEV(I$1:I$3)/SQRT(COUNT(I$1:I$3))</f>
        <v>4.69656026902147E-2</v>
      </c>
      <c r="K52">
        <f>STDEV(I$4:I$6)/SQRT(COUNT(I$4:I$6))</f>
        <v>1.3479877560338402E-10</v>
      </c>
      <c r="L52">
        <f>STDEV(I$7:I$12)/SQRT(COUNT(I$7:I$12))</f>
        <v>3.4366601907612202E-9</v>
      </c>
      <c r="M52">
        <f>STDEV(I$13:I$16)/SQRT(COUNT(I$13:I$16))</f>
        <v>4.0545385571089105E-6</v>
      </c>
    </row>
    <row r="54" spans="9:16" x14ac:dyDescent="0.3">
      <c r="K54" t="s">
        <v>18</v>
      </c>
      <c r="L54" t="s">
        <v>19</v>
      </c>
      <c r="M54" t="s">
        <v>20</v>
      </c>
      <c r="N54" t="s">
        <v>21</v>
      </c>
    </row>
    <row r="55" spans="9:16" x14ac:dyDescent="0.3">
      <c r="J55" t="s">
        <v>9</v>
      </c>
      <c r="K55">
        <f>AVERAGE(J$1:J$3)</f>
        <v>3.6073737453264285</v>
      </c>
      <c r="L55">
        <f>AVERAGE(J$4:J$6)</f>
        <v>4.58115771132909</v>
      </c>
      <c r="M55">
        <f>AVERAGE(J$9:J$11)</f>
        <v>3.6056343287663903</v>
      </c>
      <c r="N55">
        <f>AVERAGE(J$13:J$16)</f>
        <v>4.4114283686700801</v>
      </c>
    </row>
    <row r="56" spans="9:16" x14ac:dyDescent="0.3">
      <c r="K56">
        <f>STDEV(J$1:J$3)/SQRT(COUNT(J$1:J$3))</f>
        <v>1.0122917203003896</v>
      </c>
      <c r="L56">
        <f>STDEV(J$4:J$6)/SQRT(COUNT(J$4:J$6))</f>
        <v>0.74102588658805402</v>
      </c>
      <c r="M56">
        <f>STDEV(J$7:J$12)/SQRT(COUNT(J$7:J$12))</f>
        <v>0.51601417576081132</v>
      </c>
      <c r="N56">
        <f>STDEV(J$13:J$16)/SQRT(COUNT(J$13:J$16))</f>
        <v>0.66382289234155878</v>
      </c>
    </row>
    <row r="58" spans="9:16" x14ac:dyDescent="0.3">
      <c r="L58" t="s">
        <v>18</v>
      </c>
      <c r="M58" t="s">
        <v>19</v>
      </c>
      <c r="N58" t="s">
        <v>20</v>
      </c>
      <c r="O58" t="s">
        <v>21</v>
      </c>
    </row>
    <row r="59" spans="9:16" x14ac:dyDescent="0.3">
      <c r="K59" t="s">
        <v>10</v>
      </c>
      <c r="L59">
        <f>AVERAGE(K$1:K$3)</f>
        <v>18.818243658329635</v>
      </c>
      <c r="M59">
        <f>AVERAGE(K$4:K$6)</f>
        <v>14.884022111131925</v>
      </c>
      <c r="N59">
        <f>AVERAGE(K$9:K$11)</f>
        <v>16.201054948229014</v>
      </c>
      <c r="O59">
        <f>AVERAGE(K$13:K$16)</f>
        <v>15.511571540116371</v>
      </c>
    </row>
    <row r="60" spans="9:16" x14ac:dyDescent="0.3">
      <c r="L60">
        <f>STDEV(K$1:K$3)/SQRT(COUNT(K$1:K$3))</f>
        <v>2.7496727867516153</v>
      </c>
      <c r="M60">
        <f>STDEV(K$4:K$6)/SQRT(COUNT(K$4:K$6))</f>
        <v>2.7073944668784131</v>
      </c>
      <c r="N60">
        <f>STDEV(K$7:K$12)/SQRT(COUNT(K$7:K$12))</f>
        <v>1.7513480594969448</v>
      </c>
      <c r="O60">
        <f>STDEV(K$13:K$16)/SQRT(COUNT(K$13:K$16))</f>
        <v>1.6948098052136258</v>
      </c>
    </row>
    <row r="62" spans="9:16" x14ac:dyDescent="0.3">
      <c r="M62" t="s">
        <v>18</v>
      </c>
      <c r="N62" t="s">
        <v>19</v>
      </c>
      <c r="O62" t="s">
        <v>20</v>
      </c>
      <c r="P62" t="s">
        <v>21</v>
      </c>
    </row>
    <row r="63" spans="9:16" x14ac:dyDescent="0.3">
      <c r="L63" t="s">
        <v>11</v>
      </c>
      <c r="M63">
        <f>AVERAGE(L$1:L$3)</f>
        <v>302386606.80297941</v>
      </c>
      <c r="N63">
        <f>AVERAGE(L$4:L$6)</f>
        <v>307023270.74240673</v>
      </c>
      <c r="O63">
        <f>AVERAGE(L$9:L$11)</f>
        <v>444284384.85612106</v>
      </c>
      <c r="P63">
        <f>AVERAGE(L$13:L$16)</f>
        <v>589426293.74343693</v>
      </c>
    </row>
    <row r="64" spans="9:16" x14ac:dyDescent="0.3">
      <c r="M64">
        <f>STDEV(L$1:L$3)/SQRT(COUNT(L$1:L$3))</f>
        <v>98309726.586222306</v>
      </c>
      <c r="N64">
        <f>STDEV(L$4:L$6)/SQRT(COUNT(L$4:L$6))</f>
        <v>161012976.80738807</v>
      </c>
      <c r="O64">
        <f>STDEV(L$7:L$12)/SQRT(COUNT(L$7:L$12))</f>
        <v>234388469.06055957</v>
      </c>
      <c r="P64">
        <f>STDEV(L$13:L$16)/SQRT(COUNT(L$13:L$16))</f>
        <v>96079951.821274728</v>
      </c>
    </row>
    <row r="66" spans="13:20" x14ac:dyDescent="0.3">
      <c r="N66" t="s">
        <v>18</v>
      </c>
      <c r="O66" t="s">
        <v>19</v>
      </c>
      <c r="P66" t="s">
        <v>20</v>
      </c>
      <c r="Q66" t="s">
        <v>21</v>
      </c>
    </row>
    <row r="67" spans="13:20" x14ac:dyDescent="0.3">
      <c r="M67" t="s">
        <v>12</v>
      </c>
      <c r="N67">
        <f>AVERAGE(M$1:M$3)</f>
        <v>0.99662997507473483</v>
      </c>
      <c r="O67">
        <f>AVERAGE(M$4:M$6)</f>
        <v>0.9967850327944644</v>
      </c>
      <c r="P67">
        <f>AVERAGE(M$9:M$11)</f>
        <v>0.99445960578173065</v>
      </c>
      <c r="Q67">
        <f>AVERAGE(M$13:M$16)</f>
        <v>0.99613116129288448</v>
      </c>
    </row>
    <row r="68" spans="13:20" x14ac:dyDescent="0.3">
      <c r="N68">
        <f>STDEV(M$1:M$3)/SQRT(COUNT(M$1:M$3))</f>
        <v>4.933696457849726E-4</v>
      </c>
      <c r="O68">
        <f>STDEV(M$4:M$6)/SQRT(COUNT(M$4:M$6))</f>
        <v>3.4869688206928557E-4</v>
      </c>
      <c r="P68">
        <f>STDEV(M$7:M$12)/SQRT(COUNT(M$7:M$12))</f>
        <v>2.9229889017726705E-3</v>
      </c>
      <c r="Q68">
        <f>STDEV(M$13:M$16)/SQRT(COUNT(M$13:M$16))</f>
        <v>1.6829012200451866E-3</v>
      </c>
    </row>
    <row r="70" spans="13:20" x14ac:dyDescent="0.3">
      <c r="O70" t="s">
        <v>18</v>
      </c>
      <c r="P70" t="s">
        <v>19</v>
      </c>
      <c r="Q70" t="s">
        <v>20</v>
      </c>
      <c r="R70" t="s">
        <v>21</v>
      </c>
    </row>
    <row r="71" spans="13:20" x14ac:dyDescent="0.3">
      <c r="N71" t="s">
        <v>13</v>
      </c>
      <c r="O71">
        <f>AVERAGE(N$1:N$3)</f>
        <v>0.99128423815149203</v>
      </c>
      <c r="P71">
        <f>AVERAGE(N$4:N$6)</f>
        <v>0.97749963798790329</v>
      </c>
      <c r="Q71">
        <f>AVERAGE(N$7:N$12)</f>
        <v>0.97633037591946603</v>
      </c>
      <c r="R71">
        <f>AVERAGE(N$13:N$16)</f>
        <v>0.99182328610473736</v>
      </c>
    </row>
    <row r="72" spans="13:20" x14ac:dyDescent="0.3">
      <c r="O72">
        <f>STDEV(N$1:N$3)/SQRT(COUNT(N$1:N$3))</f>
        <v>3.9812085354106975E-3</v>
      </c>
      <c r="P72">
        <f>STDEV(N$4:N$6)/SQRT(COUNT(N$4:N$6))</f>
        <v>8.4245482514552095E-3</v>
      </c>
      <c r="Q72">
        <f>STDEV(N$7:N$12)/SQRT(COUNT(N$7:N$12))</f>
        <v>1.2563049027519362E-2</v>
      </c>
      <c r="R72">
        <f>STDEV(N$13:N$16)/SQRT(COUNT(N$13:N$16))</f>
        <v>2.6520497271790558E-3</v>
      </c>
    </row>
    <row r="74" spans="13:20" x14ac:dyDescent="0.3">
      <c r="P74" t="s">
        <v>18</v>
      </c>
      <c r="Q74" t="s">
        <v>19</v>
      </c>
      <c r="R74" t="s">
        <v>20</v>
      </c>
      <c r="S74" t="s">
        <v>21</v>
      </c>
    </row>
    <row r="75" spans="13:20" x14ac:dyDescent="0.3">
      <c r="O75" t="s">
        <v>14</v>
      </c>
      <c r="P75">
        <f>AVERAGE(O$1:O$3)</f>
        <v>0.99624965421573553</v>
      </c>
      <c r="Q75">
        <f>AVERAGE(O$4:O$6)</f>
        <v>0.99088671583499932</v>
      </c>
      <c r="R75">
        <f>AVERAGE(O$7:O$12)</f>
        <v>0.98777908357552791</v>
      </c>
      <c r="S75">
        <f>AVERAGE(O$13:O$16)</f>
        <v>0.97674310583912671</v>
      </c>
    </row>
    <row r="76" spans="13:20" x14ac:dyDescent="0.3">
      <c r="P76">
        <f>STDEV(O$1:O$3)/SQRT(COUNT(O$1:O$3))</f>
        <v>7.4492730876164987E-4</v>
      </c>
      <c r="Q76">
        <f>STDEV(O$4:O$6)/SQRT(COUNT(O$4:O$6))</f>
        <v>3.976402697124533E-3</v>
      </c>
      <c r="R76">
        <f>STDEV(O$7:O$12)/SQRT(COUNT(O$7:O$12))</f>
        <v>4.7700750811143717E-3</v>
      </c>
      <c r="S76">
        <f>STDEV(O$13:O$16)/SQRT(COUNT(O$13:O$16))</f>
        <v>1.0620792077418206E-2</v>
      </c>
    </row>
    <row r="78" spans="13:20" x14ac:dyDescent="0.3">
      <c r="Q78" t="s">
        <v>18</v>
      </c>
      <c r="R78" t="s">
        <v>19</v>
      </c>
      <c r="S78" t="s">
        <v>20</v>
      </c>
      <c r="T78" t="s">
        <v>21</v>
      </c>
    </row>
    <row r="79" spans="13:20" x14ac:dyDescent="0.3">
      <c r="P79" t="s">
        <v>15</v>
      </c>
      <c r="Q79">
        <f>AVERAGE(P$1:P$3)</f>
        <v>8.2769960385176228E-2</v>
      </c>
      <c r="R79">
        <f>AVERAGE(P$4:P$6)</f>
        <v>8.1747179110733495E-2</v>
      </c>
      <c r="S79">
        <f>AVERAGE(P$7:P$12)</f>
        <v>0.10200388255438765</v>
      </c>
      <c r="T79">
        <f>AVERAGE(P$13:P$16)</f>
        <v>8.0509543860990768E-2</v>
      </c>
    </row>
    <row r="80" spans="13:20" x14ac:dyDescent="0.3">
      <c r="Q80">
        <f>STDEV(P$1:P$3)/SQRT(COUNT(P$1:P$3))</f>
        <v>6.1728202309430874E-3</v>
      </c>
      <c r="R80">
        <f>STDEV(P$4:P$6)/SQRT(COUNT(P$4:P$6))</f>
        <v>4.7620640023491459E-3</v>
      </c>
      <c r="S80">
        <f>STDEV(P$7:P$12)/SQRT(COUNT(P$7:P$12))</f>
        <v>2.3058895293154098E-2</v>
      </c>
      <c r="T80">
        <f>STDEV(P$13:P$16)/SQRT(COUNT(P$13:P$16))</f>
        <v>2.0131101499324393E-2</v>
      </c>
    </row>
    <row r="82" spans="17:22" x14ac:dyDescent="0.3">
      <c r="R82" t="s">
        <v>18</v>
      </c>
      <c r="S82" t="s">
        <v>19</v>
      </c>
      <c r="T82" t="s">
        <v>20</v>
      </c>
      <c r="U82" t="s">
        <v>21</v>
      </c>
    </row>
    <row r="83" spans="17:22" x14ac:dyDescent="0.3">
      <c r="Q83" t="s">
        <v>16</v>
      </c>
      <c r="R83">
        <f>AVERAGE(Q$1:Q$3)</f>
        <v>0.12410190280811084</v>
      </c>
      <c r="S83">
        <f>AVERAGE(Q$4:Q$6)</f>
        <v>0.20700475970978705</v>
      </c>
      <c r="T83">
        <f>AVERAGE(Q$7:Q$12)</f>
        <v>0.18249379102734295</v>
      </c>
      <c r="U83">
        <f>AVERAGE(Q$13:Q$16)</f>
        <v>0.13135645860067324</v>
      </c>
    </row>
    <row r="84" spans="17:22" x14ac:dyDescent="0.3">
      <c r="R84">
        <f>STDEV(Q$1:Q$3)/SQRT(COUNT(Q$1:Q$3))</f>
        <v>3.315570676963165E-2</v>
      </c>
      <c r="S84">
        <f>STDEV(Q$4:Q$6)/SQRT(COUNT(Q$4:Q$6))</f>
        <v>3.634928024455876E-2</v>
      </c>
      <c r="T84">
        <f>STDEV(Q$7:Q$12)/SQRT(COUNT(Q$7:Q$12))</f>
        <v>5.380456917895883E-2</v>
      </c>
      <c r="U84">
        <f>STDEV(Q$13:Q$16)/SQRT(COUNT(Q$13:Q$16))</f>
        <v>2.5699854725806888E-2</v>
      </c>
    </row>
    <row r="86" spans="17:22" x14ac:dyDescent="0.3">
      <c r="S86" t="s">
        <v>18</v>
      </c>
      <c r="T86" t="s">
        <v>19</v>
      </c>
      <c r="U86" t="s">
        <v>20</v>
      </c>
      <c r="V86" t="s">
        <v>21</v>
      </c>
    </row>
    <row r="87" spans="17:22" x14ac:dyDescent="0.3">
      <c r="R87" t="s">
        <v>17</v>
      </c>
      <c r="S87">
        <f>AVERAGE(R$1:R$3)</f>
        <v>0.10098483530707907</v>
      </c>
      <c r="T87">
        <f>AVERAGE(R$4:R$6)</f>
        <v>0.13675296901760078</v>
      </c>
      <c r="U87">
        <f>AVERAGE(R$7:R$12)</f>
        <v>0.15053866586393014</v>
      </c>
      <c r="V87">
        <f>AVERAGE(R$13:R$16)</f>
        <v>0.19959054491701422</v>
      </c>
    </row>
    <row r="88" spans="17:22" x14ac:dyDescent="0.3">
      <c r="S88">
        <f>STDEV(R$1:R$3)/SQRT(COUNT(R$1:R$3))</f>
        <v>1.5042962959551367E-2</v>
      </c>
      <c r="T88">
        <f>STDEV(R$4:R$6)/SQRT(COUNT(R$4:R$6))</f>
        <v>2.5025569435978487E-2</v>
      </c>
      <c r="U88">
        <f>STDEV(R$7:R$12)/SQRT(COUNT(R$7:R$12))</f>
        <v>2.7093395671849301E-2</v>
      </c>
      <c r="V88">
        <f>STDEV(R$13:R$16)/SQRT(COUNT(R$13:R$16))</f>
        <v>5.1845465420593893E-2</v>
      </c>
    </row>
  </sheetData>
  <conditionalFormatting sqref="I17:Q3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2019-04-19T19:44:37Z</dcterms:created>
  <dcterms:modified xsi:type="dcterms:W3CDTF">2019-05-02T03:11:16Z</dcterms:modified>
</cp:coreProperties>
</file>