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B8767A01-A3B2-4D05-881B-4E8E7216B952}" xr6:coauthVersionLast="36" xr6:coauthVersionMax="36" xr10:uidLastSave="{00000000-0000-0000-0000-000000000000}"/>
  <bookViews>
    <workbookView xWindow="0" yWindow="0" windowWidth="17256" windowHeight="7848" xr2:uid="{286A4713-29B6-42D0-87AB-3AB2CAA649FE}"/>
  </bookViews>
  <sheets>
    <sheet name="Sheet1" sheetId="1" r:id="rId1"/>
  </sheets>
  <externalReferences>
    <externalReference r:id="rId2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6" i="1" l="1"/>
  <c r="W5" i="1"/>
  <c r="Z6" i="1"/>
  <c r="T6" i="1"/>
  <c r="AA5" i="1"/>
  <c r="Z5" i="1"/>
  <c r="V5" i="1"/>
  <c r="U5" i="1"/>
  <c r="T5" i="1"/>
  <c r="V88" i="1"/>
  <c r="U88" i="1"/>
  <c r="T88" i="1"/>
  <c r="S88" i="1"/>
  <c r="V87" i="1"/>
  <c r="U87" i="1"/>
  <c r="T87" i="1"/>
  <c r="S87" i="1"/>
  <c r="U84" i="1"/>
  <c r="T84" i="1"/>
  <c r="S84" i="1"/>
  <c r="R84" i="1"/>
  <c r="U83" i="1"/>
  <c r="T83" i="1"/>
  <c r="S83" i="1"/>
  <c r="R83" i="1"/>
  <c r="T80" i="1"/>
  <c r="S80" i="1"/>
  <c r="R80" i="1"/>
  <c r="Q80" i="1"/>
  <c r="T79" i="1"/>
  <c r="S79" i="1"/>
  <c r="R79" i="1"/>
  <c r="Q79" i="1"/>
  <c r="S76" i="1"/>
  <c r="R76" i="1"/>
  <c r="Q76" i="1"/>
  <c r="P76" i="1"/>
  <c r="S75" i="1"/>
  <c r="R75" i="1"/>
  <c r="Q75" i="1"/>
  <c r="P75" i="1"/>
  <c r="R72" i="1"/>
  <c r="Q72" i="1"/>
  <c r="P72" i="1"/>
  <c r="O72" i="1"/>
  <c r="R71" i="1"/>
  <c r="Q71" i="1"/>
  <c r="P71" i="1"/>
  <c r="O71" i="1"/>
  <c r="Q68" i="1"/>
  <c r="P68" i="1"/>
  <c r="O68" i="1"/>
  <c r="N68" i="1"/>
  <c r="Q67" i="1"/>
  <c r="P67" i="1"/>
  <c r="O67" i="1"/>
  <c r="N67" i="1"/>
  <c r="P64" i="1"/>
  <c r="O64" i="1"/>
  <c r="N64" i="1"/>
  <c r="M64" i="1"/>
  <c r="P63" i="1"/>
  <c r="O63" i="1"/>
  <c r="N63" i="1"/>
  <c r="M63" i="1"/>
  <c r="O60" i="1"/>
  <c r="N60" i="1"/>
  <c r="M60" i="1"/>
  <c r="L60" i="1"/>
  <c r="O59" i="1"/>
  <c r="N59" i="1"/>
  <c r="M59" i="1"/>
  <c r="L59" i="1"/>
  <c r="N56" i="1"/>
  <c r="M56" i="1"/>
  <c r="L56" i="1"/>
  <c r="K56" i="1"/>
  <c r="N55" i="1"/>
  <c r="M55" i="1"/>
  <c r="L55" i="1"/>
  <c r="K55" i="1"/>
  <c r="M52" i="1"/>
  <c r="L52" i="1"/>
  <c r="K52" i="1"/>
  <c r="J52" i="1"/>
  <c r="M51" i="1"/>
  <c r="L51" i="1"/>
  <c r="K51" i="1"/>
  <c r="J51" i="1"/>
  <c r="L48" i="1"/>
  <c r="K48" i="1"/>
  <c r="J48" i="1"/>
  <c r="I48" i="1"/>
  <c r="L47" i="1"/>
  <c r="K47" i="1"/>
  <c r="J47" i="1"/>
  <c r="I47" i="1"/>
  <c r="K44" i="1"/>
  <c r="J44" i="1"/>
  <c r="I44" i="1"/>
  <c r="H44" i="1"/>
  <c r="K43" i="1"/>
  <c r="J43" i="1"/>
  <c r="I43" i="1"/>
  <c r="H43" i="1"/>
  <c r="J40" i="1"/>
  <c r="I40" i="1"/>
  <c r="H40" i="1"/>
  <c r="G40" i="1"/>
  <c r="J39" i="1"/>
  <c r="I39" i="1"/>
  <c r="H39" i="1"/>
  <c r="G39" i="1"/>
  <c r="E39" i="1"/>
  <c r="I36" i="1"/>
  <c r="H36" i="1"/>
  <c r="G36" i="1"/>
  <c r="F36" i="1"/>
  <c r="I35" i="1"/>
  <c r="H35" i="1"/>
  <c r="G35" i="1"/>
  <c r="F35" i="1"/>
  <c r="A33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A32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C31" i="1"/>
  <c r="Q30" i="1"/>
  <c r="P30" i="1"/>
  <c r="O30" i="1"/>
  <c r="N30" i="1"/>
  <c r="M30" i="1"/>
  <c r="L30" i="1"/>
  <c r="K30" i="1"/>
  <c r="J30" i="1"/>
  <c r="I30" i="1"/>
  <c r="Q29" i="1"/>
  <c r="P29" i="1"/>
  <c r="O29" i="1"/>
  <c r="N29" i="1"/>
  <c r="M29" i="1"/>
  <c r="L29" i="1"/>
  <c r="K29" i="1"/>
  <c r="J29" i="1"/>
  <c r="I29" i="1"/>
  <c r="Q28" i="1"/>
  <c r="P28" i="1"/>
  <c r="O28" i="1"/>
  <c r="N28" i="1"/>
  <c r="M28" i="1"/>
  <c r="L28" i="1"/>
  <c r="K28" i="1"/>
  <c r="J28" i="1"/>
  <c r="I28" i="1"/>
  <c r="G28" i="1"/>
  <c r="F28" i="1"/>
  <c r="E28" i="1"/>
  <c r="D28" i="1"/>
  <c r="Q27" i="1"/>
  <c r="P27" i="1"/>
  <c r="O27" i="1"/>
  <c r="N27" i="1"/>
  <c r="M27" i="1"/>
  <c r="L27" i="1"/>
  <c r="K27" i="1"/>
  <c r="J27" i="1"/>
  <c r="I27" i="1"/>
  <c r="G27" i="1"/>
  <c r="F27" i="1"/>
  <c r="E27" i="1"/>
  <c r="D27" i="1"/>
  <c r="Q26" i="1"/>
  <c r="P26" i="1"/>
  <c r="O26" i="1"/>
  <c r="N26" i="1"/>
  <c r="M26" i="1"/>
  <c r="L26" i="1"/>
  <c r="K26" i="1"/>
  <c r="J26" i="1"/>
  <c r="I26" i="1"/>
  <c r="Q25" i="1"/>
  <c r="P25" i="1"/>
  <c r="O25" i="1"/>
  <c r="N25" i="1"/>
  <c r="M25" i="1"/>
  <c r="L25" i="1"/>
  <c r="K25" i="1"/>
  <c r="J25" i="1"/>
  <c r="I25" i="1"/>
  <c r="Q24" i="1"/>
  <c r="P24" i="1"/>
  <c r="O24" i="1"/>
  <c r="N24" i="1"/>
  <c r="M24" i="1"/>
  <c r="L24" i="1"/>
  <c r="K24" i="1"/>
  <c r="J24" i="1"/>
  <c r="I24" i="1"/>
  <c r="F24" i="1"/>
  <c r="E24" i="1"/>
  <c r="D24" i="1"/>
  <c r="C24" i="1"/>
  <c r="Q23" i="1"/>
  <c r="P23" i="1"/>
  <c r="O23" i="1"/>
  <c r="N23" i="1"/>
  <c r="M23" i="1"/>
  <c r="L23" i="1"/>
  <c r="K23" i="1"/>
  <c r="J23" i="1"/>
  <c r="I23" i="1"/>
  <c r="F23" i="1"/>
  <c r="E23" i="1"/>
  <c r="D23" i="1"/>
  <c r="C23" i="1"/>
  <c r="A23" i="1"/>
  <c r="S22" i="1"/>
  <c r="T22" i="1"/>
  <c r="Q22" i="1"/>
  <c r="P22" i="1"/>
  <c r="O22" i="1"/>
  <c r="N22" i="1"/>
  <c r="M22" i="1"/>
  <c r="L22" i="1"/>
  <c r="K22" i="1"/>
  <c r="J22" i="1"/>
  <c r="I22" i="1"/>
  <c r="V21" i="1"/>
  <c r="Q21" i="1"/>
  <c r="P21" i="1"/>
  <c r="O21" i="1"/>
  <c r="N21" i="1"/>
  <c r="M21" i="1"/>
  <c r="L21" i="1"/>
  <c r="K21" i="1"/>
  <c r="J21" i="1"/>
  <c r="I21" i="1"/>
  <c r="V20" i="1"/>
  <c r="Q20" i="1"/>
  <c r="P20" i="1"/>
  <c r="O20" i="1"/>
  <c r="N20" i="1"/>
  <c r="M20" i="1"/>
  <c r="L20" i="1"/>
  <c r="K20" i="1"/>
  <c r="J20" i="1"/>
  <c r="I20" i="1"/>
  <c r="E20" i="1"/>
  <c r="D20" i="1"/>
  <c r="C20" i="1"/>
  <c r="B20" i="1"/>
  <c r="Q19" i="1"/>
  <c r="P19" i="1"/>
  <c r="O19" i="1"/>
  <c r="N19" i="1"/>
  <c r="M19" i="1"/>
  <c r="L19" i="1"/>
  <c r="K19" i="1"/>
  <c r="J19" i="1"/>
  <c r="I19" i="1"/>
  <c r="E19" i="1"/>
  <c r="D19" i="1"/>
  <c r="C19" i="1"/>
  <c r="B19" i="1"/>
  <c r="Q18" i="1"/>
  <c r="P18" i="1"/>
  <c r="O18" i="1"/>
  <c r="N18" i="1"/>
  <c r="M18" i="1"/>
  <c r="L18" i="1"/>
  <c r="K18" i="1"/>
  <c r="J18" i="1"/>
  <c r="I18" i="1"/>
  <c r="Q17" i="1"/>
  <c r="P17" i="1"/>
  <c r="O17" i="1"/>
  <c r="N17" i="1"/>
  <c r="M17" i="1"/>
  <c r="L17" i="1"/>
  <c r="K17" i="1"/>
  <c r="J17" i="1"/>
  <c r="I17" i="1"/>
</calcChain>
</file>

<file path=xl/sharedStrings.xml><?xml version="1.0" encoding="utf-8"?>
<sst xmlns="http://schemas.openxmlformats.org/spreadsheetml/2006/main" count="90" uniqueCount="22">
  <si>
    <t>HK-2</t>
  </si>
  <si>
    <t>UMRC6</t>
  </si>
  <si>
    <t>UOK262</t>
  </si>
  <si>
    <t>UOK262 with DIDS</t>
  </si>
  <si>
    <t>T1P</t>
  </si>
  <si>
    <t>Kpl</t>
  </si>
  <si>
    <t>Flow_pyr</t>
  </si>
  <si>
    <t>T1Lin</t>
  </si>
  <si>
    <t>Klp</t>
  </si>
  <si>
    <t>KMCT4</t>
  </si>
  <si>
    <t>T1Lex</t>
  </si>
  <si>
    <t>Flow_Lac</t>
  </si>
  <si>
    <t>K_MCT1</t>
  </si>
  <si>
    <t>Alpha</t>
  </si>
  <si>
    <t>Beta</t>
  </si>
  <si>
    <t>Gamma</t>
  </si>
  <si>
    <t>Rsqr_Pyr</t>
  </si>
  <si>
    <t>Rsqrd_Lacin</t>
  </si>
  <si>
    <t>Rsqrd_Lacex</t>
  </si>
  <si>
    <t>RMSE_Pyr</t>
  </si>
  <si>
    <t>RMSE_Lacin</t>
  </si>
  <si>
    <t>RMSE_Lacex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</si>
</sst>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[1]Sheet1!$G$38:$J$38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UOK262 with DIDS</c:v>
                </c:pt>
              </c:strCache>
            </c:strRef>
          </c:cat>
          <c:val>
            <c:numRef>
              <c:f>[1]Sheet1!$G$39:$J$39</c:f>
              <c:numCache>
                <c:formatCode>General</c:formatCode>
                <c:ptCount val="4"/>
                <c:pt idx="0">
                  <c:v>0.15046191720849153</c:v>
                </c:pt>
                <c:pt idx="1">
                  <c:v>0.5726882105994241</c:v>
                </c:pt>
                <c:pt idx="2">
                  <c:v>0.53626227833500584</c:v>
                </c:pt>
                <c:pt idx="3">
                  <c:v>0.37367147741979712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5F-4F6C-9799-2C2B16B6F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947576"/>
        <c:axId val="437948560"/>
      </c:barChart>
      <c:catAx>
        <c:axId val="437947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48560"/>
        <c:crosses val="autoZero"/>
        <c:auto val="1"/>
        <c:lblAlgn val="ctr"/>
        <c:lblOffset val="100"/>
        <c:noMultiLvlLbl val="0"/>
      </c:catAx>
      <c:valAx>
        <c:axId val="43794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47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601980</xdr:colOff>
      <xdr:row>42</xdr:row>
      <xdr:rowOff>76200</xdr:rowOff>
    </xdr:from>
    <xdr:to>
      <xdr:col>18</xdr:col>
      <xdr:colOff>297180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65C898-88D8-4412-A78A-E1761E76A5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cex_summary_0405_back_exceptKMCT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8">
          <cell r="G38" t="str">
            <v>HK-2</v>
          </cell>
          <cell r="H38" t="str">
            <v>UMRC6</v>
          </cell>
          <cell r="I38" t="str">
            <v>UOK262</v>
          </cell>
          <cell r="J38" t="str">
            <v>UOK262 with DIDS</v>
          </cell>
        </row>
        <row r="39">
          <cell r="G39">
            <v>0.15046191720849153</v>
          </cell>
          <cell r="H39">
            <v>0.5726882105994241</v>
          </cell>
          <cell r="I39">
            <v>0.53626227833500584</v>
          </cell>
          <cell r="J39">
            <v>0.37367147741979712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9BF0-E889-4CDD-8D24-342E7E3E3F0F}">
  <dimension ref="A1:AB88"/>
  <sheetViews>
    <sheetView tabSelected="1" workbookViewId="0">
      <selection activeCell="M20" sqref="M20"/>
    </sheetView>
  </sheetViews>
  <sheetFormatPr defaultRowHeight="14.4" x14ac:dyDescent="0.3"/>
  <sheetData>
    <row r="1" spans="1:28" x14ac:dyDescent="0.3">
      <c r="A1">
        <v>48.163098576269412</v>
      </c>
      <c r="B1">
        <v>3.4677887288469683E-3</v>
      </c>
      <c r="C1">
        <v>0.12117108652140665</v>
      </c>
      <c r="D1">
        <v>29.999995511490141</v>
      </c>
      <c r="E1">
        <v>1.2723910703823911E-10</v>
      </c>
      <c r="F1">
        <v>0.22180363874108028</v>
      </c>
      <c r="G1">
        <v>37.492264030482083</v>
      </c>
      <c r="H1">
        <v>0.12134551982403197</v>
      </c>
      <c r="I1">
        <v>0.13880999188954007</v>
      </c>
      <c r="J1">
        <v>2.3561758915585047</v>
      </c>
      <c r="K1">
        <v>21.80326113946558</v>
      </c>
      <c r="L1">
        <v>254672427.46453524</v>
      </c>
      <c r="M1">
        <v>0.99715196319083865</v>
      </c>
      <c r="N1">
        <v>0.99785702013817978</v>
      </c>
      <c r="O1">
        <v>0.99488535635059239</v>
      </c>
      <c r="P1">
        <v>7.6353436488557594E-2</v>
      </c>
      <c r="Q1">
        <v>6.5084277319596234E-2</v>
      </c>
      <c r="R1">
        <v>0.1310486869343383</v>
      </c>
    </row>
    <row r="2" spans="1:28" x14ac:dyDescent="0.3">
      <c r="A2">
        <v>50.357597673090424</v>
      </c>
      <c r="B2">
        <v>2.7523379494432385E-3</v>
      </c>
      <c r="C2">
        <v>1.0713340227838125E-2</v>
      </c>
      <c r="D2">
        <v>12.000006520483966</v>
      </c>
      <c r="E2">
        <v>1.1083468885786271E-6</v>
      </c>
      <c r="F2">
        <v>0.12900883482473913</v>
      </c>
      <c r="G2">
        <v>37.655112282232508</v>
      </c>
      <c r="H2">
        <v>5.3368672280608202E-2</v>
      </c>
      <c r="I2">
        <v>1.4067202550606736E-8</v>
      </c>
      <c r="J2">
        <v>5.5085663307408304</v>
      </c>
      <c r="K2">
        <v>12.482531158941072</v>
      </c>
      <c r="L2">
        <v>60282307.921707965</v>
      </c>
      <c r="M2">
        <v>0.99677803469655768</v>
      </c>
      <c r="N2">
        <v>0.98493908951998588</v>
      </c>
      <c r="O2">
        <v>0.99636081634409179</v>
      </c>
      <c r="P2">
        <v>8.149772257606544E-2</v>
      </c>
      <c r="Q2">
        <v>0.17582567939023686</v>
      </c>
      <c r="R2">
        <v>8.5638536080530694E-2</v>
      </c>
    </row>
    <row r="3" spans="1:28" x14ac:dyDescent="0.3">
      <c r="A3">
        <v>49.071994713668559</v>
      </c>
      <c r="B3">
        <v>4.0427848340500658E-3</v>
      </c>
      <c r="C3">
        <v>0.23100242347627631</v>
      </c>
      <c r="D3">
        <v>12.000000000003627</v>
      </c>
      <c r="E3">
        <v>3.1008972012249961E-10</v>
      </c>
      <c r="F3">
        <v>8.3068746455855824E-2</v>
      </c>
      <c r="G3">
        <v>37.635754766953575</v>
      </c>
      <c r="H3">
        <v>3.7626112888268309E-2</v>
      </c>
      <c r="I3">
        <v>4.317658140513774E-14</v>
      </c>
      <c r="J3">
        <v>2.8543743552059757</v>
      </c>
      <c r="K3">
        <v>21.326257769618259</v>
      </c>
      <c r="L3">
        <v>491310081.84005392</v>
      </c>
      <c r="M3">
        <v>0.99564376106026664</v>
      </c>
      <c r="N3">
        <v>0.99364249470554178</v>
      </c>
      <c r="O3">
        <v>0.99833169049540804</v>
      </c>
      <c r="P3">
        <v>9.5112351153079963E-2</v>
      </c>
      <c r="Q3">
        <v>0.11284756306122878</v>
      </c>
      <c r="R3">
        <v>7.236049457417966E-2</v>
      </c>
    </row>
    <row r="4" spans="1:28" x14ac:dyDescent="0.3">
      <c r="A4">
        <v>50.464260254167982</v>
      </c>
      <c r="B4">
        <v>2.0401094842948338E-2</v>
      </c>
      <c r="C4">
        <v>5.9180574095927504E-7</v>
      </c>
      <c r="D4">
        <v>28.584829346301483</v>
      </c>
      <c r="E4">
        <v>1.8592636210708835E-2</v>
      </c>
      <c r="F4">
        <v>1.032760922075932</v>
      </c>
      <c r="G4">
        <v>36.414184015767674</v>
      </c>
      <c r="H4">
        <v>0.95790791971053479</v>
      </c>
      <c r="I4">
        <v>5.102183336977862E-4</v>
      </c>
      <c r="J4">
        <v>5.7404145291669089</v>
      </c>
      <c r="K4">
        <v>12.024581703369268</v>
      </c>
      <c r="L4">
        <v>147793583.40240651</v>
      </c>
      <c r="M4">
        <v>0.99706129464349824</v>
      </c>
      <c r="N4">
        <v>0.96208449435628629</v>
      </c>
      <c r="O4">
        <v>0.98502810890202963</v>
      </c>
      <c r="P4">
        <v>7.8499698720631311E-2</v>
      </c>
      <c r="Q4">
        <v>0.2730996432157447</v>
      </c>
      <c r="R4">
        <v>0.17343707691115265</v>
      </c>
    </row>
    <row r="5" spans="1:28" x14ac:dyDescent="0.3">
      <c r="A5">
        <v>48.996954288309652</v>
      </c>
      <c r="B5">
        <v>1.5524848276357139E-2</v>
      </c>
      <c r="C5">
        <v>0.32712565963911799</v>
      </c>
      <c r="D5">
        <v>12.00000000000332</v>
      </c>
      <c r="E5">
        <v>1.2409614947904003E-10</v>
      </c>
      <c r="F5">
        <v>0.67806615816400129</v>
      </c>
      <c r="G5">
        <v>36.925017972863763</v>
      </c>
      <c r="H5">
        <v>0.57132763402992981</v>
      </c>
      <c r="I5">
        <v>2.2205326125293799E-14</v>
      </c>
      <c r="J5">
        <v>3.201831083039389</v>
      </c>
      <c r="K5">
        <v>20.291353875854679</v>
      </c>
      <c r="L5">
        <v>628805749.90313387</v>
      </c>
      <c r="M5">
        <v>0.99609207029961033</v>
      </c>
      <c r="N5">
        <v>0.98186785646053609</v>
      </c>
      <c r="O5">
        <v>0.99353883465961745</v>
      </c>
      <c r="P5">
        <v>9.1131008223037838E-2</v>
      </c>
      <c r="Q5">
        <v>0.19012658856823281</v>
      </c>
      <c r="R5">
        <v>0.11467518535666157</v>
      </c>
      <c r="T5">
        <f>1/51</f>
        <v>1.9607843137254902E-2</v>
      </c>
      <c r="U5">
        <f>0.0001</f>
        <v>1E-4</v>
      </c>
      <c r="V5">
        <f>10^-8</f>
        <v>1E-8</v>
      </c>
      <c r="W5">
        <f>1/30</f>
        <v>3.3333333333333333E-2</v>
      </c>
      <c r="X5">
        <v>0</v>
      </c>
      <c r="Y5">
        <v>1E-3</v>
      </c>
      <c r="Z5">
        <f>1/37.7</f>
        <v>2.652519893899204E-2</v>
      </c>
      <c r="AA5">
        <f>0.00000001</f>
        <v>1E-8</v>
      </c>
      <c r="AB5">
        <v>0</v>
      </c>
    </row>
    <row r="6" spans="1:28" x14ac:dyDescent="0.3">
      <c r="A6">
        <v>50.999999999893689</v>
      </c>
      <c r="B6">
        <v>1.0007898987899375E-2</v>
      </c>
      <c r="C6">
        <v>1.0000040872255659E-8</v>
      </c>
      <c r="D6">
        <v>29.999998894242289</v>
      </c>
      <c r="E6">
        <v>6.8612165888841351E-12</v>
      </c>
      <c r="F6">
        <v>0.3105706661129331</v>
      </c>
      <c r="G6">
        <v>37.479452820127179</v>
      </c>
      <c r="H6">
        <v>0.13101407196670584</v>
      </c>
      <c r="I6">
        <v>4.0916453265365556E-14</v>
      </c>
      <c r="J6">
        <v>4.7298347649272996</v>
      </c>
      <c r="K6">
        <v>13.21318150151478</v>
      </c>
      <c r="L6">
        <v>147972313.30200192</v>
      </c>
      <c r="M6">
        <v>0.99559530923678186</v>
      </c>
      <c r="N6">
        <v>0.99085620553555431</v>
      </c>
      <c r="O6">
        <v>0.99621386857116478</v>
      </c>
      <c r="P6">
        <v>9.9882186837896014E-2</v>
      </c>
      <c r="Q6">
        <v>0.13821252198915254</v>
      </c>
      <c r="R6">
        <v>9.360143184443033E-2</v>
      </c>
      <c r="T6">
        <f>1/47</f>
        <v>2.1276595744680851E-2</v>
      </c>
      <c r="U6">
        <v>0.08</v>
      </c>
      <c r="V6">
        <v>10</v>
      </c>
      <c r="W6">
        <f>1/12</f>
        <v>8.3333333333333329E-2</v>
      </c>
      <c r="X6">
        <v>0.1</v>
      </c>
      <c r="Y6">
        <v>2</v>
      </c>
      <c r="Z6">
        <f>1/35.7</f>
        <v>2.8011204481792715E-2</v>
      </c>
      <c r="AA6">
        <v>10</v>
      </c>
      <c r="AB6">
        <v>0.9</v>
      </c>
    </row>
    <row r="7" spans="1:28" x14ac:dyDescent="0.3">
      <c r="A7">
        <v>48.70684579442311</v>
      </c>
      <c r="B7">
        <v>1.4469965533393862E-2</v>
      </c>
      <c r="C7">
        <v>0.11362263088005971</v>
      </c>
      <c r="D7">
        <v>12.000000104778611</v>
      </c>
      <c r="E7">
        <v>4.5188259964188073E-12</v>
      </c>
      <c r="F7">
        <v>6.0090594926927025E-2</v>
      </c>
      <c r="G7">
        <v>37.557928847490672</v>
      </c>
      <c r="H7">
        <v>5.2080364293013291E-2</v>
      </c>
      <c r="I7">
        <v>1.2083695755342525E-2</v>
      </c>
      <c r="J7">
        <v>2.709280034887056</v>
      </c>
      <c r="K7">
        <v>17.042554252655801</v>
      </c>
      <c r="L7">
        <v>233052128.32513571</v>
      </c>
      <c r="M7">
        <v>0.99888380758406325</v>
      </c>
      <c r="N7">
        <v>0.99883264390314797</v>
      </c>
      <c r="O7">
        <v>0.99786925948153871</v>
      </c>
      <c r="P7">
        <v>4.6956435001231651E-2</v>
      </c>
      <c r="Q7">
        <v>5.3027680301362852E-2</v>
      </c>
      <c r="R7">
        <v>7.3517522313674172E-2</v>
      </c>
    </row>
    <row r="8" spans="1:28" x14ac:dyDescent="0.3">
      <c r="A8">
        <v>48.510902836279172</v>
      </c>
      <c r="B8">
        <v>1.9912024900444657E-2</v>
      </c>
      <c r="C8">
        <v>0.16345736930826318</v>
      </c>
      <c r="D8">
        <v>12.000000000003197</v>
      </c>
      <c r="E8">
        <v>4.4408559795639806E-14</v>
      </c>
      <c r="F8">
        <v>0.13712679708238701</v>
      </c>
      <c r="G8">
        <v>37.207793316992159</v>
      </c>
      <c r="H8">
        <v>0.28136365449032291</v>
      </c>
      <c r="I8">
        <v>4.4408436798250263E-14</v>
      </c>
      <c r="J8">
        <v>2.7270354979190046</v>
      </c>
      <c r="K8">
        <v>19.818215738418669</v>
      </c>
      <c r="L8">
        <v>417024045.34796232</v>
      </c>
      <c r="M8">
        <v>0.99885995892871193</v>
      </c>
      <c r="N8">
        <v>0.997861118644225</v>
      </c>
      <c r="O8">
        <v>0.99082323704035347</v>
      </c>
      <c r="P8">
        <v>4.8365974384917458E-2</v>
      </c>
      <c r="Q8">
        <v>6.5029614452633597E-2</v>
      </c>
      <c r="R8">
        <v>0.13816459671750594</v>
      </c>
    </row>
    <row r="9" spans="1:28" x14ac:dyDescent="0.3">
      <c r="A9">
        <v>49.653069214015659</v>
      </c>
      <c r="B9">
        <v>7.9999999974354724E-2</v>
      </c>
      <c r="C9">
        <v>2.6357070478478009</v>
      </c>
      <c r="D9">
        <v>29.998741113848563</v>
      </c>
      <c r="E9">
        <v>1.1649494957911193E-13</v>
      </c>
      <c r="F9">
        <v>0.52422093043865869</v>
      </c>
      <c r="G9">
        <v>35.727434625172407</v>
      </c>
      <c r="H9">
        <v>2.0143694218019115</v>
      </c>
      <c r="I9">
        <v>2.5315757045790956E-9</v>
      </c>
      <c r="J9">
        <v>3.0007129295068151</v>
      </c>
      <c r="K9">
        <v>20.442149031233825</v>
      </c>
      <c r="L9">
        <v>1738036672.0307622</v>
      </c>
      <c r="M9">
        <v>0.99327820582534754</v>
      </c>
      <c r="N9">
        <v>0.95593597288873366</v>
      </c>
      <c r="O9">
        <v>0.97943303604016341</v>
      </c>
      <c r="P9">
        <v>0.11588062071537472</v>
      </c>
      <c r="Q9">
        <v>0.3093481279259826</v>
      </c>
      <c r="R9">
        <v>0.21197481472878349</v>
      </c>
    </row>
    <row r="10" spans="1:28" x14ac:dyDescent="0.3">
      <c r="A10">
        <v>50.163359033924969</v>
      </c>
      <c r="B10">
        <v>9.4528239541131591E-3</v>
      </c>
      <c r="C10">
        <v>1.0913439956755403E-2</v>
      </c>
      <c r="D10">
        <v>12.0000087339478</v>
      </c>
      <c r="E10">
        <v>6.8556996436797939E-9</v>
      </c>
      <c r="F10">
        <v>0.95230760246048152</v>
      </c>
      <c r="G10">
        <v>37.028027428678897</v>
      </c>
      <c r="H10">
        <v>1.0755075710947233</v>
      </c>
      <c r="I10">
        <v>3.3791921419188376E-10</v>
      </c>
      <c r="J10">
        <v>3.5310483363279346</v>
      </c>
      <c r="K10">
        <v>9.6698750616742952</v>
      </c>
      <c r="L10">
        <v>75395532.278663054</v>
      </c>
      <c r="M10">
        <v>0.99714574611472329</v>
      </c>
      <c r="N10">
        <v>0.98563526152309344</v>
      </c>
      <c r="O10">
        <v>0.99036249189324144</v>
      </c>
      <c r="P10">
        <v>7.5950490340097113E-2</v>
      </c>
      <c r="Q10">
        <v>0.16842387344753343</v>
      </c>
      <c r="R10">
        <v>0.14080105579100294</v>
      </c>
    </row>
    <row r="11" spans="1:28" x14ac:dyDescent="0.3">
      <c r="A11">
        <v>49.59074568020786</v>
      </c>
      <c r="B11">
        <v>1.5881212352382757E-2</v>
      </c>
      <c r="C11">
        <v>0.12032184667252624</v>
      </c>
      <c r="D11">
        <v>12.000000000076486</v>
      </c>
      <c r="E11">
        <v>5.153395750305737E-10</v>
      </c>
      <c r="F11">
        <v>8.5616749936922615E-2</v>
      </c>
      <c r="G11">
        <v>37.478449294440395</v>
      </c>
      <c r="H11">
        <v>0.12782996513027692</v>
      </c>
      <c r="I11">
        <v>1.4315732462622239E-11</v>
      </c>
      <c r="J11">
        <v>4.095703142279759</v>
      </c>
      <c r="K11">
        <v>17.614759857702822</v>
      </c>
      <c r="L11">
        <v>38579361.557629712</v>
      </c>
      <c r="M11">
        <v>0.98884871126709983</v>
      </c>
      <c r="N11">
        <v>0.99282624253686647</v>
      </c>
      <c r="O11">
        <v>0.99345029836214871</v>
      </c>
      <c r="P11">
        <v>0.14814048210085984</v>
      </c>
      <c r="Q11">
        <v>0.12645331577591637</v>
      </c>
      <c r="R11">
        <v>0.13838334089388893</v>
      </c>
    </row>
    <row r="12" spans="1:28" x14ac:dyDescent="0.3">
      <c r="A12">
        <v>49.388681329223942</v>
      </c>
      <c r="B12">
        <v>7.9999992101952161E-2</v>
      </c>
      <c r="C12">
        <v>1.8340984438167325</v>
      </c>
      <c r="D12">
        <v>29.999916883112114</v>
      </c>
      <c r="E12">
        <v>2.2182667205295083E-11</v>
      </c>
      <c r="F12">
        <v>0.20246117068552774</v>
      </c>
      <c r="G12">
        <v>37.008366237808531</v>
      </c>
      <c r="H12">
        <v>0.4377304588312903</v>
      </c>
      <c r="I12">
        <v>1.2940776328479633E-8</v>
      </c>
      <c r="J12">
        <v>5.3408895358905495</v>
      </c>
      <c r="K12">
        <v>16.5217530891656</v>
      </c>
      <c r="L12">
        <v>1296628013.1281447</v>
      </c>
      <c r="M12">
        <v>0.97974856307331726</v>
      </c>
      <c r="N12">
        <v>0.92390238027369032</v>
      </c>
      <c r="O12">
        <v>0.96976332731328885</v>
      </c>
      <c r="P12">
        <v>0.20056601100428428</v>
      </c>
      <c r="Q12">
        <v>0.38220893698270753</v>
      </c>
      <c r="R12">
        <v>0.24301062207637991</v>
      </c>
    </row>
    <row r="13" spans="1:28" x14ac:dyDescent="0.3">
      <c r="A13">
        <v>50.154944309603721</v>
      </c>
      <c r="B13">
        <v>9.4331896873764299E-3</v>
      </c>
      <c r="C13">
        <v>7.5855953034875884E-2</v>
      </c>
      <c r="D13">
        <v>12.000000000006391</v>
      </c>
      <c r="E13">
        <v>9.9999999999955624E-2</v>
      </c>
      <c r="F13">
        <v>2.4954536934111735E-2</v>
      </c>
      <c r="G13">
        <v>37.666383188449089</v>
      </c>
      <c r="H13">
        <v>1.5488585465874408E-2</v>
      </c>
      <c r="I13">
        <v>4.4387187226654085E-14</v>
      </c>
      <c r="J13">
        <v>4.0878318509411296</v>
      </c>
      <c r="K13">
        <v>14.755182871873917</v>
      </c>
      <c r="L13">
        <v>575383595.31530905</v>
      </c>
      <c r="M13">
        <v>0.99898440987683745</v>
      </c>
      <c r="N13">
        <v>0.99750139527173043</v>
      </c>
      <c r="O13">
        <v>0.99561080089506016</v>
      </c>
      <c r="P13">
        <v>4.4837133331341594E-2</v>
      </c>
      <c r="Q13">
        <v>7.6556812268431584E-2</v>
      </c>
      <c r="R13">
        <v>9.6517664203588691E-2</v>
      </c>
    </row>
    <row r="14" spans="1:28" x14ac:dyDescent="0.3">
      <c r="A14">
        <v>49.133418337333566</v>
      </c>
      <c r="B14">
        <v>5.2007943487389933E-3</v>
      </c>
      <c r="C14">
        <v>4.4609008534557196E-3</v>
      </c>
      <c r="D14">
        <v>18.357380932464114</v>
      </c>
      <c r="E14">
        <v>2.8343160558401593E-6</v>
      </c>
      <c r="F14">
        <v>2.7296139853201378E-2</v>
      </c>
      <c r="G14">
        <v>37.645308586604408</v>
      </c>
      <c r="H14">
        <v>3.1990673775938477E-2</v>
      </c>
      <c r="I14">
        <v>6.6555713392372129E-4</v>
      </c>
      <c r="J14">
        <v>4.5658016187674368</v>
      </c>
      <c r="K14">
        <v>13.025092807711289</v>
      </c>
      <c r="L14">
        <v>351099242.9043895</v>
      </c>
      <c r="M14">
        <v>0.9920818626927852</v>
      </c>
      <c r="N14">
        <v>0.99531603001550595</v>
      </c>
      <c r="O14">
        <v>0.99312012690156237</v>
      </c>
      <c r="P14">
        <v>0.12573151179593858</v>
      </c>
      <c r="Q14">
        <v>0.10078174011646678</v>
      </c>
      <c r="R14">
        <v>0.11890781548590972</v>
      </c>
    </row>
    <row r="15" spans="1:28" x14ac:dyDescent="0.3">
      <c r="A15">
        <v>50.316247585927016</v>
      </c>
      <c r="B15">
        <v>1.1013632088332117E-2</v>
      </c>
      <c r="C15">
        <v>8.9753313945199406E-2</v>
      </c>
      <c r="D15">
        <v>12.000000000003197</v>
      </c>
      <c r="E15">
        <v>9.9999999999977801E-2</v>
      </c>
      <c r="F15">
        <v>4.4530449849315146E-2</v>
      </c>
      <c r="G15">
        <v>37.684837525381191</v>
      </c>
      <c r="H15">
        <v>8.7872980039895715E-3</v>
      </c>
      <c r="I15">
        <v>2.2204511055119108E-14</v>
      </c>
      <c r="J15">
        <v>6.1031742274493013</v>
      </c>
      <c r="K15">
        <v>13.758260038512104</v>
      </c>
      <c r="L15">
        <v>623441457.72520506</v>
      </c>
      <c r="M15">
        <v>0.99881911170929594</v>
      </c>
      <c r="N15">
        <v>0.9922071511750844</v>
      </c>
      <c r="O15">
        <v>0.99582594301055605</v>
      </c>
      <c r="P15">
        <v>4.8337874774135127E-2</v>
      </c>
      <c r="Q15">
        <v>0.12483054747117267</v>
      </c>
      <c r="R15">
        <v>9.0970684831085905E-2</v>
      </c>
    </row>
    <row r="16" spans="1:28" x14ac:dyDescent="0.3">
      <c r="A16">
        <v>49.594694269880669</v>
      </c>
      <c r="B16">
        <v>2.5663867691596204E-2</v>
      </c>
      <c r="C16">
        <v>0.35773275962946915</v>
      </c>
      <c r="D16">
        <v>14.866133941551782</v>
      </c>
      <c r="E16">
        <v>5.3427256025848846E-5</v>
      </c>
      <c r="F16">
        <v>1.1977593471315644</v>
      </c>
      <c r="G16">
        <v>35.935759160575394</v>
      </c>
      <c r="H16">
        <v>6.4549618873063386</v>
      </c>
      <c r="I16">
        <v>7.2602712298490941E-7</v>
      </c>
      <c r="J16">
        <v>2.8975994173830828</v>
      </c>
      <c r="K16">
        <v>20.480788190121352</v>
      </c>
      <c r="L16">
        <v>818211642.67129958</v>
      </c>
      <c r="M16">
        <v>0.9946397264941681</v>
      </c>
      <c r="N16">
        <v>0.98540382491308898</v>
      </c>
      <c r="O16">
        <v>0.96968472384167481</v>
      </c>
      <c r="P16">
        <v>0.10311916279274472</v>
      </c>
      <c r="Q16">
        <v>0.19829246442097984</v>
      </c>
      <c r="R16">
        <v>0.2452926183922621</v>
      </c>
    </row>
    <row r="17" spans="1:22" x14ac:dyDescent="0.3">
      <c r="I17">
        <f t="shared" ref="I17:I32" si="0">IF(OR(ABS(1/A1-T$5)&lt;=0.001*(1/A1),ABS(1/A1-T$6)&lt;=0.001*(1/A1)),0,1)</f>
        <v>1</v>
      </c>
      <c r="J17">
        <f t="shared" ref="J17:K32" si="1">IF(OR(ABS(B1-U$5)&lt;=0.001*(B1),ABS(B1-U$6)&lt;=0.001*(B1)),0,1)</f>
        <v>1</v>
      </c>
      <c r="K17">
        <f t="shared" si="1"/>
        <v>1</v>
      </c>
      <c r="L17">
        <f t="shared" ref="L17:L32" si="2">IF(OR(ABS(1/D1-W$5)&lt;=0.001*(1/D1),ABS(1/D1-W$6)&lt;=0.001*(1/D1)),0,1)</f>
        <v>0</v>
      </c>
      <c r="M17">
        <f t="shared" ref="M17:N32" si="3">IF(OR(ABS(E1-X$5)&lt;=0.001*(E1),ABS(E1-X$6)&lt;=0.001*(E1)),0,1)</f>
        <v>1</v>
      </c>
      <c r="N17">
        <f t="shared" si="3"/>
        <v>1</v>
      </c>
      <c r="O17">
        <f t="shared" ref="O17:O32" si="4">IF(OR(ABS(1/G1-Z$5)&lt;=0.001*(1/G1),ABS(1/G1-Z$6)&lt;=0.001*(1/G1)),0,1)</f>
        <v>1</v>
      </c>
      <c r="P17">
        <f t="shared" ref="P17:Q32" si="5">IF(OR(ABS(H1-AA$5)&lt;=0.001*(H1),ABS(H1-AA$6)&lt;=0.001*(H1)),0,1)</f>
        <v>1</v>
      </c>
      <c r="Q17">
        <f t="shared" si="5"/>
        <v>1</v>
      </c>
    </row>
    <row r="18" spans="1:22" x14ac:dyDescent="0.3">
      <c r="B18" t="s">
        <v>0</v>
      </c>
      <c r="C18" t="s">
        <v>1</v>
      </c>
      <c r="D18" t="s">
        <v>2</v>
      </c>
      <c r="E18" t="s">
        <v>3</v>
      </c>
      <c r="I18">
        <f t="shared" si="0"/>
        <v>1</v>
      </c>
      <c r="J18">
        <f t="shared" si="1"/>
        <v>1</v>
      </c>
      <c r="K18">
        <f t="shared" si="1"/>
        <v>1</v>
      </c>
      <c r="L18">
        <f t="shared" si="2"/>
        <v>0</v>
      </c>
      <c r="M18">
        <f t="shared" si="3"/>
        <v>1</v>
      </c>
      <c r="N18">
        <f t="shared" si="3"/>
        <v>1</v>
      </c>
      <c r="O18">
        <f t="shared" si="4"/>
        <v>1</v>
      </c>
      <c r="P18">
        <f t="shared" si="5"/>
        <v>1</v>
      </c>
      <c r="Q18">
        <f t="shared" si="5"/>
        <v>1</v>
      </c>
    </row>
    <row r="19" spans="1:22" x14ac:dyDescent="0.3">
      <c r="A19" t="s">
        <v>4</v>
      </c>
      <c r="B19">
        <f>AVERAGE(A$1:A$3)</f>
        <v>49.197563654342808</v>
      </c>
      <c r="C19">
        <f>AVERAGE(A$4:A$6)</f>
        <v>50.153738180790441</v>
      </c>
      <c r="D19">
        <f>AVERAGE(A$7:A$12)</f>
        <v>49.335600648012452</v>
      </c>
      <c r="E19">
        <f>AVERAGE(A$13:A$16)</f>
        <v>49.799826125686245</v>
      </c>
      <c r="I19">
        <f t="shared" si="0"/>
        <v>1</v>
      </c>
      <c r="J19">
        <f t="shared" si="1"/>
        <v>1</v>
      </c>
      <c r="K19">
        <f t="shared" si="1"/>
        <v>1</v>
      </c>
      <c r="L19">
        <f t="shared" si="2"/>
        <v>0</v>
      </c>
      <c r="M19">
        <f t="shared" si="3"/>
        <v>1</v>
      </c>
      <c r="N19">
        <f t="shared" si="3"/>
        <v>1</v>
      </c>
      <c r="O19">
        <f t="shared" si="4"/>
        <v>1</v>
      </c>
      <c r="P19">
        <f t="shared" si="5"/>
        <v>1</v>
      </c>
      <c r="Q19">
        <f t="shared" si="5"/>
        <v>1</v>
      </c>
    </row>
    <row r="20" spans="1:22" x14ac:dyDescent="0.3">
      <c r="B20">
        <f>STDEV(A$1:A$3)/SQRT(COUNT(A$1:A$3))</f>
        <v>0.63660093219996616</v>
      </c>
      <c r="C20">
        <f>STDEV(A$4:A$6)/SQRT(COUNT(A$4:A$6))</f>
        <v>0.59871139380473215</v>
      </c>
      <c r="D20">
        <f>STDEV(A$7:A$12)/SQRT(COUNT(A$7:A$12))</f>
        <v>0.25359718246399582</v>
      </c>
      <c r="E20">
        <f>STDEV(A$13:A$16)/SQRT(COUNT(A$13:A$16))</f>
        <v>0.27064405711028838</v>
      </c>
      <c r="I20">
        <f t="shared" si="0"/>
        <v>1</v>
      </c>
      <c r="J20">
        <f t="shared" si="1"/>
        <v>1</v>
      </c>
      <c r="K20">
        <f t="shared" si="1"/>
        <v>1</v>
      </c>
      <c r="L20">
        <f t="shared" si="2"/>
        <v>1</v>
      </c>
      <c r="M20">
        <f t="shared" si="3"/>
        <v>1</v>
      </c>
      <c r="N20">
        <f t="shared" si="3"/>
        <v>1</v>
      </c>
      <c r="O20">
        <f t="shared" si="4"/>
        <v>1</v>
      </c>
      <c r="P20">
        <f t="shared" si="5"/>
        <v>1</v>
      </c>
      <c r="Q20">
        <f t="shared" si="5"/>
        <v>1</v>
      </c>
      <c r="V20" t="e">
        <f>1/W9</f>
        <v>#DIV/0!</v>
      </c>
    </row>
    <row r="21" spans="1:22" x14ac:dyDescent="0.3">
      <c r="I21">
        <f t="shared" si="0"/>
        <v>1</v>
      </c>
      <c r="J21">
        <f t="shared" si="1"/>
        <v>1</v>
      </c>
      <c r="K21">
        <f t="shared" si="1"/>
        <v>1</v>
      </c>
      <c r="L21">
        <f t="shared" si="2"/>
        <v>0</v>
      </c>
      <c r="M21">
        <f t="shared" si="3"/>
        <v>1</v>
      </c>
      <c r="N21">
        <f t="shared" si="3"/>
        <v>1</v>
      </c>
      <c r="O21">
        <f t="shared" si="4"/>
        <v>1</v>
      </c>
      <c r="P21">
        <f t="shared" si="5"/>
        <v>1</v>
      </c>
      <c r="Q21">
        <f t="shared" si="5"/>
        <v>1</v>
      </c>
      <c r="V21" t="e">
        <f>1/W10</f>
        <v>#DIV/0!</v>
      </c>
    </row>
    <row r="22" spans="1:22" x14ac:dyDescent="0.3">
      <c r="C22" t="s">
        <v>0</v>
      </c>
      <c r="D22" t="s">
        <v>1</v>
      </c>
      <c r="E22" t="s">
        <v>2</v>
      </c>
      <c r="F22" t="s">
        <v>3</v>
      </c>
      <c r="I22">
        <f t="shared" si="0"/>
        <v>0</v>
      </c>
      <c r="J22">
        <f t="shared" si="1"/>
        <v>1</v>
      </c>
      <c r="K22">
        <f t="shared" si="1"/>
        <v>0</v>
      </c>
      <c r="L22">
        <f t="shared" si="2"/>
        <v>0</v>
      </c>
      <c r="M22">
        <f t="shared" si="3"/>
        <v>1</v>
      </c>
      <c r="N22">
        <f t="shared" si="3"/>
        <v>1</v>
      </c>
      <c r="O22">
        <f t="shared" si="4"/>
        <v>1</v>
      </c>
      <c r="P22">
        <f t="shared" si="5"/>
        <v>1</v>
      </c>
      <c r="Q22">
        <f t="shared" si="5"/>
        <v>1</v>
      </c>
      <c r="S22">
        <f>MAX(L5:L16)</f>
        <v>1738036672.0307622</v>
      </c>
      <c r="T22">
        <f>S22/10^8</f>
        <v>17.38036672030762</v>
      </c>
    </row>
    <row r="23" spans="1:22" x14ac:dyDescent="0.3">
      <c r="A23">
        <f>STDEV(B5:B16)/SQRT(12)</f>
        <v>7.6155662727040007E-3</v>
      </c>
      <c r="B23" t="s">
        <v>5</v>
      </c>
      <c r="C23">
        <f>AVERAGE(B$1:B$3)</f>
        <v>3.4209705041134239E-3</v>
      </c>
      <c r="D23">
        <f>AVERAGE(B$4:B$6)</f>
        <v>1.5311280702401618E-2</v>
      </c>
      <c r="E23">
        <f>AVERAGE(B$7:B$12)</f>
        <v>3.6619336469440218E-2</v>
      </c>
      <c r="F23">
        <f>AVERAGE(B$13:B$16)</f>
        <v>1.2827870954010936E-2</v>
      </c>
      <c r="I23">
        <f t="shared" si="0"/>
        <v>1</v>
      </c>
      <c r="J23">
        <f t="shared" si="1"/>
        <v>1</v>
      </c>
      <c r="K23">
        <f t="shared" si="1"/>
        <v>1</v>
      </c>
      <c r="L23">
        <f t="shared" si="2"/>
        <v>0</v>
      </c>
      <c r="M23">
        <f t="shared" si="3"/>
        <v>1</v>
      </c>
      <c r="N23">
        <f t="shared" si="3"/>
        <v>1</v>
      </c>
      <c r="O23">
        <f t="shared" si="4"/>
        <v>1</v>
      </c>
      <c r="P23">
        <f t="shared" si="5"/>
        <v>1</v>
      </c>
      <c r="Q23">
        <f t="shared" si="5"/>
        <v>1</v>
      </c>
    </row>
    <row r="24" spans="1:22" x14ac:dyDescent="0.3">
      <c r="C24">
        <f>STDEV(B$1:B$3)/SQRT(COUNT(B$1:B$3))</f>
        <v>3.7325471647980864E-4</v>
      </c>
      <c r="D24">
        <f>STDEV(B$4:B$6)/SQRT(COUNT(B$4:B$6))</f>
        <v>3.002156910835703E-3</v>
      </c>
      <c r="E24">
        <f>STDEV(B$7:B$9)/SQRT(COUNT(B$7:B$9))</f>
        <v>2.0995192799610717E-2</v>
      </c>
      <c r="F24">
        <f>STDEV(B$13:B$16)/SQRT(COUNT(B$13:B$16))</f>
        <v>4.4511275102847537E-3</v>
      </c>
      <c r="I24">
        <f t="shared" si="0"/>
        <v>1</v>
      </c>
      <c r="J24">
        <f t="shared" si="1"/>
        <v>1</v>
      </c>
      <c r="K24">
        <f t="shared" si="1"/>
        <v>1</v>
      </c>
      <c r="L24">
        <f t="shared" si="2"/>
        <v>0</v>
      </c>
      <c r="M24">
        <f t="shared" si="3"/>
        <v>1</v>
      </c>
      <c r="N24">
        <f t="shared" si="3"/>
        <v>1</v>
      </c>
      <c r="O24">
        <f t="shared" si="4"/>
        <v>1</v>
      </c>
      <c r="P24">
        <f t="shared" si="5"/>
        <v>1</v>
      </c>
      <c r="Q24">
        <f t="shared" si="5"/>
        <v>1</v>
      </c>
    </row>
    <row r="25" spans="1:22" x14ac:dyDescent="0.3">
      <c r="I25">
        <f t="shared" si="0"/>
        <v>1</v>
      </c>
      <c r="J25">
        <f t="shared" si="1"/>
        <v>0</v>
      </c>
      <c r="K25">
        <f t="shared" si="1"/>
        <v>1</v>
      </c>
      <c r="L25">
        <f t="shared" si="2"/>
        <v>0</v>
      </c>
      <c r="M25">
        <f t="shared" si="3"/>
        <v>1</v>
      </c>
      <c r="N25">
        <f t="shared" si="3"/>
        <v>1</v>
      </c>
      <c r="O25">
        <f t="shared" si="4"/>
        <v>0</v>
      </c>
      <c r="P25">
        <f t="shared" si="5"/>
        <v>1</v>
      </c>
      <c r="Q25">
        <f t="shared" si="5"/>
        <v>1</v>
      </c>
    </row>
    <row r="26" spans="1:22" x14ac:dyDescent="0.3">
      <c r="D26" t="s">
        <v>0</v>
      </c>
      <c r="E26" t="s">
        <v>1</v>
      </c>
      <c r="F26" t="s">
        <v>2</v>
      </c>
      <c r="G26" t="s">
        <v>3</v>
      </c>
      <c r="I26">
        <f t="shared" si="0"/>
        <v>1</v>
      </c>
      <c r="J26">
        <f t="shared" si="1"/>
        <v>1</v>
      </c>
      <c r="K26">
        <f t="shared" si="1"/>
        <v>1</v>
      </c>
      <c r="L26">
        <f t="shared" si="2"/>
        <v>0</v>
      </c>
      <c r="M26">
        <f t="shared" si="3"/>
        <v>1</v>
      </c>
      <c r="N26">
        <f t="shared" si="3"/>
        <v>1</v>
      </c>
      <c r="O26">
        <f t="shared" si="4"/>
        <v>1</v>
      </c>
      <c r="P26">
        <f t="shared" si="5"/>
        <v>1</v>
      </c>
      <c r="Q26">
        <f t="shared" si="5"/>
        <v>1</v>
      </c>
    </row>
    <row r="27" spans="1:22" x14ac:dyDescent="0.3">
      <c r="C27" t="s">
        <v>6</v>
      </c>
      <c r="D27">
        <f>AVERAGE(C$1:C$3)</f>
        <v>0.12096228340850702</v>
      </c>
      <c r="E27">
        <f>AVERAGE(C$4:C$6)</f>
        <v>0.10904208714829994</v>
      </c>
      <c r="F27">
        <f>AVERAGE(C$7:C$12)</f>
        <v>0.81302012974702309</v>
      </c>
      <c r="G27">
        <f>AVERAGE(C$13:C$16)</f>
        <v>0.13195073186575004</v>
      </c>
      <c r="I27">
        <f t="shared" si="0"/>
        <v>1</v>
      </c>
      <c r="J27">
        <f t="shared" si="1"/>
        <v>1</v>
      </c>
      <c r="K27">
        <f t="shared" si="1"/>
        <v>1</v>
      </c>
      <c r="L27">
        <f t="shared" si="2"/>
        <v>0</v>
      </c>
      <c r="M27">
        <f t="shared" si="3"/>
        <v>1</v>
      </c>
      <c r="N27">
        <f t="shared" si="3"/>
        <v>1</v>
      </c>
      <c r="O27">
        <f t="shared" si="4"/>
        <v>1</v>
      </c>
      <c r="P27">
        <f t="shared" si="5"/>
        <v>1</v>
      </c>
      <c r="Q27">
        <f t="shared" si="5"/>
        <v>1</v>
      </c>
    </row>
    <row r="28" spans="1:22" x14ac:dyDescent="0.3">
      <c r="D28">
        <f>STDEV(C$1:C$3)/SQRT(COUNT(C$1:C$3))</f>
        <v>6.3592066456606311E-2</v>
      </c>
      <c r="E28">
        <f>STDEV(C$4:C$6)/SQRT(COUNT(C$4:C$6))</f>
        <v>0.10904178624553838</v>
      </c>
      <c r="F28">
        <f>STDEV(C$7:C$12)/SQRT(COUNT(C$7:C$12))</f>
        <v>0.4618471326903883</v>
      </c>
      <c r="G28">
        <f>STDEV(C$13:C$16)/SQRT(COUNT(C$13:C$16))</f>
        <v>7.7544840449406266E-2</v>
      </c>
      <c r="I28">
        <f t="shared" si="0"/>
        <v>1</v>
      </c>
      <c r="J28">
        <f t="shared" si="1"/>
        <v>0</v>
      </c>
      <c r="K28">
        <f t="shared" si="1"/>
        <v>1</v>
      </c>
      <c r="L28">
        <f t="shared" si="2"/>
        <v>0</v>
      </c>
      <c r="M28">
        <f t="shared" si="3"/>
        <v>1</v>
      </c>
      <c r="N28">
        <f t="shared" si="3"/>
        <v>1</v>
      </c>
      <c r="O28">
        <f t="shared" si="4"/>
        <v>1</v>
      </c>
      <c r="P28">
        <f t="shared" si="5"/>
        <v>1</v>
      </c>
      <c r="Q28">
        <f t="shared" si="5"/>
        <v>1</v>
      </c>
    </row>
    <row r="29" spans="1:22" x14ac:dyDescent="0.3">
      <c r="I29">
        <f t="shared" si="0"/>
        <v>1</v>
      </c>
      <c r="J29">
        <f t="shared" si="1"/>
        <v>1</v>
      </c>
      <c r="K29">
        <f t="shared" si="1"/>
        <v>1</v>
      </c>
      <c r="L29">
        <f t="shared" si="2"/>
        <v>0</v>
      </c>
      <c r="M29">
        <f t="shared" si="3"/>
        <v>0</v>
      </c>
      <c r="N29">
        <f t="shared" si="3"/>
        <v>1</v>
      </c>
      <c r="O29">
        <f t="shared" si="4"/>
        <v>0</v>
      </c>
      <c r="P29">
        <f t="shared" si="5"/>
        <v>1</v>
      </c>
      <c r="Q29">
        <f t="shared" si="5"/>
        <v>1</v>
      </c>
    </row>
    <row r="30" spans="1:22" x14ac:dyDescent="0.3">
      <c r="E30" t="s">
        <v>0</v>
      </c>
      <c r="F30" t="s">
        <v>1</v>
      </c>
      <c r="G30" t="s">
        <v>2</v>
      </c>
      <c r="H30" t="s">
        <v>3</v>
      </c>
      <c r="I30">
        <f t="shared" si="0"/>
        <v>1</v>
      </c>
      <c r="J30">
        <f t="shared" si="1"/>
        <v>1</v>
      </c>
      <c r="K30">
        <f t="shared" si="1"/>
        <v>1</v>
      </c>
      <c r="L30">
        <f t="shared" si="2"/>
        <v>1</v>
      </c>
      <c r="M30">
        <f t="shared" si="3"/>
        <v>1</v>
      </c>
      <c r="N30">
        <f t="shared" si="3"/>
        <v>1</v>
      </c>
      <c r="O30">
        <f t="shared" si="4"/>
        <v>1</v>
      </c>
      <c r="P30">
        <f t="shared" si="5"/>
        <v>1</v>
      </c>
      <c r="Q30">
        <f t="shared" si="5"/>
        <v>1</v>
      </c>
    </row>
    <row r="31" spans="1:22" x14ac:dyDescent="0.3">
      <c r="C31">
        <f>STDEV(D5:D16)/SQRT(12)</f>
        <v>2.2821701124730218</v>
      </c>
      <c r="D31" t="s">
        <v>7</v>
      </c>
      <c r="E31">
        <f>AVERAGE(D$1:D$3)</f>
        <v>18.000000677325911</v>
      </c>
      <c r="F31">
        <f>AVERAGE(D$4:D$6)</f>
        <v>23.528276080182366</v>
      </c>
      <c r="G31">
        <f>AVERAGE(D$7:D$12)</f>
        <v>17.999777805961127</v>
      </c>
      <c r="H31">
        <f>AVERAGE(D$13:D$16)</f>
        <v>14.305878718506371</v>
      </c>
      <c r="I31">
        <f t="shared" si="0"/>
        <v>1</v>
      </c>
      <c r="J31">
        <f t="shared" si="1"/>
        <v>1</v>
      </c>
      <c r="K31">
        <f t="shared" si="1"/>
        <v>1</v>
      </c>
      <c r="L31">
        <f t="shared" si="2"/>
        <v>0</v>
      </c>
      <c r="M31">
        <f t="shared" si="3"/>
        <v>0</v>
      </c>
      <c r="N31">
        <f t="shared" si="3"/>
        <v>1</v>
      </c>
      <c r="O31">
        <f t="shared" si="4"/>
        <v>0</v>
      </c>
      <c r="P31">
        <f t="shared" si="5"/>
        <v>1</v>
      </c>
      <c r="Q31">
        <f t="shared" si="5"/>
        <v>1</v>
      </c>
    </row>
    <row r="32" spans="1:22" x14ac:dyDescent="0.3">
      <c r="A32">
        <f>MIN(D5:D14)</f>
        <v>12.000000000003197</v>
      </c>
      <c r="E32">
        <f>STDEV(D$1:D$3)/SQRT(COUNT(D$1:D$3))</f>
        <v>5.9999974170824135</v>
      </c>
      <c r="F32">
        <f>STDEV(D$4:D$6)/SQRT(COUNT(D$4:D$6))</f>
        <v>5.7785966649344847</v>
      </c>
      <c r="G32">
        <f>STDEV(D$7:D$12)/SQRT(COUNT(D$7:D$12))</f>
        <v>3.7945912698512574</v>
      </c>
      <c r="H32">
        <f>STDEV(D$13:D$16)/SQRT(COUNT(D$13:D$16))</f>
        <v>1.5100416504612024</v>
      </c>
      <c r="I32">
        <f t="shared" si="0"/>
        <v>1</v>
      </c>
      <c r="J32">
        <f t="shared" si="1"/>
        <v>1</v>
      </c>
      <c r="K32">
        <f t="shared" si="1"/>
        <v>1</v>
      </c>
      <c r="L32">
        <f t="shared" si="2"/>
        <v>1</v>
      </c>
      <c r="M32">
        <f t="shared" si="3"/>
        <v>1</v>
      </c>
      <c r="N32">
        <f t="shared" si="3"/>
        <v>1</v>
      </c>
      <c r="O32">
        <f t="shared" si="4"/>
        <v>1</v>
      </c>
      <c r="P32">
        <f t="shared" si="5"/>
        <v>1</v>
      </c>
      <c r="Q32">
        <f t="shared" si="5"/>
        <v>1</v>
      </c>
    </row>
    <row r="33" spans="1:12" x14ac:dyDescent="0.3">
      <c r="A33">
        <f>MAX(G5:G14)</f>
        <v>37.666383188449089</v>
      </c>
    </row>
    <row r="34" spans="1:12" x14ac:dyDescent="0.3">
      <c r="F34" t="s">
        <v>0</v>
      </c>
      <c r="G34" t="s">
        <v>1</v>
      </c>
      <c r="H34" t="s">
        <v>2</v>
      </c>
      <c r="I34" t="s">
        <v>3</v>
      </c>
    </row>
    <row r="35" spans="1:12" x14ac:dyDescent="0.3">
      <c r="E35" t="s">
        <v>8</v>
      </c>
      <c r="F35">
        <f>AVERAGE(E$1:E$3)</f>
        <v>3.6959473913526264E-7</v>
      </c>
      <c r="G35">
        <f>AVERAGE(E$4:E$6)</f>
        <v>6.1975454472220672E-3</v>
      </c>
      <c r="H35">
        <f>AVERAGE(E$7:E$12)</f>
        <v>1.2329836025702426E-9</v>
      </c>
      <c r="I35">
        <f>AVERAGE(E$13:E$16)</f>
        <v>5.0014065393003779E-2</v>
      </c>
    </row>
    <row r="36" spans="1:12" x14ac:dyDescent="0.3">
      <c r="F36">
        <f>STDEV(E$1:E$3)/SQRT(COUNT(E$1:E$3))</f>
        <v>3.6937607849317117E-7</v>
      </c>
      <c r="G36">
        <f>STDEV(E$4:E$6)/SQRT(COUNT(E$4:E$6))</f>
        <v>6.1975453817433848E-3</v>
      </c>
      <c r="H36">
        <f>STDEV(E$7:E$12)/SQRT(COUNT(E$7:E$12))</f>
        <v>1.127611245107067E-9</v>
      </c>
      <c r="I36">
        <f>STDEV(E$13:E$16)/SQRT(COUNT(E$13:E$16))</f>
        <v>2.8859394648809895E-2</v>
      </c>
    </row>
    <row r="38" spans="1:12" x14ac:dyDescent="0.3">
      <c r="G38" t="s">
        <v>0</v>
      </c>
      <c r="H38" t="s">
        <v>1</v>
      </c>
      <c r="I38" t="s">
        <v>2</v>
      </c>
      <c r="J38" t="s">
        <v>3</v>
      </c>
    </row>
    <row r="39" spans="1:12" x14ac:dyDescent="0.3">
      <c r="E39">
        <f>STDEV(F5:F16)/SQRT(12)</f>
        <v>0.1149759283891873</v>
      </c>
      <c r="F39" t="s">
        <v>9</v>
      </c>
      <c r="G39">
        <f>AVERAGE(F$1:F$3)</f>
        <v>0.14462707334055841</v>
      </c>
      <c r="H39">
        <f>AVERAGE(F$4:F$6)</f>
        <v>0.67379924878428887</v>
      </c>
      <c r="I39">
        <f>AVERAGE(F$8:F$12)</f>
        <v>0.38034665012079555</v>
      </c>
      <c r="J39">
        <f>AVERAGE(F$13:F$16)</f>
        <v>0.32363511844204818</v>
      </c>
    </row>
    <row r="40" spans="1:12" x14ac:dyDescent="0.3">
      <c r="G40">
        <f>STDEV(F$1:F$3)/SQRT(COUNT(F$1:F$3))</f>
        <v>4.0803552194635287E-2</v>
      </c>
      <c r="H40">
        <f>STDEV(F$4:F$6)/SQRT(COUNT(F$4:F$6))</f>
        <v>0.20848928536715139</v>
      </c>
      <c r="I40">
        <f>STDEV(F$8:F$12)/SQRT(COUNT(F$8:F$12))</f>
        <v>0.16209626681491454</v>
      </c>
      <c r="J40">
        <f>STDEV(F$13:F$16)/SQRT(COUNT(F$13:F$16))</f>
        <v>0.29140742715502022</v>
      </c>
    </row>
    <row r="42" spans="1:12" x14ac:dyDescent="0.3">
      <c r="H42" t="s">
        <v>0</v>
      </c>
      <c r="I42" t="s">
        <v>1</v>
      </c>
      <c r="J42" t="s">
        <v>2</v>
      </c>
      <c r="K42" t="s">
        <v>3</v>
      </c>
    </row>
    <row r="43" spans="1:12" x14ac:dyDescent="0.3">
      <c r="G43" t="s">
        <v>10</v>
      </c>
      <c r="H43">
        <f>AVERAGE(G$1:G$3)</f>
        <v>37.594377026556053</v>
      </c>
      <c r="I43">
        <f>AVERAGE(G$4:G$6)</f>
        <v>36.939551602919536</v>
      </c>
      <c r="J43">
        <f>AVERAGE(G$7:G$12)</f>
        <v>37.001333291763849</v>
      </c>
      <c r="K43">
        <f>AVERAGE(G$13:G$16)</f>
        <v>37.233072115252526</v>
      </c>
    </row>
    <row r="44" spans="1:12" x14ac:dyDescent="0.3">
      <c r="H44">
        <f>STDEV(G$1:G$3)/SQRT(COUNT(G$1:G$3))</f>
        <v>5.1361387328244461E-2</v>
      </c>
      <c r="I44">
        <f>STDEV(G$4:G$6)/SQRT(COUNT(G$4:G$6))</f>
        <v>0.30760246324725193</v>
      </c>
      <c r="J44">
        <f>STDEV(G$7:G$12)/SQRT(COUNT(G$7:G$12))</f>
        <v>0.27102545309136139</v>
      </c>
      <c r="K44">
        <f>STDEV(G$13:G$16)/SQRT(COUNT(G$13:G$16))</f>
        <v>0.43251303281223402</v>
      </c>
    </row>
    <row r="46" spans="1:12" x14ac:dyDescent="0.3">
      <c r="I46" t="s">
        <v>0</v>
      </c>
      <c r="J46" t="s">
        <v>1</v>
      </c>
      <c r="K46" t="s">
        <v>2</v>
      </c>
      <c r="L46" t="s">
        <v>3</v>
      </c>
    </row>
    <row r="47" spans="1:12" x14ac:dyDescent="0.3">
      <c r="H47" t="s">
        <v>11</v>
      </c>
      <c r="I47">
        <f>AVERAGE(H$1:H$3)</f>
        <v>7.0780101664302833E-2</v>
      </c>
      <c r="J47">
        <f>AVERAGE(H$4:H$6)</f>
        <v>0.55341654190239009</v>
      </c>
      <c r="K47">
        <f>AVERAGE(H$7:H$12)</f>
        <v>0.66481357260692309</v>
      </c>
      <c r="L47">
        <f>AVERAGE(H$13:H$16)</f>
        <v>1.6278071111380352</v>
      </c>
    </row>
    <row r="48" spans="1:12" x14ac:dyDescent="0.3">
      <c r="I48">
        <f>STDEV(H$1:H$3)/SQRT(COUNT(H$1:H$3))</f>
        <v>2.5687890657574673E-2</v>
      </c>
      <c r="J48">
        <f>STDEV(H$4:H$6)/SQRT(COUNT(H$4:H$6))</f>
        <v>0.23887162819880861</v>
      </c>
      <c r="K48">
        <f>STDEV(H$7:H$12)/SQRT(COUNT(H$7:H$12))</f>
        <v>0.30834853169885845</v>
      </c>
      <c r="L48">
        <f>STDEV(H$13:H$16)/SQRT(COUNT(H$13:H$16))</f>
        <v>1.6090589775389883</v>
      </c>
    </row>
    <row r="50" spans="9:16" x14ac:dyDescent="0.3">
      <c r="J50" t="s">
        <v>0</v>
      </c>
      <c r="K50" t="s">
        <v>1</v>
      </c>
      <c r="L50" t="s">
        <v>2</v>
      </c>
      <c r="M50" t="s">
        <v>3</v>
      </c>
    </row>
    <row r="51" spans="9:16" x14ac:dyDescent="0.3">
      <c r="I51" t="s">
        <v>12</v>
      </c>
      <c r="J51">
        <f>AVERAGE(I$1:I$3)</f>
        <v>4.627000198559527E-2</v>
      </c>
      <c r="K51">
        <f>AVERAGE(I$4:I$6)</f>
        <v>1.7007277792030267E-4</v>
      </c>
      <c r="L51">
        <f>AVERAGE(I$7:I$12)</f>
        <v>2.013951929995652E-3</v>
      </c>
      <c r="M51">
        <f>AVERAGE(I$13:I$16)</f>
        <v>1.6657079027832447E-4</v>
      </c>
    </row>
    <row r="52" spans="9:16" x14ac:dyDescent="0.3">
      <c r="J52">
        <f>STDEV(I$1:I$3)/SQRT(COUNT(I$1:I$3))</f>
        <v>4.6269994951972586E-2</v>
      </c>
      <c r="K52">
        <f>STDEV(I$4:I$6)/SQRT(COUNT(I$4:I$6))</f>
        <v>1.7007277788874176E-4</v>
      </c>
      <c r="L52">
        <f>STDEV(I$7:I$12)/SQRT(COUNT(I$7:I$12))</f>
        <v>2.0139487650704E-3</v>
      </c>
      <c r="M52">
        <f>STDEV(I$13:I$16)/SQRT(COUNT(I$13:I$16))</f>
        <v>1.6632886924613122E-4</v>
      </c>
    </row>
    <row r="54" spans="9:16" x14ac:dyDescent="0.3">
      <c r="K54" t="s">
        <v>0</v>
      </c>
      <c r="L54" t="s">
        <v>1</v>
      </c>
      <c r="M54" t="s">
        <v>2</v>
      </c>
      <c r="N54" t="s">
        <v>3</v>
      </c>
    </row>
    <row r="55" spans="9:16" x14ac:dyDescent="0.3">
      <c r="J55" t="s">
        <v>13</v>
      </c>
      <c r="K55">
        <f>AVERAGE(J$1:J$3)</f>
        <v>3.5730388591684368</v>
      </c>
      <c r="L55">
        <f>AVERAGE(J$4:J$6)</f>
        <v>4.5573601257111989</v>
      </c>
      <c r="M55">
        <f>AVERAGE(J$7:J$12)</f>
        <v>3.5674449128018533</v>
      </c>
      <c r="N55">
        <f>AVERAGE(J$13:J$16)</f>
        <v>4.4136017786352379</v>
      </c>
    </row>
    <row r="56" spans="9:16" x14ac:dyDescent="0.3">
      <c r="K56">
        <f>STDEV(J$1:J$3)/SQRT(COUNT(J$1:J$3))</f>
        <v>0.97839160057101526</v>
      </c>
      <c r="L56">
        <f>STDEV(J$4:J$6)/SQRT(COUNT(J$4:J$6))</f>
        <v>0.73788257966465864</v>
      </c>
      <c r="M56">
        <f>STDEV(J$7:J$12)/SQRT(COUNT(J$7:J$12))</f>
        <v>0.41590893963912101</v>
      </c>
      <c r="N56">
        <f>STDEV(J$13:J$16)/SQRT(COUNT(J$13:J$16))</f>
        <v>0.66346370512634534</v>
      </c>
    </row>
    <row r="58" spans="9:16" x14ac:dyDescent="0.3">
      <c r="L58" t="s">
        <v>0</v>
      </c>
      <c r="M58" t="s">
        <v>1</v>
      </c>
      <c r="N58" t="s">
        <v>2</v>
      </c>
      <c r="O58" t="s">
        <v>3</v>
      </c>
    </row>
    <row r="59" spans="9:16" x14ac:dyDescent="0.3">
      <c r="K59" t="s">
        <v>14</v>
      </c>
      <c r="L59">
        <f>AVERAGE(K$1:K$3)</f>
        <v>18.537350022674968</v>
      </c>
      <c r="M59">
        <f>AVERAGE(K$4:K$6)</f>
        <v>15.176372360246242</v>
      </c>
      <c r="N59">
        <f>AVERAGE(K$7:K$12)</f>
        <v>16.851551171808502</v>
      </c>
      <c r="O59">
        <f>AVERAGE(K$13:K$16)</f>
        <v>15.504830977054665</v>
      </c>
    </row>
    <row r="60" spans="9:16" x14ac:dyDescent="0.3">
      <c r="L60">
        <f>STDEV(K$1:K$3)/SQRT(COUNT(K$1:K$3))</f>
        <v>3.0305393721350682</v>
      </c>
      <c r="M60">
        <f>STDEV(K$4:K$6)/SQRT(COUNT(K$4:K$6))</f>
        <v>2.5804049616807472</v>
      </c>
      <c r="N60">
        <f>STDEV(K$7:K$12)/SQRT(COUNT(K$7:K$12))</f>
        <v>1.5705381226424202</v>
      </c>
      <c r="O60">
        <f>STDEV(K$13:K$16)/SQRT(COUNT(K$13:K$16))</f>
        <v>1.6961164931427772</v>
      </c>
    </row>
    <row r="62" spans="9:16" x14ac:dyDescent="0.3">
      <c r="M62" t="s">
        <v>0</v>
      </c>
      <c r="N62" t="s">
        <v>1</v>
      </c>
      <c r="O62" t="s">
        <v>2</v>
      </c>
      <c r="P62" t="s">
        <v>3</v>
      </c>
    </row>
    <row r="63" spans="9:16" x14ac:dyDescent="0.3">
      <c r="L63" t="s">
        <v>15</v>
      </c>
      <c r="M63">
        <f>AVERAGE(L$1:L$3)</f>
        <v>268754939.07543236</v>
      </c>
      <c r="N63">
        <f>AVERAGE(L$4:L$6)</f>
        <v>308190548.86918074</v>
      </c>
      <c r="O63">
        <f>AVERAGE(L$7:L$12)</f>
        <v>633119292.11138296</v>
      </c>
      <c r="P63">
        <f>AVERAGE(L$13:L$16)</f>
        <v>592033984.65405083</v>
      </c>
    </row>
    <row r="64" spans="9:16" x14ac:dyDescent="0.3">
      <c r="M64">
        <f>STDEV(L$1:L$3)/SQRT(COUNT(L$1:L$3))</f>
        <v>124626071.80709884</v>
      </c>
      <c r="N64">
        <f>STDEV(L$4:L$6)/SQRT(COUNT(L$4:L$6))</f>
        <v>160307608.81986222</v>
      </c>
      <c r="O64">
        <f>STDEV(L$7:L$12)/SQRT(COUNT(L$7:L$12))</f>
        <v>290538044.08555108</v>
      </c>
      <c r="P64">
        <f>STDEV(L$13:L$16)/SQRT(COUNT(L$13:L$16))</f>
        <v>95946837.536032766</v>
      </c>
    </row>
    <row r="66" spans="13:20" x14ac:dyDescent="0.3">
      <c r="N66" t="s">
        <v>0</v>
      </c>
      <c r="O66" t="s">
        <v>1</v>
      </c>
      <c r="P66" t="s">
        <v>2</v>
      </c>
      <c r="Q66" t="s">
        <v>3</v>
      </c>
    </row>
    <row r="67" spans="13:20" x14ac:dyDescent="0.3">
      <c r="M67" t="s">
        <v>16</v>
      </c>
      <c r="N67">
        <f>AVERAGE(M$1:M$3)</f>
        <v>0.99652458631588769</v>
      </c>
      <c r="O67">
        <f>AVERAGE(M$4:M$6)</f>
        <v>0.9962495580599634</v>
      </c>
      <c r="P67">
        <f>AVERAGE(M$7:M$12)</f>
        <v>0.99279416546554389</v>
      </c>
      <c r="Q67">
        <f>AVERAGE(M$13:M$16)</f>
        <v>0.9961312776932717</v>
      </c>
    </row>
    <row r="68" spans="13:20" x14ac:dyDescent="0.3">
      <c r="N68">
        <f>STDEV(M$1:M$3)/SQRT(COUNT(M$1:M$3))</f>
        <v>4.5344807784856739E-4</v>
      </c>
      <c r="O68">
        <f>STDEV(M$4:M$6)/SQRT(COUNT(M$4:M$6))</f>
        <v>4.3045715976240066E-4</v>
      </c>
      <c r="P68">
        <f>STDEV(M$7:M$12)/SQRT(COUNT(M$7:M$12))</f>
        <v>3.0485105176888032E-3</v>
      </c>
      <c r="Q68">
        <f>STDEV(M$13:M$16)/SQRT(COUNT(M$13:M$16))</f>
        <v>1.6829364659306104E-3</v>
      </c>
    </row>
    <row r="70" spans="13:20" x14ac:dyDescent="0.3">
      <c r="O70" t="s">
        <v>0</v>
      </c>
      <c r="P70" t="s">
        <v>1</v>
      </c>
      <c r="Q70" t="s">
        <v>2</v>
      </c>
      <c r="R70" t="s">
        <v>3</v>
      </c>
    </row>
    <row r="71" spans="13:20" x14ac:dyDescent="0.3">
      <c r="N71" t="s">
        <v>17</v>
      </c>
      <c r="O71">
        <f>AVERAGE(N$1:N$3)</f>
        <v>0.99214620145456911</v>
      </c>
      <c r="P71">
        <f>AVERAGE(N$4:N$6)</f>
        <v>0.9782695187841256</v>
      </c>
      <c r="Q71">
        <f>AVERAGE(N$7:N$12)</f>
        <v>0.97583226996162598</v>
      </c>
      <c r="R71">
        <f>AVERAGE(N$13:N$16)</f>
        <v>0.99260710034385236</v>
      </c>
    </row>
    <row r="72" spans="13:20" x14ac:dyDescent="0.3">
      <c r="O72">
        <f>STDEV(N$1:N$3)/SQRT(COUNT(N$1:N$3))</f>
        <v>3.8033933525996491E-3</v>
      </c>
      <c r="P72">
        <f>STDEV(N$4:N$6)/SQRT(COUNT(N$4:N$6))</f>
        <v>8.4983109414147866E-3</v>
      </c>
      <c r="Q72">
        <f>STDEV(N$7:N$12)/SQRT(COUNT(N$7:N$12))</f>
        <v>1.2236226547138443E-2</v>
      </c>
      <c r="R72">
        <f>STDEV(N$13:N$16)/SQRT(COUNT(N$13:N$16))</f>
        <v>2.6353298192708218E-3</v>
      </c>
    </row>
    <row r="74" spans="13:20" x14ac:dyDescent="0.3">
      <c r="P74" t="s">
        <v>0</v>
      </c>
      <c r="Q74" t="s">
        <v>1</v>
      </c>
      <c r="R74" t="s">
        <v>2</v>
      </c>
      <c r="S74" t="s">
        <v>3</v>
      </c>
    </row>
    <row r="75" spans="13:20" x14ac:dyDescent="0.3">
      <c r="O75" t="s">
        <v>18</v>
      </c>
      <c r="P75">
        <f>AVERAGE(O$1:O$3)</f>
        <v>0.99652595439669744</v>
      </c>
      <c r="Q75">
        <f>AVERAGE(O$4:O$6)</f>
        <v>0.99159360404427055</v>
      </c>
      <c r="R75">
        <f>AVERAGE(O$7:O$12)</f>
        <v>0.98695027502178911</v>
      </c>
      <c r="S75">
        <f>AVERAGE(O$13:O$16)</f>
        <v>0.98856039866221335</v>
      </c>
    </row>
    <row r="76" spans="13:20" x14ac:dyDescent="0.3">
      <c r="P76">
        <f>STDEV(O$1:O$3)/SQRT(COUNT(O$1:O$3))</f>
        <v>9.9829148911934258E-4</v>
      </c>
      <c r="Q76">
        <f>STDEV(O$4:O$6)/SQRT(COUNT(O$4:O$6))</f>
        <v>3.3723506368740584E-3</v>
      </c>
      <c r="R76">
        <f>STDEV(O$7:O$12)/SQRT(COUNT(O$7:O$12))</f>
        <v>4.2427099723098922E-3</v>
      </c>
      <c r="S76">
        <f>STDEV(O$13:O$16)/SQRT(COUNT(O$13:O$16))</f>
        <v>6.3217780190788055E-3</v>
      </c>
    </row>
    <row r="78" spans="13:20" x14ac:dyDescent="0.3">
      <c r="Q78" t="s">
        <v>0</v>
      </c>
      <c r="R78" t="s">
        <v>1</v>
      </c>
      <c r="S78" t="s">
        <v>2</v>
      </c>
      <c r="T78" t="s">
        <v>3</v>
      </c>
    </row>
    <row r="79" spans="13:20" x14ac:dyDescent="0.3">
      <c r="P79" t="s">
        <v>19</v>
      </c>
      <c r="Q79">
        <f>AVERAGE(P$1:P$3)</f>
        <v>8.4321170072567675E-2</v>
      </c>
      <c r="R79">
        <f>AVERAGE(P$4:P$6)</f>
        <v>8.983763126052173E-2</v>
      </c>
      <c r="S79">
        <f>AVERAGE(P$7:P$12)</f>
        <v>0.10597666892446085</v>
      </c>
      <c r="T79">
        <f>AVERAGE(P$13:P$16)</f>
        <v>8.0506420673539997E-2</v>
      </c>
    </row>
    <row r="80" spans="13:20" x14ac:dyDescent="0.3">
      <c r="Q80">
        <f>STDEV(P$1:P$3)/SQRT(COUNT(P$1:P$3))</f>
        <v>5.5962222874553691E-3</v>
      </c>
      <c r="R80">
        <f>STDEV(P$4:P$6)/SQRT(COUNT(P$4:P$6))</f>
        <v>6.206376223868942E-3</v>
      </c>
      <c r="S80">
        <f>STDEV(P$7:P$12)/SQRT(COUNT(P$7:P$12))</f>
        <v>2.4850868915597461E-2</v>
      </c>
      <c r="T80">
        <f>STDEV(P$13:P$16)/SQRT(COUNT(P$13:P$16))</f>
        <v>2.0132391764602776E-2</v>
      </c>
    </row>
    <row r="82" spans="17:22" x14ac:dyDescent="0.3">
      <c r="R82" t="s">
        <v>0</v>
      </c>
      <c r="S82" t="s">
        <v>1</v>
      </c>
      <c r="T82" t="s">
        <v>2</v>
      </c>
      <c r="U82" t="s">
        <v>3</v>
      </c>
    </row>
    <row r="83" spans="17:22" x14ac:dyDescent="0.3">
      <c r="Q83" t="s">
        <v>20</v>
      </c>
      <c r="R83">
        <f>AVERAGE(Q$1:Q$3)</f>
        <v>0.11791917325702062</v>
      </c>
      <c r="S83">
        <f>AVERAGE(Q$4:Q$6)</f>
        <v>0.20047958459104334</v>
      </c>
      <c r="T83">
        <f>AVERAGE(Q$7:Q$12)</f>
        <v>0.18408192481435606</v>
      </c>
      <c r="U83">
        <f>AVERAGE(Q$13:Q$16)</f>
        <v>0.12511539106926273</v>
      </c>
    </row>
    <row r="84" spans="17:22" x14ac:dyDescent="0.3">
      <c r="R84">
        <f>STDEV(Q$1:Q$3)/SQRT(COUNT(Q$1:Q$3))</f>
        <v>3.2068704659560597E-2</v>
      </c>
      <c r="S84">
        <f>STDEV(Q$4:Q$6)/SQRT(COUNT(Q$4:Q$6))</f>
        <v>3.9281133143811708E-2</v>
      </c>
      <c r="T84">
        <f>STDEV(Q$7:Q$12)/SQRT(COUNT(Q$7:Q$12))</f>
        <v>5.4729892305274391E-2</v>
      </c>
      <c r="U84">
        <f>STDEV(Q$13:Q$16)/SQRT(COUNT(Q$13:Q$16))</f>
        <v>2.6307520065637406E-2</v>
      </c>
    </row>
    <row r="86" spans="17:22" x14ac:dyDescent="0.3">
      <c r="S86" t="s">
        <v>0</v>
      </c>
      <c r="T86" t="s">
        <v>1</v>
      </c>
      <c r="U86" t="s">
        <v>2</v>
      </c>
      <c r="V86" t="s">
        <v>3</v>
      </c>
    </row>
    <row r="87" spans="17:22" x14ac:dyDescent="0.3">
      <c r="R87" t="s">
        <v>21</v>
      </c>
      <c r="S87">
        <f>AVERAGE(R$1:R$3)</f>
        <v>9.6349239196349537E-2</v>
      </c>
      <c r="T87">
        <f>AVERAGE(R$4:R$6)</f>
        <v>0.12723789803741484</v>
      </c>
      <c r="U87">
        <f>AVERAGE(R$7:R$12)</f>
        <v>0.15764199208687255</v>
      </c>
      <c r="V87">
        <f>AVERAGE(R$13:R$16)</f>
        <v>0.1379221957282116</v>
      </c>
    </row>
    <row r="88" spans="17:22" x14ac:dyDescent="0.3">
      <c r="S88">
        <f>STDEV(R$1:R$3)/SQRT(COUNT(R$1:R$3))</f>
        <v>1.7768092671529279E-2</v>
      </c>
      <c r="T88">
        <f>STDEV(R$4:R$6)/SQRT(COUNT(R$4:R$6))</f>
        <v>2.3887227188250541E-2</v>
      </c>
      <c r="U88">
        <f>STDEV(R$7:R$12)/SQRT(COUNT(R$7:R$12))</f>
        <v>2.4732345035475115E-2</v>
      </c>
      <c r="V88">
        <f>STDEV(R$13:R$16)/SQRT(COUNT(R$13:R$16))</f>
        <v>3.6295929438152442E-2</v>
      </c>
    </row>
  </sheetData>
  <conditionalFormatting sqref="I17:Q3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2019-04-05T22:18:41Z</dcterms:created>
  <dcterms:modified xsi:type="dcterms:W3CDTF">2019-04-05T22:22:15Z</dcterms:modified>
</cp:coreProperties>
</file>