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86D7701-49F4-4E35-9A23-7CC63A23FC8A}" xr6:coauthVersionLast="36" xr6:coauthVersionMax="36" xr10:uidLastSave="{00000000-0000-0000-0000-000000000000}"/>
  <bookViews>
    <workbookView xWindow="0" yWindow="0" windowWidth="17256" windowHeight="7848" xr2:uid="{4D087753-4924-4EB3-804F-6EA811AB1876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6" i="1" l="1"/>
  <c r="Z6" i="1"/>
  <c r="T6" i="1"/>
  <c r="AA5" i="1"/>
  <c r="Z5" i="1"/>
  <c r="W5" i="1"/>
  <c r="V5" i="1"/>
  <c r="U5" i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S22" i="1"/>
  <c r="T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<sst xmlns="http://schemas.openxmlformats.org/spreadsheetml/2006/main" count="90" uniqueCount="22">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</sst>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[1]Sheet1!$G$39:$J$39</c:f>
              <c:numCache>
                <c:formatCode>General</c:formatCode>
                <c:ptCount val="4"/>
                <c:pt idx="0">
                  <c:v>0.15046191720849153</c:v>
                </c:pt>
                <c:pt idx="1">
                  <c:v>0.5726882105994241</c:v>
                </c:pt>
                <c:pt idx="2">
                  <c:v>0.53626227833500584</c:v>
                </c:pt>
                <c:pt idx="3">
                  <c:v>0.37367147741979712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C-4630-9942-A57119EA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47576"/>
        <c:axId val="437948560"/>
      </c:barChart>
      <c:catAx>
        <c:axId val="4379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8560"/>
        <c:crosses val="autoZero"/>
        <c:auto val="1"/>
        <c:lblAlgn val="ctr"/>
        <c:lblOffset val="100"/>
        <c:noMultiLvlLbl val="0"/>
      </c:catAx>
      <c:valAx>
        <c:axId val="437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42</xdr:row>
      <xdr:rowOff>76200</xdr:rowOff>
    </xdr:from>
    <xdr:to>
      <xdr:col>18</xdr:col>
      <xdr:colOff>297180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7A481-7D19-4F38-A4F2-12ED80C36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_0405_back_exceptKMC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G38" t="str">
            <v>HK-2</v>
          </cell>
          <cell r="H38" t="str">
            <v>UMRC6</v>
          </cell>
          <cell r="I38" t="str">
            <v>UOK262</v>
          </cell>
          <cell r="J38" t="str">
            <v>UOK262 with DIDS</v>
          </cell>
        </row>
        <row r="39">
          <cell r="G39">
            <v>0.15046191720849153</v>
          </cell>
          <cell r="H39">
            <v>0.5726882105994241</v>
          </cell>
          <cell r="I39">
            <v>0.53626227833500584</v>
          </cell>
          <cell r="J39">
            <v>0.37367147741979712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48DD6-6318-4651-866D-1237FD6F8EB9}">
  <dimension ref="A1:AB88"/>
  <sheetViews>
    <sheetView tabSelected="1" workbookViewId="0">
      <selection activeCell="W7" sqref="W7"/>
    </sheetView>
  </sheetViews>
  <sheetFormatPr defaultRowHeight="14.4" x14ac:dyDescent="0.3"/>
  <sheetData>
    <row r="1" spans="1:28" x14ac:dyDescent="0.3">
      <c r="A1">
        <v>48.050498462801272</v>
      </c>
      <c r="B1">
        <v>3.4677361445884856E-3</v>
      </c>
      <c r="C1">
        <v>0.12111986018185883</v>
      </c>
      <c r="D1">
        <v>29.999995948086351</v>
      </c>
      <c r="E1">
        <v>1.0225375493835054E-8</v>
      </c>
      <c r="F1">
        <v>0.22178467255611548</v>
      </c>
      <c r="G1">
        <v>37.451323708594344</v>
      </c>
      <c r="H1">
        <v>0.12131268195640708</v>
      </c>
      <c r="I1">
        <v>0.13878478780159881</v>
      </c>
      <c r="J1">
        <v>2.3561698734286822</v>
      </c>
      <c r="K1">
        <v>21.803288563970934</v>
      </c>
      <c r="L1">
        <v>254669905.30772141</v>
      </c>
      <c r="M1">
        <v>0.99715196367894288</v>
      </c>
      <c r="N1">
        <v>0.99785702060322623</v>
      </c>
      <c r="O1">
        <v>0.99488532200365976</v>
      </c>
      <c r="P1">
        <v>7.6353436507852743E-2</v>
      </c>
      <c r="Q1">
        <v>6.5084263770463613E-2</v>
      </c>
      <c r="R1">
        <v>0.13104860270686644</v>
      </c>
    </row>
    <row r="2" spans="1:28" x14ac:dyDescent="0.3">
      <c r="A2">
        <v>50.316995124143759</v>
      </c>
      <c r="B2">
        <v>2.5009863829069975E-3</v>
      </c>
      <c r="C2">
        <v>1.0948242940530555E-2</v>
      </c>
      <c r="D2">
        <v>22.000034426210402</v>
      </c>
      <c r="E2">
        <v>5.118530376786202E-9</v>
      </c>
      <c r="F2">
        <v>0.14374694845195482</v>
      </c>
      <c r="G2">
        <v>37.598454687251518</v>
      </c>
      <c r="H2">
        <v>6.7731780948754192E-2</v>
      </c>
      <c r="I2">
        <v>2.7689494176074889E-14</v>
      </c>
      <c r="J2">
        <v>5.5085663428366702</v>
      </c>
      <c r="K2">
        <v>12.482520734667242</v>
      </c>
      <c r="L2">
        <v>60282039.444763929</v>
      </c>
      <c r="M2">
        <v>0.99677803512947016</v>
      </c>
      <c r="N2">
        <v>0.9835723516971141</v>
      </c>
      <c r="O2">
        <v>0.99601882985667389</v>
      </c>
      <c r="P2">
        <v>8.1497722067152445E-2</v>
      </c>
      <c r="Q2">
        <v>0.183284760706167</v>
      </c>
      <c r="R2">
        <v>8.9308550478356494E-2</v>
      </c>
    </row>
    <row r="3" spans="1:28" x14ac:dyDescent="0.3">
      <c r="A3">
        <v>49.03308844596625</v>
      </c>
      <c r="B3">
        <v>3.5977602120557265E-3</v>
      </c>
      <c r="C3">
        <v>0.23123860625051176</v>
      </c>
      <c r="D3">
        <v>22.000000032181884</v>
      </c>
      <c r="E3">
        <v>8.4204725673389006E-6</v>
      </c>
      <c r="F3">
        <v>9.8490457648114052E-2</v>
      </c>
      <c r="G3">
        <v>37.052979990453096</v>
      </c>
      <c r="H3">
        <v>5.7581116920574257E-2</v>
      </c>
      <c r="I3">
        <v>3.7275114732595599E-14</v>
      </c>
      <c r="J3">
        <v>2.8541814792042524</v>
      </c>
      <c r="K3">
        <v>21.327095756824892</v>
      </c>
      <c r="L3">
        <v>491119922.86853147</v>
      </c>
      <c r="M3">
        <v>0.99564380062746538</v>
      </c>
      <c r="N3">
        <v>0.99207383577328789</v>
      </c>
      <c r="O3">
        <v>0.99760963327266028</v>
      </c>
      <c r="P3">
        <v>9.5112355509285734E-2</v>
      </c>
      <c r="Q3">
        <v>0.12591961202582985</v>
      </c>
      <c r="R3">
        <v>8.5056929751597149E-2</v>
      </c>
    </row>
    <row r="4" spans="1:28" x14ac:dyDescent="0.3">
      <c r="A4">
        <v>50.952695236974705</v>
      </c>
      <c r="B4">
        <v>1.9223288576800956E-2</v>
      </c>
      <c r="C4">
        <v>1.2223538651671431E-6</v>
      </c>
      <c r="D4">
        <v>27.67123264846833</v>
      </c>
      <c r="E4">
        <v>5.180683380019465E-2</v>
      </c>
      <c r="F4">
        <v>0.93152645179236593</v>
      </c>
      <c r="G4">
        <v>36.710398861694351</v>
      </c>
      <c r="H4">
        <v>0.86178621922907117</v>
      </c>
      <c r="I4">
        <v>6.4454098562166011E-6</v>
      </c>
      <c r="J4">
        <v>5.7341390032883952</v>
      </c>
      <c r="K4">
        <v>11.990843630959342</v>
      </c>
      <c r="L4">
        <v>144913768.02725083</v>
      </c>
      <c r="M4">
        <v>0.99706168618863955</v>
      </c>
      <c r="N4">
        <v>0.96197084638337182</v>
      </c>
      <c r="O4">
        <v>0.98443743285772878</v>
      </c>
      <c r="P4">
        <v>7.8531478936483379E-2</v>
      </c>
      <c r="Q4">
        <v>0.27325172132989589</v>
      </c>
      <c r="R4">
        <v>0.17661310308609743</v>
      </c>
    </row>
    <row r="5" spans="1:28" x14ac:dyDescent="0.3">
      <c r="A5">
        <v>48.976677701177529</v>
      </c>
      <c r="B5">
        <v>1.5310729612501597E-2</v>
      </c>
      <c r="C5">
        <v>0.32635349537110858</v>
      </c>
      <c r="D5">
        <v>22.130808370391957</v>
      </c>
      <c r="E5">
        <v>2.0893843826883936E-4</v>
      </c>
      <c r="F5">
        <v>0.70800911522892052</v>
      </c>
      <c r="G5">
        <v>36.789387587655618</v>
      </c>
      <c r="H5">
        <v>0.59697213117004488</v>
      </c>
      <c r="I5">
        <v>2.7157365034743027E-14</v>
      </c>
      <c r="J5">
        <v>3.2013334051874147</v>
      </c>
      <c r="K5">
        <v>20.293114717049594</v>
      </c>
      <c r="L5">
        <v>628043561.28208911</v>
      </c>
      <c r="M5">
        <v>0.99609212455429263</v>
      </c>
      <c r="N5">
        <v>0.98182805624647096</v>
      </c>
      <c r="O5">
        <v>0.99350183208580445</v>
      </c>
      <c r="P5">
        <v>9.1131025261890597E-2</v>
      </c>
      <c r="Q5">
        <v>0.19033016371426889</v>
      </c>
      <c r="R5">
        <v>0.11498246534270656</v>
      </c>
      <c r="T5">
        <f>1/51</f>
        <v>1.9607843137254902E-2</v>
      </c>
      <c r="U5">
        <f>0.0001</f>
        <v>1E-4</v>
      </c>
      <c r="V5">
        <f>10^-8</f>
        <v>1E-8</v>
      </c>
      <c r="W5">
        <f>1/30</f>
        <v>3.3333333333333333E-2</v>
      </c>
      <c r="X5">
        <v>0</v>
      </c>
      <c r="Y5">
        <v>1E-3</v>
      </c>
      <c r="Z5">
        <f>1/37.7</f>
        <v>2.652519893899204E-2</v>
      </c>
      <c r="AA5">
        <f>0.00000001</f>
        <v>1E-8</v>
      </c>
      <c r="AB5">
        <v>0</v>
      </c>
    </row>
    <row r="6" spans="1:28" x14ac:dyDescent="0.3">
      <c r="A6">
        <v>50.999999999890441</v>
      </c>
      <c r="B6">
        <v>1.0006681710910749E-2</v>
      </c>
      <c r="C6">
        <v>1.0000042119867648E-8</v>
      </c>
      <c r="D6">
        <v>29.999999317225971</v>
      </c>
      <c r="E6">
        <v>7.0539282234745083E-10</v>
      </c>
      <c r="F6">
        <v>0.31052658953187112</v>
      </c>
      <c r="G6">
        <v>37.481514484535673</v>
      </c>
      <c r="H6">
        <v>0.130985236937669</v>
      </c>
      <c r="I6">
        <v>3.8260025451141317E-14</v>
      </c>
      <c r="J6">
        <v>4.7298347649275003</v>
      </c>
      <c r="K6">
        <v>13.21313829855653</v>
      </c>
      <c r="L6">
        <v>147970248.42241919</v>
      </c>
      <c r="M6">
        <v>0.99559531049755701</v>
      </c>
      <c r="N6">
        <v>0.9908552695380366</v>
      </c>
      <c r="O6">
        <v>0.99621214818436077</v>
      </c>
      <c r="P6">
        <v>9.9882164390507719E-2</v>
      </c>
      <c r="Q6">
        <v>0.1382199022196802</v>
      </c>
      <c r="R6">
        <v>9.3619229701212059E-2</v>
      </c>
      <c r="T6">
        <f>1/47</f>
        <v>2.1276595744680851E-2</v>
      </c>
      <c r="U6">
        <v>1</v>
      </c>
      <c r="V6">
        <v>10</v>
      </c>
      <c r="W6">
        <f>1/22</f>
        <v>4.5454545454545456E-2</v>
      </c>
      <c r="X6">
        <v>0.1</v>
      </c>
      <c r="Y6">
        <v>2</v>
      </c>
      <c r="Z6">
        <f>1/35.7</f>
        <v>2.8011204481792715E-2</v>
      </c>
      <c r="AA6">
        <v>10</v>
      </c>
      <c r="AB6">
        <v>0.9</v>
      </c>
    </row>
    <row r="7" spans="1:28" x14ac:dyDescent="0.3">
      <c r="A7">
        <v>48.675485305340757</v>
      </c>
      <c r="B7">
        <v>1.3034466088344385E-2</v>
      </c>
      <c r="C7">
        <v>0.1149902517967519</v>
      </c>
      <c r="D7">
        <v>22.00000001581714</v>
      </c>
      <c r="E7">
        <v>1.3321854253706511E-11</v>
      </c>
      <c r="F7">
        <v>7.4692408192369816E-2</v>
      </c>
      <c r="G7">
        <v>37.532684888478023</v>
      </c>
      <c r="H7">
        <v>9.8102634548160247E-2</v>
      </c>
      <c r="I7">
        <v>3.7577397229847424E-12</v>
      </c>
      <c r="J7">
        <v>2.7090592413214041</v>
      </c>
      <c r="K7">
        <v>17.04329689804127</v>
      </c>
      <c r="L7">
        <v>233005357.44226679</v>
      </c>
      <c r="M7">
        <v>0.99888380568365776</v>
      </c>
      <c r="N7">
        <v>0.99850293316757632</v>
      </c>
      <c r="O7">
        <v>0.99713803826032432</v>
      </c>
      <c r="P7">
        <v>4.6956478946351257E-2</v>
      </c>
      <c r="Q7">
        <v>5.857241140830053E-2</v>
      </c>
      <c r="R7">
        <v>8.6053139296112927E-2</v>
      </c>
    </row>
    <row r="8" spans="1:28" x14ac:dyDescent="0.3">
      <c r="A8">
        <v>48.40350549511809</v>
      </c>
      <c r="B8">
        <v>2.0466682637014229E-2</v>
      </c>
      <c r="C8">
        <v>0.16283817980898688</v>
      </c>
      <c r="D8">
        <v>22.000000000021483</v>
      </c>
      <c r="E8">
        <v>4.4386681822346705E-14</v>
      </c>
      <c r="F8">
        <v>0.18215054759000396</v>
      </c>
      <c r="G8">
        <v>36.867226231747651</v>
      </c>
      <c r="H8">
        <v>0.40033986995569049</v>
      </c>
      <c r="I8">
        <v>4.4389631760254629E-14</v>
      </c>
      <c r="J8">
        <v>2.7270499452278498</v>
      </c>
      <c r="K8">
        <v>19.818199241414113</v>
      </c>
      <c r="L8">
        <v>417004200.34748167</v>
      </c>
      <c r="M8">
        <v>0.99885998386047237</v>
      </c>
      <c r="N8">
        <v>0.99802371713718796</v>
      </c>
      <c r="O8">
        <v>0.98695744000455021</v>
      </c>
      <c r="P8">
        <v>4.8365952633367591E-2</v>
      </c>
      <c r="Q8">
        <v>6.2516868355538116E-2</v>
      </c>
      <c r="R8">
        <v>0.16404839944598545</v>
      </c>
    </row>
    <row r="9" spans="1:28" x14ac:dyDescent="0.3">
      <c r="A9">
        <v>49.570164444206867</v>
      </c>
      <c r="B9">
        <v>0.81068707372195381</v>
      </c>
      <c r="C9">
        <v>2.9005969615389433</v>
      </c>
      <c r="D9">
        <v>22.558639450523341</v>
      </c>
      <c r="E9">
        <v>2.3650260882611567E-5</v>
      </c>
      <c r="F9">
        <v>1.1854235681435361</v>
      </c>
      <c r="G9">
        <v>35.720344989176084</v>
      </c>
      <c r="H9">
        <v>4.6785867772139094</v>
      </c>
      <c r="I9">
        <v>7.4867894002341482E-7</v>
      </c>
      <c r="J9">
        <v>3.0007643824588355</v>
      </c>
      <c r="K9">
        <v>20.442060100538956</v>
      </c>
      <c r="L9">
        <v>1738438004.1176803</v>
      </c>
      <c r="M9">
        <v>0.99327829441630022</v>
      </c>
      <c r="N9">
        <v>0.96039950970722077</v>
      </c>
      <c r="O9">
        <v>0.98220777063250631</v>
      </c>
      <c r="P9">
        <v>0.11588016992617178</v>
      </c>
      <c r="Q9">
        <v>0.29606824730742015</v>
      </c>
      <c r="R9">
        <v>0.19927655434872343</v>
      </c>
    </row>
    <row r="10" spans="1:28" x14ac:dyDescent="0.3">
      <c r="A10">
        <v>48.933553463186939</v>
      </c>
      <c r="B10">
        <v>9.7440532931906548E-3</v>
      </c>
      <c r="C10">
        <v>1.0120654190922418E-2</v>
      </c>
      <c r="D10">
        <v>22.000000000924462</v>
      </c>
      <c r="E10">
        <v>1.3234227866739712E-6</v>
      </c>
      <c r="F10">
        <v>1.0219362796652485</v>
      </c>
      <c r="G10">
        <v>36.481659869151002</v>
      </c>
      <c r="H10">
        <v>1.1590292699643963</v>
      </c>
      <c r="I10">
        <v>8.7702671919439536E-6</v>
      </c>
      <c r="J10">
        <v>3.5310504619441732</v>
      </c>
      <c r="K10">
        <v>9.6698508854486747</v>
      </c>
      <c r="L10">
        <v>75395110.48249124</v>
      </c>
      <c r="M10">
        <v>0.99714574559990932</v>
      </c>
      <c r="N10">
        <v>0.98571565358165469</v>
      </c>
      <c r="O10">
        <v>0.99018861547854164</v>
      </c>
      <c r="P10">
        <v>7.5950490410438498E-2</v>
      </c>
      <c r="Q10">
        <v>0.16795931175773549</v>
      </c>
      <c r="R10">
        <v>0.14204289888455712</v>
      </c>
    </row>
    <row r="11" spans="1:28" x14ac:dyDescent="0.3">
      <c r="A11">
        <v>50.651915194923127</v>
      </c>
      <c r="B11">
        <v>1.5079345145809208E-2</v>
      </c>
      <c r="C11">
        <v>0.12152737184992707</v>
      </c>
      <c r="D11">
        <v>22.000000000099028</v>
      </c>
      <c r="E11">
        <v>3.6123317474389495E-8</v>
      </c>
      <c r="F11">
        <v>0.11282333125117579</v>
      </c>
      <c r="G11">
        <v>37.593243343656283</v>
      </c>
      <c r="H11">
        <v>0.19219390016587079</v>
      </c>
      <c r="I11">
        <v>7.5940817605167841E-13</v>
      </c>
      <c r="J11">
        <v>4.095639677766556</v>
      </c>
      <c r="K11">
        <v>17.614889983170048</v>
      </c>
      <c r="L11">
        <v>38576802.399560176</v>
      </c>
      <c r="M11">
        <v>0.98884871130742047</v>
      </c>
      <c r="N11">
        <v>0.99267961989008846</v>
      </c>
      <c r="O11">
        <v>0.99273836058178544</v>
      </c>
      <c r="P11">
        <v>0.14814048348280315</v>
      </c>
      <c r="Q11">
        <v>0.12739445193678911</v>
      </c>
      <c r="R11">
        <v>0.14500719660226102</v>
      </c>
    </row>
    <row r="12" spans="1:28" x14ac:dyDescent="0.3">
      <c r="A12">
        <v>49.137764917616501</v>
      </c>
      <c r="B12">
        <v>0.9999951822980705</v>
      </c>
      <c r="C12">
        <v>1.8229924946315823</v>
      </c>
      <c r="D12">
        <v>27.337153382694865</v>
      </c>
      <c r="E12">
        <v>1.007941779255331E-5</v>
      </c>
      <c r="F12">
        <v>0.81836635206683561</v>
      </c>
      <c r="G12">
        <v>35.762905757978864</v>
      </c>
      <c r="H12">
        <v>2.4068935445677839</v>
      </c>
      <c r="I12">
        <v>2.4968783303785908E-6</v>
      </c>
      <c r="J12">
        <v>5.3408895358905495</v>
      </c>
      <c r="K12">
        <v>16.524002819703668</v>
      </c>
      <c r="L12">
        <v>1299863793.254097</v>
      </c>
      <c r="M12">
        <v>0.97975438685314831</v>
      </c>
      <c r="N12">
        <v>0.94211869493791944</v>
      </c>
      <c r="O12">
        <v>0.98411336797322946</v>
      </c>
      <c r="P12">
        <v>0.20052947089150155</v>
      </c>
      <c r="Q12">
        <v>0.33540475501462985</v>
      </c>
      <c r="R12">
        <v>0.17702170586284413</v>
      </c>
    </row>
    <row r="13" spans="1:28" x14ac:dyDescent="0.3">
      <c r="A13">
        <v>50.111851045651683</v>
      </c>
      <c r="B13">
        <v>9.5832246425532654E-3</v>
      </c>
      <c r="C13">
        <v>6.9164107636707259E-2</v>
      </c>
      <c r="D13">
        <v>22.000000000010747</v>
      </c>
      <c r="E13">
        <v>2.2204481701517232E-14</v>
      </c>
      <c r="F13">
        <v>0.16796017237454702</v>
      </c>
      <c r="G13">
        <v>36.948427020882001</v>
      </c>
      <c r="H13">
        <v>0.57012473973779609</v>
      </c>
      <c r="I13">
        <v>2.2204460492503131E-14</v>
      </c>
      <c r="J13">
        <v>4.0792278162346003</v>
      </c>
      <c r="K13">
        <v>14.775001531276933</v>
      </c>
      <c r="L13">
        <v>566875604.73209167</v>
      </c>
      <c r="M13">
        <v>0.99898529809759617</v>
      </c>
      <c r="N13">
        <v>0.99764538097928246</v>
      </c>
      <c r="O13">
        <v>0.94285063062551999</v>
      </c>
      <c r="P13">
        <v>4.4815920550603551E-2</v>
      </c>
      <c r="Q13">
        <v>7.4729735925534765E-2</v>
      </c>
      <c r="R13">
        <v>0.34489404594321432</v>
      </c>
    </row>
    <row r="14" spans="1:28" x14ac:dyDescent="0.3">
      <c r="A14">
        <v>50.767254958001722</v>
      </c>
      <c r="B14">
        <v>4.9399835942285321E-3</v>
      </c>
      <c r="C14">
        <v>5.3636247572121185E-3</v>
      </c>
      <c r="D14">
        <v>22.000557388588241</v>
      </c>
      <c r="E14">
        <v>3.0247474763688841E-7</v>
      </c>
      <c r="F14">
        <v>2.9531099817781438E-2</v>
      </c>
      <c r="G14">
        <v>37.629877899565749</v>
      </c>
      <c r="H14">
        <v>4.103359054872488E-2</v>
      </c>
      <c r="I14">
        <v>3.5122372425209543E-6</v>
      </c>
      <c r="J14">
        <v>4.5658017063084104</v>
      </c>
      <c r="K14">
        <v>13.024534385776827</v>
      </c>
      <c r="L14">
        <v>351046738.01231939</v>
      </c>
      <c r="M14">
        <v>0.99208182567431513</v>
      </c>
      <c r="N14">
        <v>0.99518134610879039</v>
      </c>
      <c r="O14">
        <v>0.99289758509531301</v>
      </c>
      <c r="P14">
        <v>0.12573147629734607</v>
      </c>
      <c r="Q14">
        <v>0.10159911371011246</v>
      </c>
      <c r="R14">
        <v>0.12129141509538412</v>
      </c>
    </row>
    <row r="15" spans="1:28" x14ac:dyDescent="0.3">
      <c r="A15">
        <v>50.511810802194958</v>
      </c>
      <c r="B15">
        <v>9.6349747039992072E-3</v>
      </c>
      <c r="C15">
        <v>9.1092516952242644E-2</v>
      </c>
      <c r="D15">
        <v>22.000000000010747</v>
      </c>
      <c r="E15">
        <v>9.9999999999977801E-2</v>
      </c>
      <c r="F15">
        <v>4.9076776232712019E-2</v>
      </c>
      <c r="G15">
        <v>37.670894393072444</v>
      </c>
      <c r="H15">
        <v>1.7023759213698565E-2</v>
      </c>
      <c r="I15">
        <v>2.2204810198669575E-14</v>
      </c>
      <c r="J15">
        <v>6.1031742274493013</v>
      </c>
      <c r="K15">
        <v>13.756000203592828</v>
      </c>
      <c r="L15">
        <v>623157559.82008672</v>
      </c>
      <c r="M15">
        <v>0.99881876417973137</v>
      </c>
      <c r="N15">
        <v>0.99073419005232755</v>
      </c>
      <c r="O15">
        <v>0.99556210563933156</v>
      </c>
      <c r="P15">
        <v>4.8344968262774325E-2</v>
      </c>
      <c r="Q15">
        <v>0.13593901230429944</v>
      </c>
      <c r="R15">
        <v>9.4159640714401582E-2</v>
      </c>
    </row>
    <row r="16" spans="1:28" x14ac:dyDescent="0.3">
      <c r="A16">
        <v>49.99892747486853</v>
      </c>
      <c r="B16">
        <v>3.5732085071168283E-2</v>
      </c>
      <c r="C16">
        <v>0.34783199771083473</v>
      </c>
      <c r="D16">
        <v>22.437898533517306</v>
      </c>
      <c r="E16">
        <v>2.9365535970075248E-10</v>
      </c>
      <c r="F16">
        <v>1.6099341085761891</v>
      </c>
      <c r="G16">
        <v>35.765773320189112</v>
      </c>
      <c r="H16">
        <v>8.6090470692533057</v>
      </c>
      <c r="I16">
        <v>3.2354964299786969E-5</v>
      </c>
      <c r="J16">
        <v>2.8975994035080723</v>
      </c>
      <c r="K16">
        <v>20.480777699233652</v>
      </c>
      <c r="L16">
        <v>818215828.92292833</v>
      </c>
      <c r="M16">
        <v>0.99463972973862991</v>
      </c>
      <c r="N16">
        <v>0.98552054410481804</v>
      </c>
      <c r="O16">
        <v>0.96934073182186387</v>
      </c>
      <c r="P16">
        <v>0.10311916198350211</v>
      </c>
      <c r="Q16">
        <v>0.19773874101906316</v>
      </c>
      <c r="R16">
        <v>0.2466097068548235</v>
      </c>
    </row>
    <row r="17" spans="1:22" x14ac:dyDescent="0.3">
      <c r="I17">
        <f t="shared" ref="I17:I32" si="0">IF(OR(ABS(1/A1-T$5)&lt;=0.001*(1/A1),ABS(1/A1-T$6)&lt;=0.001*(1/A1)),0,1)</f>
        <v>1</v>
      </c>
      <c r="J17">
        <f t="shared" ref="J17:K32" si="1">IF(OR(ABS(B1-U$5)&lt;=0.001*(B1),ABS(B1-U$6)&lt;=0.001*(B1)),0,1)</f>
        <v>1</v>
      </c>
      <c r="K17">
        <f t="shared" si="1"/>
        <v>1</v>
      </c>
      <c r="L17">
        <f t="shared" ref="L17:L32" si="2">IF(OR(ABS(1/D1-W$5)&lt;=0.001*(1/D1),ABS(1/D1-W$6)&lt;=0.001*(1/D1)),0,1)</f>
        <v>0</v>
      </c>
      <c r="M17">
        <f t="shared" ref="M17:N32" si="3">IF(OR(ABS(E1-X$5)&lt;=0.001*(E1),ABS(E1-X$6)&lt;=0.001*(E1)),0,1)</f>
        <v>1</v>
      </c>
      <c r="N17">
        <f t="shared" si="3"/>
        <v>1</v>
      </c>
      <c r="O17">
        <f t="shared" ref="O17:O32" si="4">IF(OR(ABS(1/G1-Z$5)&lt;=0.001*(1/G1),ABS(1/G1-Z$6)&lt;=0.001*(1/G1)),0,1)</f>
        <v>1</v>
      </c>
      <c r="P17">
        <f t="shared" ref="P17:Q32" si="5">IF(OR(ABS(H1-AA$5)&lt;=0.001*(H1),ABS(H1-AA$6)&lt;=0.001*(H1)),0,1)</f>
        <v>1</v>
      </c>
      <c r="Q17">
        <f t="shared" si="5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5"/>
        <v>1</v>
      </c>
      <c r="Q18">
        <f t="shared" si="5"/>
        <v>1</v>
      </c>
    </row>
    <row r="19" spans="1:22" x14ac:dyDescent="0.3">
      <c r="A19" t="s">
        <v>4</v>
      </c>
      <c r="B19">
        <f>AVERAGE(A$1:A$3)</f>
        <v>49.133527344303758</v>
      </c>
      <c r="C19">
        <f>AVERAGE(A$4:A$6)</f>
        <v>50.309790979347554</v>
      </c>
      <c r="D19">
        <f>AVERAGE(A$7:A$12)</f>
        <v>49.228731470065384</v>
      </c>
      <c r="E19">
        <f>AVERAGE(A$13:A$16)</f>
        <v>50.347461070179222</v>
      </c>
      <c r="I19">
        <f t="shared" si="0"/>
        <v>1</v>
      </c>
      <c r="J19">
        <f t="shared" si="1"/>
        <v>1</v>
      </c>
      <c r="K19">
        <f t="shared" si="1"/>
        <v>1</v>
      </c>
      <c r="L19">
        <f t="shared" si="2"/>
        <v>0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5"/>
        <v>1</v>
      </c>
      <c r="Q19">
        <f t="shared" si="5"/>
        <v>1</v>
      </c>
    </row>
    <row r="20" spans="1:22" x14ac:dyDescent="0.3">
      <c r="B20">
        <f>STDEV(A$1:A$3)/SQRT(COUNT(A$1:A$3))</f>
        <v>0.65620569899831438</v>
      </c>
      <c r="C20">
        <f>STDEV(A$4:A$6)/SQRT(COUNT(A$4:A$6))</f>
        <v>0.66669650628392141</v>
      </c>
      <c r="D20">
        <f>STDEV(A$7:A$12)/SQRT(COUNT(A$7:A$12))</f>
        <v>0.32784714875738702</v>
      </c>
      <c r="E20">
        <f>STDEV(A$13:A$16)/SQRT(COUNT(A$13:A$16))</f>
        <v>0.17800409484635418</v>
      </c>
      <c r="I20">
        <f t="shared" si="0"/>
        <v>0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5"/>
        <v>1</v>
      </c>
      <c r="V20" t="e">
        <f>1/W9</f>
        <v>#DIV/0!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1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5"/>
        <v>1</v>
      </c>
      <c r="Q21">
        <f t="shared" si="5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0"/>
        <v>0</v>
      </c>
      <c r="J22">
        <f t="shared" si="1"/>
        <v>1</v>
      </c>
      <c r="K22">
        <f t="shared" si="1"/>
        <v>0</v>
      </c>
      <c r="L22">
        <f t="shared" si="2"/>
        <v>0</v>
      </c>
      <c r="M22">
        <f t="shared" si="3"/>
        <v>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5"/>
        <v>1</v>
      </c>
      <c r="S22">
        <f>MAX(L5:L16)</f>
        <v>1738438004.1176803</v>
      </c>
      <c r="T22">
        <f>S22/10^8</f>
        <v>17.384380041176804</v>
      </c>
    </row>
    <row r="23" spans="1:22" x14ac:dyDescent="0.3">
      <c r="A23">
        <f>STDEV(B5:B16)/SQRT(12)</f>
        <v>0.10081821448767396</v>
      </c>
      <c r="B23" t="s">
        <v>5</v>
      </c>
      <c r="C23">
        <f>AVERAGE(B$1:B$3)</f>
        <v>3.1888275798504034E-3</v>
      </c>
      <c r="D23">
        <f>AVERAGE(B$4:B$6)</f>
        <v>1.4846899966737768E-2</v>
      </c>
      <c r="E23">
        <f>AVERAGE(B$7:B$12)</f>
        <v>0.31150113386406381</v>
      </c>
      <c r="F23">
        <f>AVERAGE(B$13:B$16)</f>
        <v>1.4972567002987321E-2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0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5"/>
        <v>1</v>
      </c>
      <c r="Q23">
        <f t="shared" si="5"/>
        <v>1</v>
      </c>
    </row>
    <row r="24" spans="1:22" x14ac:dyDescent="0.3">
      <c r="C24">
        <f>STDEV(B$1:B$3)/SQRT(COUNT(B$1:B$3))</f>
        <v>3.4596276229751673E-4</v>
      </c>
      <c r="D24">
        <f>STDEV(B$4:B$6)/SQRT(COUNT(B$4:B$6))</f>
        <v>2.6706936667783942E-3</v>
      </c>
      <c r="E24">
        <f>STDEV(B$7:B$9)/SQRT(COUNT(B$7:B$9))</f>
        <v>0.26465419647301164</v>
      </c>
      <c r="F24">
        <f>STDEV(B$13:B$16)/SQRT(COUNT(B$13:B$16))</f>
        <v>7.0068134870342469E-3</v>
      </c>
      <c r="I24">
        <f t="shared" si="0"/>
        <v>1</v>
      </c>
      <c r="J24">
        <f t="shared" si="1"/>
        <v>1</v>
      </c>
      <c r="K24">
        <f t="shared" si="1"/>
        <v>1</v>
      </c>
      <c r="L24">
        <f t="shared" si="2"/>
        <v>0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5"/>
        <v>1</v>
      </c>
      <c r="Q24">
        <f t="shared" si="5"/>
        <v>1</v>
      </c>
    </row>
    <row r="25" spans="1:22" x14ac:dyDescent="0.3">
      <c r="I25">
        <f t="shared" si="0"/>
        <v>1</v>
      </c>
      <c r="J25">
        <f t="shared" si="1"/>
        <v>1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0</v>
      </c>
      <c r="P25">
        <f t="shared" si="5"/>
        <v>1</v>
      </c>
      <c r="Q25">
        <f t="shared" si="5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3</v>
      </c>
      <c r="I26">
        <f t="shared" si="0"/>
        <v>1</v>
      </c>
      <c r="J26">
        <f t="shared" si="1"/>
        <v>1</v>
      </c>
      <c r="K26">
        <f t="shared" si="1"/>
        <v>1</v>
      </c>
      <c r="L26">
        <f t="shared" si="2"/>
        <v>0</v>
      </c>
      <c r="M26">
        <f t="shared" si="3"/>
        <v>1</v>
      </c>
      <c r="N26">
        <f t="shared" si="3"/>
        <v>1</v>
      </c>
      <c r="O26">
        <f t="shared" si="4"/>
        <v>1</v>
      </c>
      <c r="P26">
        <f t="shared" si="5"/>
        <v>1</v>
      </c>
      <c r="Q26">
        <f t="shared" si="5"/>
        <v>1</v>
      </c>
    </row>
    <row r="27" spans="1:22" x14ac:dyDescent="0.3">
      <c r="C27" t="s">
        <v>6</v>
      </c>
      <c r="D27">
        <f>AVERAGE(C$1:C$3)</f>
        <v>0.12110223645763372</v>
      </c>
      <c r="E27">
        <f>AVERAGE(C$4:C$6)</f>
        <v>0.10878490924167196</v>
      </c>
      <c r="F27">
        <f>AVERAGE(C$7:C$12)</f>
        <v>0.85551098563618566</v>
      </c>
      <c r="G27">
        <f>AVERAGE(C$13:C$16)</f>
        <v>0.12836306176424919</v>
      </c>
      <c r="I27">
        <f t="shared" si="0"/>
        <v>1</v>
      </c>
      <c r="J27">
        <f t="shared" si="1"/>
        <v>1</v>
      </c>
      <c r="K27">
        <f t="shared" si="1"/>
        <v>1</v>
      </c>
      <c r="L27">
        <f t="shared" si="2"/>
        <v>0</v>
      </c>
      <c r="M27">
        <f t="shared" si="3"/>
        <v>1</v>
      </c>
      <c r="N27">
        <f t="shared" si="3"/>
        <v>1</v>
      </c>
      <c r="O27">
        <f t="shared" si="4"/>
        <v>1</v>
      </c>
      <c r="P27">
        <f t="shared" si="5"/>
        <v>1</v>
      </c>
      <c r="Q27">
        <f t="shared" si="5"/>
        <v>1</v>
      </c>
    </row>
    <row r="28" spans="1:22" x14ac:dyDescent="0.3">
      <c r="D28">
        <f>STDEV(C$1:C$3)/SQRT(COUNT(C$1:C$3))</f>
        <v>6.3592350888969904E-2</v>
      </c>
      <c r="E28">
        <f>STDEV(C$4:C$6)/SQRT(COUNT(C$4:C$6))</f>
        <v>0.10878429306528127</v>
      </c>
      <c r="F28">
        <f>STDEV(C$7:C$12)/SQRT(COUNT(C$7:C$12))</f>
        <v>0.49665482480520379</v>
      </c>
      <c r="G28">
        <f>STDEV(C$13:C$16)/SQRT(COUNT(C$13:C$16))</f>
        <v>7.5381852938861196E-2</v>
      </c>
      <c r="I28">
        <f t="shared" si="0"/>
        <v>1</v>
      </c>
      <c r="J28">
        <f t="shared" si="1"/>
        <v>0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3"/>
        <v>1</v>
      </c>
      <c r="O28">
        <f t="shared" si="4"/>
        <v>1</v>
      </c>
      <c r="P28">
        <f t="shared" si="5"/>
        <v>1</v>
      </c>
      <c r="Q28">
        <f t="shared" si="5"/>
        <v>1</v>
      </c>
    </row>
    <row r="29" spans="1:22" x14ac:dyDescent="0.3">
      <c r="I29">
        <f t="shared" si="0"/>
        <v>1</v>
      </c>
      <c r="J29">
        <f t="shared" si="1"/>
        <v>1</v>
      </c>
      <c r="K29">
        <f t="shared" si="1"/>
        <v>1</v>
      </c>
      <c r="L29">
        <f t="shared" si="2"/>
        <v>0</v>
      </c>
      <c r="M29">
        <f t="shared" si="3"/>
        <v>1</v>
      </c>
      <c r="N29">
        <f t="shared" si="3"/>
        <v>1</v>
      </c>
      <c r="O29">
        <f t="shared" si="4"/>
        <v>1</v>
      </c>
      <c r="P29">
        <f t="shared" si="5"/>
        <v>1</v>
      </c>
      <c r="Q29">
        <f t="shared" si="5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3</v>
      </c>
      <c r="I30">
        <f t="shared" si="0"/>
        <v>1</v>
      </c>
      <c r="J30">
        <f t="shared" si="1"/>
        <v>1</v>
      </c>
      <c r="K30">
        <f t="shared" si="1"/>
        <v>1</v>
      </c>
      <c r="L30">
        <f t="shared" si="2"/>
        <v>0</v>
      </c>
      <c r="M30">
        <f t="shared" si="3"/>
        <v>1</v>
      </c>
      <c r="N30">
        <f t="shared" si="3"/>
        <v>1</v>
      </c>
      <c r="O30">
        <f t="shared" si="4"/>
        <v>1</v>
      </c>
      <c r="P30">
        <f t="shared" si="5"/>
        <v>1</v>
      </c>
      <c r="Q30">
        <f t="shared" si="5"/>
        <v>1</v>
      </c>
    </row>
    <row r="31" spans="1:22" x14ac:dyDescent="0.3">
      <c r="C31">
        <f>STDEV(D5:D16)/SQRT(12)</f>
        <v>0.75663555240219227</v>
      </c>
      <c r="D31" t="s">
        <v>7</v>
      </c>
      <c r="E31">
        <f>AVERAGE(D$1:D$3)</f>
        <v>24.666676802159547</v>
      </c>
      <c r="F31">
        <f>AVERAGE(D$4:D$6)</f>
        <v>26.600680112028755</v>
      </c>
      <c r="G31">
        <f>AVERAGE(D$7:D$12)</f>
        <v>22.982632141680057</v>
      </c>
      <c r="H31">
        <f>AVERAGE(D$13:D$16)</f>
        <v>22.109613980531762</v>
      </c>
      <c r="I31">
        <f t="shared" si="0"/>
        <v>1</v>
      </c>
      <c r="J31">
        <f t="shared" si="1"/>
        <v>1</v>
      </c>
      <c r="K31">
        <f t="shared" si="1"/>
        <v>1</v>
      </c>
      <c r="L31">
        <f t="shared" si="2"/>
        <v>0</v>
      </c>
      <c r="M31">
        <f t="shared" si="3"/>
        <v>0</v>
      </c>
      <c r="N31">
        <f t="shared" si="3"/>
        <v>1</v>
      </c>
      <c r="O31">
        <f t="shared" si="4"/>
        <v>0</v>
      </c>
      <c r="P31">
        <f t="shared" si="5"/>
        <v>1</v>
      </c>
      <c r="Q31">
        <f t="shared" si="5"/>
        <v>1</v>
      </c>
    </row>
    <row r="32" spans="1:22" x14ac:dyDescent="0.3">
      <c r="A32">
        <f>MIN(D5:D14)</f>
        <v>22.000000000010747</v>
      </c>
      <c r="E32">
        <f>STDEV(D$1:D$3)/SQRT(COUNT(D$1:D$3))</f>
        <v>2.6666595729818767</v>
      </c>
      <c r="F32">
        <f>STDEV(D$4:D$6)/SQRT(COUNT(D$4:D$6))</f>
        <v>2.3338525795624632</v>
      </c>
      <c r="G32">
        <f>STDEV(D$7:D$12)/SQRT(COUNT(D$7:D$12))</f>
        <v>0.87566905298969144</v>
      </c>
      <c r="H32">
        <f>STDEV(D$13:D$16)/SQRT(COUNT(D$13:D$16))</f>
        <v>0.10942826319350982</v>
      </c>
      <c r="I32">
        <f t="shared" si="0"/>
        <v>1</v>
      </c>
      <c r="J32">
        <f t="shared" si="1"/>
        <v>1</v>
      </c>
      <c r="K32">
        <f t="shared" si="1"/>
        <v>1</v>
      </c>
      <c r="L32">
        <f t="shared" si="2"/>
        <v>1</v>
      </c>
      <c r="M32">
        <f t="shared" si="3"/>
        <v>1</v>
      </c>
      <c r="N32">
        <f t="shared" si="3"/>
        <v>1</v>
      </c>
      <c r="O32">
        <f t="shared" si="4"/>
        <v>1</v>
      </c>
      <c r="P32">
        <f t="shared" si="5"/>
        <v>1</v>
      </c>
      <c r="Q32">
        <f t="shared" si="5"/>
        <v>1</v>
      </c>
    </row>
    <row r="33" spans="1:12" x14ac:dyDescent="0.3">
      <c r="A33">
        <f>MAX(G5:G14)</f>
        <v>37.629877899565749</v>
      </c>
    </row>
    <row r="34" spans="1:12" x14ac:dyDescent="0.3">
      <c r="F34" t="s">
        <v>0</v>
      </c>
      <c r="G34" t="s">
        <v>1</v>
      </c>
      <c r="H34" t="s">
        <v>2</v>
      </c>
      <c r="I34" t="s">
        <v>3</v>
      </c>
    </row>
    <row r="35" spans="1:12" x14ac:dyDescent="0.3">
      <c r="E35" t="s">
        <v>8</v>
      </c>
      <c r="F35">
        <f>AVERAGE(E$1:E$3)</f>
        <v>2.8119388244031741E-6</v>
      </c>
      <c r="G35">
        <f>AVERAGE(E$4:E$6)</f>
        <v>1.7338590981285436E-2</v>
      </c>
      <c r="H35">
        <f>AVERAGE(E$7:E$12)</f>
        <v>5.8482063575923617E-6</v>
      </c>
      <c r="I35">
        <f>AVERAGE(E$13:E$16)</f>
        <v>2.5000075692100752E-2</v>
      </c>
    </row>
    <row r="36" spans="1:12" x14ac:dyDescent="0.3">
      <c r="F36">
        <f>STDEV(E$1:E$3)/SQRT(COUNT(E$1:E$3))</f>
        <v>2.8042672589705875E-6</v>
      </c>
      <c r="G36">
        <f>STDEV(E$4:E$6)/SQRT(COUNT(E$4:E$6))</f>
        <v>1.7234226953086892E-2</v>
      </c>
      <c r="H36">
        <f>STDEV(E$7:E$12)/SQRT(COUNT(E$7:E$12))</f>
        <v>3.905010243320136E-6</v>
      </c>
      <c r="I36">
        <f>STDEV(E$13:E$16)/SQRT(COUNT(E$13:E$16))</f>
        <v>2.4999974769393911E-2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0.1536266423894912</v>
      </c>
      <c r="F39" t="s">
        <v>9</v>
      </c>
      <c r="G39">
        <f>AVERAGE(F$1:F$3)</f>
        <v>0.15467402621872811</v>
      </c>
      <c r="H39">
        <f>AVERAGE(F$4:F$6)</f>
        <v>0.6500207188510525</v>
      </c>
      <c r="I39">
        <f>AVERAGE(F$8:F$12)</f>
        <v>0.66414001574336012</v>
      </c>
      <c r="J39">
        <f>AVERAGE(F$13:F$16)</f>
        <v>0.46412553925030742</v>
      </c>
    </row>
    <row r="40" spans="1:12" x14ac:dyDescent="0.3">
      <c r="G40">
        <f>STDEV(F$1:F$3)/SQRT(COUNT(F$1:F$3))</f>
        <v>3.6008872188373904E-2</v>
      </c>
      <c r="H40">
        <f>STDEV(F$4:F$6)/SQRT(COUNT(F$4:F$6))</f>
        <v>0.18159680413647702</v>
      </c>
      <c r="I40">
        <f>STDEV(F$8:F$12)/SQRT(COUNT(F$8:F$12))</f>
        <v>0.21906670277627535</v>
      </c>
      <c r="J40">
        <f>STDEV(F$13:F$16)/SQRT(COUNT(F$13:F$16))</f>
        <v>0.38315891008664033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10</v>
      </c>
      <c r="H43">
        <f>AVERAGE(G$1:G$3)</f>
        <v>37.36758612876632</v>
      </c>
      <c r="I43">
        <f>AVERAGE(G$4:G$6)</f>
        <v>36.993766977961883</v>
      </c>
      <c r="J43">
        <f>AVERAGE(G$7:G$12)</f>
        <v>36.659677513364656</v>
      </c>
      <c r="K43">
        <f>AVERAGE(G$13:G$16)</f>
        <v>37.003743158427326</v>
      </c>
    </row>
    <row r="44" spans="1:12" x14ac:dyDescent="0.3">
      <c r="H44">
        <f>STDEV(G$1:G$3)/SQRT(COUNT(G$1:G$3))</f>
        <v>0.16293623284220096</v>
      </c>
      <c r="I44">
        <f>STDEV(G$4:G$6)/SQRT(COUNT(G$4:G$6))</f>
        <v>0.24493742556957929</v>
      </c>
      <c r="J44">
        <f>STDEV(G$7:G$12)/SQRT(COUNT(G$7:G$12))</f>
        <v>0.33640248517217286</v>
      </c>
      <c r="K44">
        <f>STDEV(G$13:G$16)/SQRT(COUNT(G$13:G$16))</f>
        <v>0.44466885426212288</v>
      </c>
    </row>
    <row r="46" spans="1:12" x14ac:dyDescent="0.3">
      <c r="I46" t="s">
        <v>0</v>
      </c>
      <c r="J46" t="s">
        <v>1</v>
      </c>
      <c r="K46" t="s">
        <v>2</v>
      </c>
      <c r="L46" t="s">
        <v>3</v>
      </c>
    </row>
    <row r="47" spans="1:12" x14ac:dyDescent="0.3">
      <c r="H47" t="s">
        <v>11</v>
      </c>
      <c r="I47">
        <f>AVERAGE(H$1:H$3)</f>
        <v>8.2208526608578511E-2</v>
      </c>
      <c r="J47">
        <f>AVERAGE(H$4:H$6)</f>
        <v>0.52991452911226167</v>
      </c>
      <c r="K47">
        <f>AVERAGE(H$7:H$12)</f>
        <v>1.4891909994026353</v>
      </c>
      <c r="L47">
        <f>AVERAGE(H$13:H$16)</f>
        <v>2.3093072896883813</v>
      </c>
    </row>
    <row r="48" spans="1:12" x14ac:dyDescent="0.3">
      <c r="I48">
        <f>STDEV(H$1:H$3)/SQRT(COUNT(H$1:H$3))</f>
        <v>1.9770434316200375E-2</v>
      </c>
      <c r="J48">
        <f>STDEV(H$4:H$6)/SQRT(COUNT(H$4:H$6))</f>
        <v>0.21361184457236496</v>
      </c>
      <c r="K48">
        <f>STDEV(H$7:H$12)/SQRT(COUNT(H$7:H$12))</f>
        <v>0.72861410117355863</v>
      </c>
      <c r="L48">
        <f>STDEV(H$13:H$16)/SQRT(COUNT(H$13:H$16))</f>
        <v>2.1037883803308164</v>
      </c>
    </row>
    <row r="50" spans="9:16" x14ac:dyDescent="0.3">
      <c r="J50" t="s">
        <v>0</v>
      </c>
      <c r="K50" t="s">
        <v>1</v>
      </c>
      <c r="L50" t="s">
        <v>2</v>
      </c>
      <c r="M50" t="s">
        <v>3</v>
      </c>
    </row>
    <row r="51" spans="9:16" x14ac:dyDescent="0.3">
      <c r="I51" t="s">
        <v>12</v>
      </c>
      <c r="J51">
        <f>AVERAGE(I$1:I$3)</f>
        <v>4.6261595933887928E-2</v>
      </c>
      <c r="K51">
        <f>AVERAGE(I$4:I$6)</f>
        <v>2.1484699738779972E-6</v>
      </c>
      <c r="L51">
        <f>AVERAGE(I$7:I$12)</f>
        <v>2.0026381706472482E-6</v>
      </c>
      <c r="M51">
        <f>AVERAGE(I$13:I$16)</f>
        <v>8.9668003966792988E-6</v>
      </c>
    </row>
    <row r="52" spans="9:16" x14ac:dyDescent="0.3">
      <c r="J52">
        <f>STDEV(I$1:I$3)/SQRT(COUNT(I$1:I$3))</f>
        <v>4.626159593385544E-2</v>
      </c>
      <c r="K52">
        <f>STDEV(I$4:I$6)/SQRT(COUNT(I$4:I$6))</f>
        <v>2.1484699411693024E-6</v>
      </c>
      <c r="L52">
        <f>STDEV(I$7:I$12)/SQRT(COUNT(I$7:I$12))</f>
        <v>1.410072696883058E-6</v>
      </c>
      <c r="M52">
        <f>STDEV(I$13:I$16)/SQRT(COUNT(I$13:I$16))</f>
        <v>7.8398846073177228E-6</v>
      </c>
    </row>
    <row r="54" spans="9:16" x14ac:dyDescent="0.3">
      <c r="K54" t="s">
        <v>0</v>
      </c>
      <c r="L54" t="s">
        <v>1</v>
      </c>
      <c r="M54" t="s">
        <v>2</v>
      </c>
      <c r="N54" t="s">
        <v>3</v>
      </c>
    </row>
    <row r="55" spans="9:16" x14ac:dyDescent="0.3">
      <c r="J55" t="s">
        <v>13</v>
      </c>
      <c r="K55">
        <f>AVERAGE(J$1:J$3)</f>
        <v>3.5729725651565349</v>
      </c>
      <c r="L55">
        <f>AVERAGE(J$4:J$6)</f>
        <v>4.5551023911344366</v>
      </c>
      <c r="M55">
        <f>AVERAGE(J$7:J$12)</f>
        <v>3.5674088741015613</v>
      </c>
      <c r="N55">
        <f>AVERAGE(J$13:J$16)</f>
        <v>4.4114507883750962</v>
      </c>
    </row>
    <row r="56" spans="9:16" x14ac:dyDescent="0.3">
      <c r="K56">
        <f>STDEV(J$1:J$3)/SQRT(COUNT(J$1:J$3))</f>
        <v>0.97841646620399403</v>
      </c>
      <c r="L56">
        <f>STDEV(J$4:J$6)/SQRT(COUNT(J$4:J$6))</f>
        <v>0.73635919705929598</v>
      </c>
      <c r="M56">
        <f>STDEV(J$7:J$12)/SQRT(COUNT(J$7:J$12))</f>
        <v>0.41591812396012645</v>
      </c>
      <c r="N56">
        <f>STDEV(J$13:J$16)/SQRT(COUNT(J$13:J$16))</f>
        <v>0.66381915953955295</v>
      </c>
    </row>
    <row r="58" spans="9:16" x14ac:dyDescent="0.3">
      <c r="L58" t="s">
        <v>0</v>
      </c>
      <c r="M58" t="s">
        <v>1</v>
      </c>
      <c r="N58" t="s">
        <v>2</v>
      </c>
      <c r="O58" t="s">
        <v>3</v>
      </c>
    </row>
    <row r="59" spans="9:16" x14ac:dyDescent="0.3">
      <c r="K59" t="s">
        <v>14</v>
      </c>
      <c r="L59">
        <f>AVERAGE(K$1:K$3)</f>
        <v>18.537635018487691</v>
      </c>
      <c r="M59">
        <f>AVERAGE(K$4:K$6)</f>
        <v>15.165698882188488</v>
      </c>
      <c r="N59">
        <f>AVERAGE(K$7:K$12)</f>
        <v>16.852049988052787</v>
      </c>
      <c r="O59">
        <f>AVERAGE(K$13:K$16)</f>
        <v>15.509078454970059</v>
      </c>
    </row>
    <row r="60" spans="9:16" x14ac:dyDescent="0.3">
      <c r="L60">
        <f>STDEV(K$1:K$3)/SQRT(COUNT(K$1:K$3))</f>
        <v>3.0306763073605154</v>
      </c>
      <c r="M60">
        <f>STDEV(K$4:K$6)/SQRT(COUNT(K$4:K$6))</f>
        <v>2.5878753139269448</v>
      </c>
      <c r="N60">
        <f>STDEV(K$7:K$12)/SQRT(COUNT(K$7:K$12))</f>
        <v>1.5705234067427891</v>
      </c>
      <c r="O60">
        <f>STDEV(K$13:K$16)/SQRT(COUNT(K$13:K$16))</f>
        <v>1.6956538781181429</v>
      </c>
    </row>
    <row r="62" spans="9:16" x14ac:dyDescent="0.3">
      <c r="M62" t="s">
        <v>0</v>
      </c>
      <c r="N62" t="s">
        <v>1</v>
      </c>
      <c r="O62" t="s">
        <v>2</v>
      </c>
      <c r="P62" t="s">
        <v>3</v>
      </c>
    </row>
    <row r="63" spans="9:16" x14ac:dyDescent="0.3">
      <c r="L63" t="s">
        <v>15</v>
      </c>
      <c r="M63">
        <f>AVERAGE(L$1:L$3)</f>
        <v>268690622.54033893</v>
      </c>
      <c r="N63">
        <f>AVERAGE(L$4:L$6)</f>
        <v>306975859.24391973</v>
      </c>
      <c r="O63">
        <f>AVERAGE(L$7:L$12)</f>
        <v>633713878.00726283</v>
      </c>
      <c r="P63">
        <f>AVERAGE(L$13:L$16)</f>
        <v>589823932.87185645</v>
      </c>
    </row>
    <row r="64" spans="9:16" x14ac:dyDescent="0.3">
      <c r="M64">
        <f>STDEV(L$1:L$3)/SQRT(COUNT(L$1:L$3))</f>
        <v>124569600.13322639</v>
      </c>
      <c r="N64">
        <f>STDEV(L$4:L$6)/SQRT(COUNT(L$4:L$6))</f>
        <v>160536275.7418133</v>
      </c>
      <c r="O64">
        <f>STDEV(L$7:L$12)/SQRT(COUNT(L$7:L$12))</f>
        <v>290838414.02468675</v>
      </c>
      <c r="P64">
        <f>STDEV(L$13:L$16)/SQRT(COUNT(L$13:L$16))</f>
        <v>96096810.308115542</v>
      </c>
    </row>
    <row r="66" spans="13:20" x14ac:dyDescent="0.3">
      <c r="N66" t="s">
        <v>0</v>
      </c>
      <c r="O66" t="s">
        <v>1</v>
      </c>
      <c r="P66" t="s">
        <v>2</v>
      </c>
      <c r="Q66" t="s">
        <v>3</v>
      </c>
    </row>
    <row r="67" spans="13:20" x14ac:dyDescent="0.3">
      <c r="M67" t="s">
        <v>16</v>
      </c>
      <c r="N67">
        <f>AVERAGE(M$1:M$3)</f>
        <v>0.99652459981195951</v>
      </c>
      <c r="O67">
        <f>AVERAGE(M$4:M$6)</f>
        <v>0.99624970708016303</v>
      </c>
      <c r="P67">
        <f>AVERAGE(M$7:M$12)</f>
        <v>0.99279515462015144</v>
      </c>
      <c r="Q67">
        <f>AVERAGE(M$13:M$16)</f>
        <v>0.99613140442256809</v>
      </c>
    </row>
    <row r="68" spans="13:20" x14ac:dyDescent="0.3">
      <c r="N68">
        <f>STDEV(M$1:M$3)/SQRT(COUNT(M$1:M$3))</f>
        <v>4.5343542082704056E-4</v>
      </c>
      <c r="O68">
        <f>STDEV(M$4:M$6)/SQRT(COUNT(M$4:M$6))</f>
        <v>4.3057659256483461E-4</v>
      </c>
      <c r="P68">
        <f>STDEV(M$7:M$12)/SQRT(COUNT(M$7:M$12))</f>
        <v>3.0476817976765472E-3</v>
      </c>
      <c r="Q68">
        <f>STDEV(M$13:M$16)/SQRT(COUNT(M$13:M$16))</f>
        <v>1.6830228997696884E-3</v>
      </c>
    </row>
    <row r="70" spans="13:20" x14ac:dyDescent="0.3">
      <c r="O70" t="s">
        <v>0</v>
      </c>
      <c r="P70" t="s">
        <v>1</v>
      </c>
      <c r="Q70" t="s">
        <v>2</v>
      </c>
      <c r="R70" t="s">
        <v>3</v>
      </c>
    </row>
    <row r="71" spans="13:20" x14ac:dyDescent="0.3">
      <c r="N71" t="s">
        <v>17</v>
      </c>
      <c r="O71">
        <f>AVERAGE(N$1:N$3)</f>
        <v>0.99116773602454267</v>
      </c>
      <c r="P71">
        <f>AVERAGE(N$4:N$6)</f>
        <v>0.97821805738929302</v>
      </c>
      <c r="Q71">
        <f>AVERAGE(N$7:N$12)</f>
        <v>0.97957335473694129</v>
      </c>
      <c r="R71">
        <f>AVERAGE(N$13:N$16)</f>
        <v>0.99227036531130453</v>
      </c>
    </row>
    <row r="72" spans="13:20" x14ac:dyDescent="0.3">
      <c r="O72">
        <f>STDEV(N$1:N$3)/SQRT(COUNT(N$1:N$3))</f>
        <v>4.1484416353340329E-3</v>
      </c>
      <c r="P72">
        <f>STDEV(N$4:N$6)/SQRT(COUNT(N$4:N$6))</f>
        <v>8.5313450298698038E-3</v>
      </c>
      <c r="Q72">
        <f>STDEV(N$7:N$12)/SQRT(COUNT(N$7:N$12))</f>
        <v>9.4493998178165946E-3</v>
      </c>
      <c r="R72">
        <f>STDEV(N$13:N$16)/SQRT(COUNT(N$13:N$16))</f>
        <v>2.6659039020591017E-3</v>
      </c>
    </row>
    <row r="74" spans="13:20" x14ac:dyDescent="0.3">
      <c r="P74" t="s">
        <v>0</v>
      </c>
      <c r="Q74" t="s">
        <v>1</v>
      </c>
      <c r="R74" t="s">
        <v>2</v>
      </c>
      <c r="S74" t="s">
        <v>3</v>
      </c>
    </row>
    <row r="75" spans="13:20" x14ac:dyDescent="0.3">
      <c r="O75" t="s">
        <v>18</v>
      </c>
      <c r="P75">
        <f>AVERAGE(O$1:O$3)</f>
        <v>0.99617126171099801</v>
      </c>
      <c r="Q75">
        <f>AVERAGE(O$4:O$6)</f>
        <v>0.99138380437596474</v>
      </c>
      <c r="R75">
        <f>AVERAGE(O$7:O$12)</f>
        <v>0.98889059882182284</v>
      </c>
      <c r="S75">
        <f>AVERAGE(O$13:O$16)</f>
        <v>0.97516276329550711</v>
      </c>
    </row>
    <row r="76" spans="13:20" x14ac:dyDescent="0.3">
      <c r="P76">
        <f>STDEV(O$1:O$3)/SQRT(COUNT(O$1:O$3))</f>
        <v>7.9012542786157671E-4</v>
      </c>
      <c r="Q76">
        <f>STDEV(O$4:O$6)/SQRT(COUNT(O$4:O$6))</f>
        <v>3.5602205592042773E-3</v>
      </c>
      <c r="R76">
        <f>STDEV(O$7:O$12)/SQRT(COUNT(O$7:O$12))</f>
        <v>2.2783737277260905E-3</v>
      </c>
      <c r="S76">
        <f>STDEV(O$13:O$16)/SQRT(COUNT(O$13:O$16))</f>
        <v>1.2276763418800444E-2</v>
      </c>
    </row>
    <row r="78" spans="13:20" x14ac:dyDescent="0.3">
      <c r="Q78" t="s">
        <v>0</v>
      </c>
      <c r="R78" t="s">
        <v>1</v>
      </c>
      <c r="S78" t="s">
        <v>2</v>
      </c>
      <c r="T78" t="s">
        <v>3</v>
      </c>
    </row>
    <row r="79" spans="13:20" x14ac:dyDescent="0.3">
      <c r="P79" t="s">
        <v>19</v>
      </c>
      <c r="Q79">
        <f>AVERAGE(P$1:P$3)</f>
        <v>8.4321171361430317E-2</v>
      </c>
      <c r="R79">
        <f>AVERAGE(P$4:P$6)</f>
        <v>8.9848222862960569E-2</v>
      </c>
      <c r="S79">
        <f>AVERAGE(P$7:P$12)</f>
        <v>0.10597050771510563</v>
      </c>
      <c r="T79">
        <f>AVERAGE(P$13:P$16)</f>
        <v>8.0502881773556509E-2</v>
      </c>
    </row>
    <row r="80" spans="13:20" x14ac:dyDescent="0.3">
      <c r="Q80">
        <f>STDEV(P$1:P$3)/SQRT(COUNT(P$1:P$3))</f>
        <v>5.5962237256802485E-3</v>
      </c>
      <c r="R80">
        <f>STDEV(P$4:P$6)/SQRT(COUNT(P$4:P$6))</f>
        <v>6.1966961314127477E-3</v>
      </c>
      <c r="S80">
        <f>STDEV(P$7:P$12)/SQRT(COUNT(P$7:P$12))</f>
        <v>2.4846225451120686E-2</v>
      </c>
      <c r="T80">
        <f>STDEV(P$13:P$16)/SQRT(COUNT(P$13:P$16))</f>
        <v>2.0134573283756743E-2</v>
      </c>
    </row>
    <row r="82" spans="17:22" x14ac:dyDescent="0.3">
      <c r="R82" t="s">
        <v>0</v>
      </c>
      <c r="S82" t="s">
        <v>1</v>
      </c>
      <c r="T82" t="s">
        <v>2</v>
      </c>
      <c r="U82" t="s">
        <v>3</v>
      </c>
    </row>
    <row r="83" spans="17:22" x14ac:dyDescent="0.3">
      <c r="Q83" t="s">
        <v>20</v>
      </c>
      <c r="R83">
        <f>AVERAGE(Q$1:Q$3)</f>
        <v>0.12476287883415349</v>
      </c>
      <c r="S83">
        <f>AVERAGE(Q$4:Q$6)</f>
        <v>0.20060059575461497</v>
      </c>
      <c r="T83">
        <f>AVERAGE(Q$7:Q$12)</f>
        <v>0.17465267429673551</v>
      </c>
      <c r="U83">
        <f>AVERAGE(Q$13:Q$16)</f>
        <v>0.12750165073975245</v>
      </c>
    </row>
    <row r="84" spans="17:22" x14ac:dyDescent="0.3">
      <c r="R84">
        <f>STDEV(Q$1:Q$3)/SQRT(COUNT(Q$1:Q$3))</f>
        <v>3.4126445721362732E-2</v>
      </c>
      <c r="S84">
        <f>STDEV(Q$4:Q$6)/SQRT(COUNT(Q$4:Q$6))</f>
        <v>3.9317126776063034E-2</v>
      </c>
      <c r="T84">
        <f>STDEV(Q$7:Q$12)/SQRT(COUNT(Q$7:Q$12))</f>
        <v>4.792709043038744E-2</v>
      </c>
      <c r="U84">
        <f>STDEV(Q$13:Q$16)/SQRT(COUNT(Q$13:Q$16))</f>
        <v>2.6552235214770327E-2</v>
      </c>
    </row>
    <row r="86" spans="17:22" x14ac:dyDescent="0.3">
      <c r="S86" t="s">
        <v>0</v>
      </c>
      <c r="T86" t="s">
        <v>1</v>
      </c>
      <c r="U86" t="s">
        <v>2</v>
      </c>
      <c r="V86" t="s">
        <v>3</v>
      </c>
    </row>
    <row r="87" spans="17:22" x14ac:dyDescent="0.3">
      <c r="R87" t="s">
        <v>21</v>
      </c>
      <c r="S87">
        <f>AVERAGE(R$1:R$3)</f>
        <v>0.10180469431227335</v>
      </c>
      <c r="T87">
        <f>AVERAGE(R$4:R$6)</f>
        <v>0.12840493271000533</v>
      </c>
      <c r="U87">
        <f>AVERAGE(R$7:R$12)</f>
        <v>0.15224164907341403</v>
      </c>
      <c r="V87">
        <f>AVERAGE(R$13:R$16)</f>
        <v>0.20173870215195588</v>
      </c>
    </row>
    <row r="88" spans="17:22" x14ac:dyDescent="0.3">
      <c r="S88">
        <f>STDEV(R$1:R$3)/SQRT(COUNT(R$1:R$3))</f>
        <v>1.4673373883155065E-2</v>
      </c>
      <c r="T88">
        <f>STDEV(R$4:R$6)/SQRT(COUNT(R$4:R$6))</f>
        <v>2.4880499241549597E-2</v>
      </c>
      <c r="U88">
        <f>STDEV(R$7:R$12)/SQRT(COUNT(R$7:R$12))</f>
        <v>1.5814553969489463E-2</v>
      </c>
      <c r="V88">
        <f>STDEV(R$13:R$16)/SQRT(COUNT(R$13:R$16))</f>
        <v>5.8131947594521068E-2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2019-04-12T20:44:05Z</dcterms:created>
  <dcterms:modified xsi:type="dcterms:W3CDTF">2019-04-12T20:52:10Z</dcterms:modified>
</cp:coreProperties>
</file>