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228F2B5B-1C76-4422-8769-A40AEE9C9B53}" xr6:coauthVersionLast="36" xr6:coauthVersionMax="36" xr10:uidLastSave="{00000000-0000-0000-0000-000000000000}"/>
  <bookViews>
    <workbookView xWindow="0" yWindow="0" windowWidth="17256" windowHeight="7848" xr2:uid="{2FC93C92-5E3E-4332-B2FB-684541A09B9D}"/>
  </bookViews>
  <sheets>
    <sheet name="Sheet1" sheetId="1" r:id="rId1"/>
  </sheets>
  <externalReferences>
    <externalReference r:id="rId2"/>
  </externalReferenc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Z6" i="1" l="1"/>
  <c r="W6" i="1"/>
  <c r="T6" i="1"/>
  <c r="AA5" i="1"/>
  <c r="Z5" i="1"/>
  <c r="W5" i="1"/>
  <c r="V5" i="1"/>
  <c r="U5" i="1"/>
  <c r="T5" i="1"/>
  <c r="V88" i="1"/>
  <c r="U88" i="1"/>
  <c r="T88" i="1"/>
  <c r="S88" i="1"/>
  <c r="V87" i="1"/>
  <c r="U87" i="1"/>
  <c r="T87" i="1"/>
  <c r="S87" i="1"/>
  <c r="U84" i="1"/>
  <c r="T84" i="1"/>
  <c r="S84" i="1"/>
  <c r="R84" i="1"/>
  <c r="U83" i="1"/>
  <c r="T83" i="1"/>
  <c r="S83" i="1"/>
  <c r="R83" i="1"/>
  <c r="T80" i="1"/>
  <c r="S80" i="1"/>
  <c r="R80" i="1"/>
  <c r="Q80" i="1"/>
  <c r="T79" i="1"/>
  <c r="S79" i="1"/>
  <c r="R79" i="1"/>
  <c r="Q79" i="1"/>
  <c r="S76" i="1"/>
  <c r="R76" i="1"/>
  <c r="Q76" i="1"/>
  <c r="P76" i="1"/>
  <c r="S75" i="1"/>
  <c r="R75" i="1"/>
  <c r="Q75" i="1"/>
  <c r="P75" i="1"/>
  <c r="R72" i="1"/>
  <c r="Q72" i="1"/>
  <c r="P72" i="1"/>
  <c r="O72" i="1"/>
  <c r="R71" i="1"/>
  <c r="Q71" i="1"/>
  <c r="P71" i="1"/>
  <c r="O71" i="1"/>
  <c r="Q68" i="1"/>
  <c r="P68" i="1"/>
  <c r="O68" i="1"/>
  <c r="N68" i="1"/>
  <c r="Q67" i="1"/>
  <c r="P67" i="1"/>
  <c r="O67" i="1"/>
  <c r="N67" i="1"/>
  <c r="P64" i="1"/>
  <c r="O64" i="1"/>
  <c r="N64" i="1"/>
  <c r="M64" i="1"/>
  <c r="P63" i="1"/>
  <c r="O63" i="1"/>
  <c r="N63" i="1"/>
  <c r="M63" i="1"/>
  <c r="O60" i="1"/>
  <c r="N60" i="1"/>
  <c r="M60" i="1"/>
  <c r="L60" i="1"/>
  <c r="O59" i="1"/>
  <c r="N59" i="1"/>
  <c r="M59" i="1"/>
  <c r="L59" i="1"/>
  <c r="N56" i="1"/>
  <c r="M56" i="1"/>
  <c r="L56" i="1"/>
  <c r="K56" i="1"/>
  <c r="N55" i="1"/>
  <c r="M55" i="1"/>
  <c r="L55" i="1"/>
  <c r="K55" i="1"/>
  <c r="M52" i="1"/>
  <c r="L52" i="1"/>
  <c r="K52" i="1"/>
  <c r="J52" i="1"/>
  <c r="M51" i="1"/>
  <c r="L51" i="1"/>
  <c r="K51" i="1"/>
  <c r="J51" i="1"/>
  <c r="L48" i="1"/>
  <c r="K48" i="1"/>
  <c r="J48" i="1"/>
  <c r="I48" i="1"/>
  <c r="L47" i="1"/>
  <c r="K47" i="1"/>
  <c r="J47" i="1"/>
  <c r="I47" i="1"/>
  <c r="K44" i="1"/>
  <c r="J44" i="1"/>
  <c r="I44" i="1"/>
  <c r="H44" i="1"/>
  <c r="K43" i="1"/>
  <c r="J43" i="1"/>
  <c r="I43" i="1"/>
  <c r="H43" i="1"/>
  <c r="J40" i="1"/>
  <c r="I40" i="1"/>
  <c r="H40" i="1"/>
  <c r="G40" i="1"/>
  <c r="J39" i="1"/>
  <c r="I39" i="1"/>
  <c r="H39" i="1"/>
  <c r="G39" i="1"/>
  <c r="E39" i="1"/>
  <c r="I36" i="1"/>
  <c r="H36" i="1"/>
  <c r="G36" i="1"/>
  <c r="F36" i="1"/>
  <c r="I35" i="1"/>
  <c r="H35" i="1"/>
  <c r="G35" i="1"/>
  <c r="F35" i="1"/>
  <c r="A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A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Q30" i="1"/>
  <c r="P30" i="1"/>
  <c r="O30" i="1"/>
  <c r="N30" i="1"/>
  <c r="M30" i="1"/>
  <c r="L30" i="1"/>
  <c r="K30" i="1"/>
  <c r="J30" i="1"/>
  <c r="I30" i="1"/>
  <c r="Q29" i="1"/>
  <c r="P29" i="1"/>
  <c r="O29" i="1"/>
  <c r="N29" i="1"/>
  <c r="M29" i="1"/>
  <c r="L29" i="1"/>
  <c r="K29" i="1"/>
  <c r="J29" i="1"/>
  <c r="I29" i="1"/>
  <c r="Q28" i="1"/>
  <c r="P28" i="1"/>
  <c r="O28" i="1"/>
  <c r="N28" i="1"/>
  <c r="M28" i="1"/>
  <c r="L28" i="1"/>
  <c r="K28" i="1"/>
  <c r="J28" i="1"/>
  <c r="I28" i="1"/>
  <c r="G28" i="1"/>
  <c r="F28" i="1"/>
  <c r="E28" i="1"/>
  <c r="D28" i="1"/>
  <c r="Q27" i="1"/>
  <c r="P27" i="1"/>
  <c r="O27" i="1"/>
  <c r="N27" i="1"/>
  <c r="M27" i="1"/>
  <c r="L27" i="1"/>
  <c r="K27" i="1"/>
  <c r="J27" i="1"/>
  <c r="I27" i="1"/>
  <c r="G27" i="1"/>
  <c r="F27" i="1"/>
  <c r="E27" i="1"/>
  <c r="D27" i="1"/>
  <c r="Q26" i="1"/>
  <c r="P26" i="1"/>
  <c r="O26" i="1"/>
  <c r="N26" i="1"/>
  <c r="M26" i="1"/>
  <c r="L26" i="1"/>
  <c r="K26" i="1"/>
  <c r="J26" i="1"/>
  <c r="I26" i="1"/>
  <c r="Q25" i="1"/>
  <c r="P25" i="1"/>
  <c r="O25" i="1"/>
  <c r="N25" i="1"/>
  <c r="M25" i="1"/>
  <c r="L25" i="1"/>
  <c r="K25" i="1"/>
  <c r="J25" i="1"/>
  <c r="I25" i="1"/>
  <c r="Q24" i="1"/>
  <c r="P24" i="1"/>
  <c r="O24" i="1"/>
  <c r="N24" i="1"/>
  <c r="M24" i="1"/>
  <c r="L24" i="1"/>
  <c r="K24" i="1"/>
  <c r="J24" i="1"/>
  <c r="I24" i="1"/>
  <c r="F24" i="1"/>
  <c r="E24" i="1"/>
  <c r="D24" i="1"/>
  <c r="C24" i="1"/>
  <c r="Q23" i="1"/>
  <c r="P23" i="1"/>
  <c r="O23" i="1"/>
  <c r="N23" i="1"/>
  <c r="M23" i="1"/>
  <c r="L23" i="1"/>
  <c r="K23" i="1"/>
  <c r="J23" i="1"/>
  <c r="I23" i="1"/>
  <c r="F23" i="1"/>
  <c r="E23" i="1"/>
  <c r="D23" i="1"/>
  <c r="C23" i="1"/>
  <c r="A23" i="1"/>
  <c r="S22" i="1"/>
  <c r="T22" i="1"/>
  <c r="Q22" i="1"/>
  <c r="P22" i="1"/>
  <c r="O22" i="1"/>
  <c r="N22" i="1"/>
  <c r="M22" i="1"/>
  <c r="L22" i="1"/>
  <c r="K22" i="1"/>
  <c r="J22" i="1"/>
  <c r="I22" i="1"/>
  <c r="V21" i="1"/>
  <c r="Q21" i="1"/>
  <c r="P21" i="1"/>
  <c r="O21" i="1"/>
  <c r="N21" i="1"/>
  <c r="M21" i="1"/>
  <c r="L21" i="1"/>
  <c r="K21" i="1"/>
  <c r="J21" i="1"/>
  <c r="I21" i="1"/>
  <c r="V20" i="1"/>
  <c r="Q20" i="1"/>
  <c r="P20" i="1"/>
  <c r="O20" i="1"/>
  <c r="N20" i="1"/>
  <c r="M20" i="1"/>
  <c r="L20" i="1"/>
  <c r="K20" i="1"/>
  <c r="J20" i="1"/>
  <c r="I20" i="1"/>
  <c r="E20" i="1"/>
  <c r="D20" i="1"/>
  <c r="C20" i="1"/>
  <c r="B20" i="1"/>
  <c r="Q19" i="1"/>
  <c r="P19" i="1"/>
  <c r="O19" i="1"/>
  <c r="N19" i="1"/>
  <c r="M19" i="1"/>
  <c r="L19" i="1"/>
  <c r="K19" i="1"/>
  <c r="J19" i="1"/>
  <c r="I19" i="1"/>
  <c r="E19" i="1"/>
  <c r="D19" i="1"/>
  <c r="C19" i="1"/>
  <c r="B19" i="1"/>
  <c r="Q18" i="1"/>
  <c r="P18" i="1"/>
  <c r="O18" i="1"/>
  <c r="N18" i="1"/>
  <c r="M18" i="1"/>
  <c r="L18" i="1"/>
  <c r="K18" i="1"/>
  <c r="J18" i="1"/>
  <c r="I18" i="1"/>
  <c r="Q17" i="1"/>
  <c r="P17" i="1"/>
  <c r="O17" i="1"/>
  <c r="N17" i="1"/>
  <c r="M17" i="1"/>
  <c r="L17" i="1"/>
  <c r="K17" i="1"/>
  <c r="J17" i="1"/>
  <c r="I17" i="1"/>
</calcChain>
</file>

<file path=xl/sharedStrings.xml><?xml version="1.0" encoding="utf-8"?>
<sst xmlns="http://schemas.openxmlformats.org/spreadsheetml/2006/main" count="90" uniqueCount="22">
  <si>
    <t>HK-2</t>
  </si>
  <si>
    <t>UMRC6</t>
  </si>
  <si>
    <t>UOK262</t>
  </si>
  <si>
    <t>UOK262 with DIDS</t>
  </si>
  <si>
    <t>T1P</t>
  </si>
  <si>
    <t>Kpl</t>
  </si>
  <si>
    <t>Flow_pyr</t>
  </si>
  <si>
    <t>T1Lin</t>
  </si>
  <si>
    <t>Klp</t>
  </si>
  <si>
    <t>KMCT4</t>
  </si>
  <si>
    <t>T1Lex</t>
  </si>
  <si>
    <t>Flow_Lac</t>
  </si>
  <si>
    <t>K_MCT1</t>
  </si>
  <si>
    <t>Alpha</t>
  </si>
  <si>
    <t>Beta</t>
  </si>
  <si>
    <t>Gamma</t>
  </si>
  <si>
    <t>Rsqr_Pyr</t>
  </si>
  <si>
    <t>Rsqrd_Lacin</t>
  </si>
  <si>
    <t>Rsqrd_Lacex</t>
  </si>
  <si>
    <t>RMSE_Pyr</t>
  </si>
  <si>
    <t>RMSE_Lacin</t>
  </si>
  <si>
    <t>RMSE_Lacex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</si>
</sst>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[1]Sheet1!$G$38:$J$38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UOK262 with DIDS</c:v>
                </c:pt>
              </c:strCache>
            </c:strRef>
          </c:cat>
          <c:val>
            <c:numRef>
              <c:f>[1]Sheet1!$G$39:$J$39</c:f>
              <c:numCache>
                <c:formatCode>General</c:formatCode>
                <c:ptCount val="4"/>
                <c:pt idx="0">
                  <c:v>0.15046191720849153</c:v>
                </c:pt>
                <c:pt idx="1">
                  <c:v>0.5726882105994241</c:v>
                </c:pt>
                <c:pt idx="2">
                  <c:v>0.53626227833500584</c:v>
                </c:pt>
                <c:pt idx="3">
                  <c:v>0.37367147741979712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7E-4E3E-9DBE-0F999D87E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947576"/>
        <c:axId val="437948560"/>
      </c:barChart>
      <c:catAx>
        <c:axId val="437947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48560"/>
        <c:crosses val="autoZero"/>
        <c:auto val="1"/>
        <c:lblAlgn val="ctr"/>
        <c:lblOffset val="100"/>
        <c:noMultiLvlLbl val="0"/>
      </c:catAx>
      <c:valAx>
        <c:axId val="43794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47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601980</xdr:colOff>
      <xdr:row>42</xdr:row>
      <xdr:rowOff>76200</xdr:rowOff>
    </xdr:from>
    <xdr:to>
      <xdr:col>18</xdr:col>
      <xdr:colOff>297180</xdr:colOff>
      <xdr:row>57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E19695-86A9-495F-A775-86AD33B8BA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acex_summary_0405_back_exceptKMCT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8">
          <cell r="G38" t="str">
            <v>HK-2</v>
          </cell>
          <cell r="H38" t="str">
            <v>UMRC6</v>
          </cell>
          <cell r="I38" t="str">
            <v>UOK262</v>
          </cell>
          <cell r="J38" t="str">
            <v>UOK262 with DIDS</v>
          </cell>
        </row>
        <row r="39">
          <cell r="G39">
            <v>0.15046191720849153</v>
          </cell>
          <cell r="H39">
            <v>0.5726882105994241</v>
          </cell>
          <cell r="I39">
            <v>0.53626227833500584</v>
          </cell>
          <cell r="J39">
            <v>0.37367147741979712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ABE15-79C2-4235-BD1A-3ACC1646E6AA}">
  <dimension ref="A1:AB88"/>
  <sheetViews>
    <sheetView tabSelected="1" workbookViewId="0">
      <selection activeCell="R22" sqref="R22"/>
    </sheetView>
  </sheetViews>
  <sheetFormatPr defaultRowHeight="14.4" x14ac:dyDescent="0.3"/>
  <sheetData>
    <row r="1" spans="1:28" x14ac:dyDescent="0.3">
      <c r="A1">
        <v>48.04586424615875</v>
      </c>
      <c r="B1">
        <v>3.467690728782898E-3</v>
      </c>
      <c r="C1">
        <v>0.12111932249471218</v>
      </c>
      <c r="D1">
        <v>29.999985962106308</v>
      </c>
      <c r="E1">
        <v>2.71816871538726E-9</v>
      </c>
      <c r="F1">
        <v>0.22175858474378615</v>
      </c>
      <c r="G1">
        <v>37.012803918362827</v>
      </c>
      <c r="H1">
        <v>0.1209916321116031</v>
      </c>
      <c r="I1">
        <v>0.13875002350668164</v>
      </c>
      <c r="J1">
        <v>2.3561731451165087</v>
      </c>
      <c r="K1">
        <v>21.803273709436461</v>
      </c>
      <c r="L1">
        <v>254671274.34140709</v>
      </c>
      <c r="M1">
        <v>0.9971519634348649</v>
      </c>
      <c r="N1">
        <v>0.99785701659084836</v>
      </c>
      <c r="O1">
        <v>0.9948852708906295</v>
      </c>
      <c r="P1">
        <v>7.6353436495452898E-2</v>
      </c>
      <c r="Q1">
        <v>6.5084311296898845E-2</v>
      </c>
      <c r="R1">
        <v>0.13104860112645428</v>
      </c>
    </row>
    <row r="2" spans="1:28" x14ac:dyDescent="0.3">
      <c r="A2">
        <v>50.150460751518985</v>
      </c>
      <c r="B2">
        <v>2.7611537594261844E-3</v>
      </c>
      <c r="C2">
        <v>1.0616218722876705E-2</v>
      </c>
      <c r="D2">
        <v>12.000023025107847</v>
      </c>
      <c r="E2">
        <v>4.6036770708567608E-4</v>
      </c>
      <c r="F2">
        <v>0.12943986220136575</v>
      </c>
      <c r="G2">
        <v>37.686807708520369</v>
      </c>
      <c r="H2">
        <v>5.3793180739678606E-2</v>
      </c>
      <c r="I2">
        <v>3.7703525429944583E-13</v>
      </c>
      <c r="J2">
        <v>5.5085663146506452</v>
      </c>
      <c r="K2">
        <v>12.482192965214127</v>
      </c>
      <c r="L2">
        <v>60275015.66521883</v>
      </c>
      <c r="M2">
        <v>0.99677803076386928</v>
      </c>
      <c r="N2">
        <v>0.98498426527327521</v>
      </c>
      <c r="O2">
        <v>0.9963317382967154</v>
      </c>
      <c r="P2">
        <v>8.1497870233524769E-2</v>
      </c>
      <c r="Q2">
        <v>0.17558241282705345</v>
      </c>
      <c r="R2">
        <v>8.5963187285288664E-2</v>
      </c>
    </row>
    <row r="3" spans="1:28" x14ac:dyDescent="0.3">
      <c r="A3">
        <v>49.036837293114601</v>
      </c>
      <c r="B3">
        <v>4.0430448635080515E-3</v>
      </c>
      <c r="C3">
        <v>0.23102339157990839</v>
      </c>
      <c r="D3">
        <v>12.000027017004919</v>
      </c>
      <c r="E3">
        <v>4.1016021043764305E-9</v>
      </c>
      <c r="F3">
        <v>8.3071481257349075E-2</v>
      </c>
      <c r="G3">
        <v>37.311295373102787</v>
      </c>
      <c r="H3">
        <v>3.7399823301531188E-2</v>
      </c>
      <c r="I3">
        <v>3.9228676060064228E-14</v>
      </c>
      <c r="J3">
        <v>2.8544089109752075</v>
      </c>
      <c r="K3">
        <v>21.326114008296948</v>
      </c>
      <c r="L3">
        <v>491345509.78625178</v>
      </c>
      <c r="M3">
        <v>0.9956437565420615</v>
      </c>
      <c r="N3">
        <v>0.99364257512154464</v>
      </c>
      <c r="O3">
        <v>0.99833142259664576</v>
      </c>
      <c r="P3">
        <v>9.511235099976402E-2</v>
      </c>
      <c r="Q3">
        <v>0.11284679731370414</v>
      </c>
      <c r="R3">
        <v>7.2365676188473671E-2</v>
      </c>
    </row>
    <row r="4" spans="1:28" x14ac:dyDescent="0.3">
      <c r="A4">
        <v>50.999999555993071</v>
      </c>
      <c r="B4">
        <v>1.7827822395375625E-2</v>
      </c>
      <c r="C4">
        <v>9.3010512008323257E-7</v>
      </c>
      <c r="D4">
        <v>29.442065894472456</v>
      </c>
      <c r="E4">
        <v>3.1325878617271027E-2</v>
      </c>
      <c r="F4">
        <v>0.88923363288569934</v>
      </c>
      <c r="G4">
        <v>36.786399383438457</v>
      </c>
      <c r="H4">
        <v>0.8127847213574686</v>
      </c>
      <c r="I4">
        <v>8.5041876969954783E-7</v>
      </c>
      <c r="J4">
        <v>5.7383857036778743</v>
      </c>
      <c r="K4">
        <v>11.956661487454079</v>
      </c>
      <c r="L4">
        <v>143349789.56503144</v>
      </c>
      <c r="M4">
        <v>0.99706173592253966</v>
      </c>
      <c r="N4">
        <v>0.9617005967803125</v>
      </c>
      <c r="O4">
        <v>0.98390587599939372</v>
      </c>
      <c r="P4">
        <v>7.8487192410215428E-2</v>
      </c>
      <c r="Q4">
        <v>0.2744297313888428</v>
      </c>
      <c r="R4">
        <v>0.17965884169756197</v>
      </c>
    </row>
    <row r="5" spans="1:28" x14ac:dyDescent="0.3">
      <c r="A5">
        <v>48.989480303833894</v>
      </c>
      <c r="B5">
        <v>1.5523909288923124E-2</v>
      </c>
      <c r="C5">
        <v>0.32705497076825346</v>
      </c>
      <c r="D5">
        <v>12.000000707181504</v>
      </c>
      <c r="E5">
        <v>1.4741480877266067E-10</v>
      </c>
      <c r="F5">
        <v>0.67810783399327945</v>
      </c>
      <c r="G5">
        <v>36.74419957479919</v>
      </c>
      <c r="H5">
        <v>0.57121661892285847</v>
      </c>
      <c r="I5">
        <v>4.2925295128729959E-14</v>
      </c>
      <c r="J5">
        <v>3.2017941759157416</v>
      </c>
      <c r="K5">
        <v>20.291489434737358</v>
      </c>
      <c r="L5">
        <v>628752799.22423089</v>
      </c>
      <c r="M5">
        <v>0.99609207636855779</v>
      </c>
      <c r="N5">
        <v>0.9818681474464841</v>
      </c>
      <c r="O5">
        <v>0.9935388263103524</v>
      </c>
      <c r="P5">
        <v>9.1131008463813862E-2</v>
      </c>
      <c r="Q5">
        <v>0.19012514644085382</v>
      </c>
      <c r="R5">
        <v>0.11467527746895045</v>
      </c>
      <c r="T5">
        <f>1/51</f>
        <v>1.9607843137254902E-2</v>
      </c>
      <c r="U5">
        <f>0.0001</f>
        <v>1E-4</v>
      </c>
      <c r="V5">
        <f>10^-8</f>
        <v>1E-8</v>
      </c>
      <c r="W5">
        <f>1/30</f>
        <v>3.3333333333333333E-2</v>
      </c>
      <c r="X5">
        <v>0</v>
      </c>
      <c r="Y5">
        <v>1E-3</v>
      </c>
      <c r="Z5">
        <f>1/37.7</f>
        <v>2.652519893899204E-2</v>
      </c>
      <c r="AA5">
        <f>0.00000001</f>
        <v>1E-8</v>
      </c>
      <c r="AB5">
        <v>0</v>
      </c>
    </row>
    <row r="6" spans="1:28" x14ac:dyDescent="0.3">
      <c r="A6">
        <v>50.999999999897199</v>
      </c>
      <c r="B6">
        <v>1.000825133342859E-2</v>
      </c>
      <c r="C6">
        <v>1.0000039522023634E-8</v>
      </c>
      <c r="D6">
        <v>29.999997471010676</v>
      </c>
      <c r="E6">
        <v>2.8004669270290387E-9</v>
      </c>
      <c r="F6">
        <v>0.31058394669270228</v>
      </c>
      <c r="G6">
        <v>37.47743456244978</v>
      </c>
      <c r="H6">
        <v>0.1310218904722085</v>
      </c>
      <c r="I6">
        <v>3.9624080877469754E-14</v>
      </c>
      <c r="J6">
        <v>4.7298347649175669</v>
      </c>
      <c r="K6">
        <v>13.213194467794352</v>
      </c>
      <c r="L6">
        <v>147972930.670241</v>
      </c>
      <c r="M6">
        <v>0.99559530937642138</v>
      </c>
      <c r="N6">
        <v>0.99085648164724383</v>
      </c>
      <c r="O6">
        <v>0.99621438911639204</v>
      </c>
      <c r="P6">
        <v>9.9882193320088422E-2</v>
      </c>
      <c r="Q6">
        <v>0.13821054630813473</v>
      </c>
      <c r="R6">
        <v>9.3596202942423185E-2</v>
      </c>
      <c r="T6">
        <f>1/47</f>
        <v>2.1276595744680851E-2</v>
      </c>
      <c r="U6">
        <v>1</v>
      </c>
      <c r="V6">
        <v>10</v>
      </c>
      <c r="W6">
        <f>1/12</f>
        <v>8.3333333333333329E-2</v>
      </c>
      <c r="X6">
        <v>0.1</v>
      </c>
      <c r="Y6">
        <v>2</v>
      </c>
      <c r="Z6">
        <f>1/35.7</f>
        <v>2.8011204481792715E-2</v>
      </c>
      <c r="AA6">
        <v>10</v>
      </c>
      <c r="AB6">
        <v>0.9</v>
      </c>
    </row>
    <row r="7" spans="1:28" x14ac:dyDescent="0.3">
      <c r="A7">
        <v>49.15523112870833</v>
      </c>
      <c r="B7">
        <v>1.4469981647957002E-2</v>
      </c>
      <c r="C7">
        <v>0.11380934778093897</v>
      </c>
      <c r="D7">
        <v>12.000000071743868</v>
      </c>
      <c r="E7">
        <v>3.2431417540344661E-11</v>
      </c>
      <c r="F7">
        <v>6.0090867960151589E-2</v>
      </c>
      <c r="G7">
        <v>37.602452501334653</v>
      </c>
      <c r="H7">
        <v>5.2112776686711805E-2</v>
      </c>
      <c r="I7">
        <v>1.2083480740842272E-2</v>
      </c>
      <c r="J7">
        <v>2.7092787768772735</v>
      </c>
      <c r="K7">
        <v>17.042557075159127</v>
      </c>
      <c r="L7">
        <v>233051654.83626887</v>
      </c>
      <c r="M7">
        <v>0.99888380758365192</v>
      </c>
      <c r="N7">
        <v>0.99883264904322333</v>
      </c>
      <c r="O7">
        <v>0.99786925447025898</v>
      </c>
      <c r="P7">
        <v>4.6956435024049191E-2</v>
      </c>
      <c r="Q7">
        <v>5.302762436439127E-2</v>
      </c>
      <c r="R7">
        <v>7.3517719375160467E-2</v>
      </c>
    </row>
    <row r="8" spans="1:28" x14ac:dyDescent="0.3">
      <c r="A8">
        <v>48.391125710388437</v>
      </c>
      <c r="B8">
        <v>1.9912026103294244E-2</v>
      </c>
      <c r="C8">
        <v>0.16340630539672374</v>
      </c>
      <c r="D8">
        <v>12.000000000003228</v>
      </c>
      <c r="E8">
        <v>2.2411755121189402E-14</v>
      </c>
      <c r="F8">
        <v>0.1371268275382363</v>
      </c>
      <c r="G8">
        <v>37.219452873358485</v>
      </c>
      <c r="H8">
        <v>0.28137215826749207</v>
      </c>
      <c r="I8">
        <v>2.2410547269371411E-14</v>
      </c>
      <c r="J8">
        <v>2.7270354413244573</v>
      </c>
      <c r="K8">
        <v>19.818215946084067</v>
      </c>
      <c r="L8">
        <v>417024001.95555985</v>
      </c>
      <c r="M8">
        <v>0.99885995893197932</v>
      </c>
      <c r="N8">
        <v>0.99786111939498001</v>
      </c>
      <c r="O8">
        <v>0.99082323246386594</v>
      </c>
      <c r="P8">
        <v>4.836597438711876E-2</v>
      </c>
      <c r="Q8">
        <v>6.5029603029304675E-2</v>
      </c>
      <c r="R8">
        <v>0.13816462934957219</v>
      </c>
    </row>
    <row r="9" spans="1:28" x14ac:dyDescent="0.3">
      <c r="A9">
        <v>49.667322141645478</v>
      </c>
      <c r="B9">
        <v>0.92784001283424011</v>
      </c>
      <c r="C9">
        <v>2.5796949381711998</v>
      </c>
      <c r="D9">
        <v>12.518266304859361</v>
      </c>
      <c r="E9">
        <v>8.1888975234827065E-4</v>
      </c>
      <c r="F9">
        <v>1.2331980094316273</v>
      </c>
      <c r="G9">
        <v>35.780987629452092</v>
      </c>
      <c r="H9">
        <v>4.8902748210415226</v>
      </c>
      <c r="I9">
        <v>7.5779797256979295E-7</v>
      </c>
      <c r="J9">
        <v>3.0007909439364364</v>
      </c>
      <c r="K9">
        <v>20.441789217212108</v>
      </c>
      <c r="L9">
        <v>1738402745.2252882</v>
      </c>
      <c r="M9">
        <v>0.99327823671828241</v>
      </c>
      <c r="N9">
        <v>0.96052282934557676</v>
      </c>
      <c r="O9">
        <v>0.98227964473461526</v>
      </c>
      <c r="P9">
        <v>0.11588019558011488</v>
      </c>
      <c r="Q9">
        <v>0.29569275935033151</v>
      </c>
      <c r="R9">
        <v>0.19888147561047356</v>
      </c>
    </row>
    <row r="10" spans="1:28" x14ac:dyDescent="0.3">
      <c r="A10">
        <v>49.450078622331347</v>
      </c>
      <c r="B10">
        <v>9.454398470918177E-3</v>
      </c>
      <c r="C10">
        <v>1.0624285496938382E-2</v>
      </c>
      <c r="D10">
        <v>12.000032022849439</v>
      </c>
      <c r="E10">
        <v>3.726118748906875E-11</v>
      </c>
      <c r="F10">
        <v>0.95247747256566562</v>
      </c>
      <c r="G10">
        <v>36.754395671887252</v>
      </c>
      <c r="H10">
        <v>1.0755199360512493</v>
      </c>
      <c r="I10">
        <v>9.543670352173786E-7</v>
      </c>
      <c r="J10">
        <v>3.5310490643826253</v>
      </c>
      <c r="K10">
        <v>9.6698717419836644</v>
      </c>
      <c r="L10">
        <v>75395504.015187621</v>
      </c>
      <c r="M10">
        <v>0.99714574634497233</v>
      </c>
      <c r="N10">
        <v>0.9856357038128708</v>
      </c>
      <c r="O10">
        <v>0.99036186462866649</v>
      </c>
      <c r="P10">
        <v>7.595049033477469E-2</v>
      </c>
      <c r="Q10">
        <v>0.16842129865129937</v>
      </c>
      <c r="R10">
        <v>0.14080553018818226</v>
      </c>
    </row>
    <row r="11" spans="1:28" x14ac:dyDescent="0.3">
      <c r="A11">
        <v>50.799711520427714</v>
      </c>
      <c r="B11">
        <v>1.5881485464290652E-2</v>
      </c>
      <c r="C11">
        <v>0.12079321394534019</v>
      </c>
      <c r="D11">
        <v>12.000000015884803</v>
      </c>
      <c r="E11">
        <v>5.4249242319817875E-7</v>
      </c>
      <c r="F11">
        <v>8.5622500499678539E-2</v>
      </c>
      <c r="G11">
        <v>37.640199432474645</v>
      </c>
      <c r="H11">
        <v>0.12795851037773315</v>
      </c>
      <c r="I11">
        <v>9.4749844263140017E-11</v>
      </c>
      <c r="J11">
        <v>4.0956867285228711</v>
      </c>
      <c r="K11">
        <v>17.614783527542208</v>
      </c>
      <c r="L11">
        <v>38578223.581191391</v>
      </c>
      <c r="M11">
        <v>0.98884871105998817</v>
      </c>
      <c r="N11">
        <v>0.99282631257167075</v>
      </c>
      <c r="O11">
        <v>0.99345013935749704</v>
      </c>
      <c r="P11">
        <v>0.14814048359037063</v>
      </c>
      <c r="Q11">
        <v>0.12645287489750254</v>
      </c>
      <c r="R11">
        <v>0.13838527813516721</v>
      </c>
    </row>
    <row r="12" spans="1:28" x14ac:dyDescent="0.3">
      <c r="A12">
        <v>49.626695516010308</v>
      </c>
      <c r="B12">
        <v>0.99980259921320003</v>
      </c>
      <c r="C12">
        <v>1.8240441397560689</v>
      </c>
      <c r="D12">
        <v>29.99779741463189</v>
      </c>
      <c r="E12">
        <v>2.4246927475899136E-5</v>
      </c>
      <c r="F12">
        <v>0.82141731751184366</v>
      </c>
      <c r="G12">
        <v>36.473048186467302</v>
      </c>
      <c r="H12">
        <v>2.4136919649821418</v>
      </c>
      <c r="I12">
        <v>2.6315313657921328E-6</v>
      </c>
      <c r="J12">
        <v>5.3408895358905619</v>
      </c>
      <c r="K12">
        <v>16.524038359883225</v>
      </c>
      <c r="L12">
        <v>1299879992.608777</v>
      </c>
      <c r="M12">
        <v>0.97975436137746907</v>
      </c>
      <c r="N12">
        <v>0.94211643285145752</v>
      </c>
      <c r="O12">
        <v>0.98411261900165603</v>
      </c>
      <c r="P12">
        <v>0.20052946128539476</v>
      </c>
      <c r="Q12">
        <v>0.33541103442880843</v>
      </c>
      <c r="R12">
        <v>0.17702587485762361</v>
      </c>
    </row>
    <row r="13" spans="1:28" x14ac:dyDescent="0.3">
      <c r="A13">
        <v>50.112006216792018</v>
      </c>
      <c r="B13">
        <v>9.4331899844009321E-3</v>
      </c>
      <c r="C13">
        <v>7.5838889374221313E-2</v>
      </c>
      <c r="D13">
        <v>12.000000000005596</v>
      </c>
      <c r="E13">
        <v>9.9999999999961148E-2</v>
      </c>
      <c r="F13">
        <v>2.4954536679959179E-2</v>
      </c>
      <c r="G13">
        <v>37.677613077974627</v>
      </c>
      <c r="H13">
        <v>1.5496497861658571E-2</v>
      </c>
      <c r="I13">
        <v>3.8857752402469878E-14</v>
      </c>
      <c r="J13">
        <v>4.0878319112367478</v>
      </c>
      <c r="K13">
        <v>14.755182885621567</v>
      </c>
      <c r="L13">
        <v>575383657.70676661</v>
      </c>
      <c r="M13">
        <v>0.99898440987663939</v>
      </c>
      <c r="N13">
        <v>0.99750139530104553</v>
      </c>
      <c r="O13">
        <v>0.99561080092654641</v>
      </c>
      <c r="P13">
        <v>4.4837133331997771E-2</v>
      </c>
      <c r="Q13">
        <v>7.6556811829986124E-2</v>
      </c>
      <c r="R13">
        <v>9.6517663687010827E-2</v>
      </c>
    </row>
    <row r="14" spans="1:28" x14ac:dyDescent="0.3">
      <c r="A14">
        <v>50.775848489887046</v>
      </c>
      <c r="B14">
        <v>5.3602276899716982E-3</v>
      </c>
      <c r="C14">
        <v>4.9567004910855911E-3</v>
      </c>
      <c r="D14">
        <v>15.667018069679918</v>
      </c>
      <c r="E14">
        <v>8.3327123772088384E-9</v>
      </c>
      <c r="F14">
        <v>2.5617828097293613E-2</v>
      </c>
      <c r="G14">
        <v>37.683520644741684</v>
      </c>
      <c r="H14">
        <v>9.6295613405239077E-3</v>
      </c>
      <c r="I14">
        <v>1.6084885081483171E-2</v>
      </c>
      <c r="J14">
        <v>4.5658017062983021</v>
      </c>
      <c r="K14">
        <v>13.024973880865007</v>
      </c>
      <c r="L14">
        <v>351087820.35584933</v>
      </c>
      <c r="M14">
        <v>0.99208186127214881</v>
      </c>
      <c r="N14">
        <v>0.99533514834138137</v>
      </c>
      <c r="O14">
        <v>0.99337161614072178</v>
      </c>
      <c r="P14">
        <v>0.12573147295577702</v>
      </c>
      <c r="Q14">
        <v>0.10012968699429825</v>
      </c>
      <c r="R14">
        <v>0.11590053742530605</v>
      </c>
    </row>
    <row r="15" spans="1:28" x14ac:dyDescent="0.3">
      <c r="A15">
        <v>50.512904822167584</v>
      </c>
      <c r="B15">
        <v>1.1013632313214516E-2</v>
      </c>
      <c r="C15">
        <v>8.9830691445822758E-2</v>
      </c>
      <c r="D15">
        <v>12.00000000000364</v>
      </c>
      <c r="E15">
        <v>9.9999999999977801E-2</v>
      </c>
      <c r="F15">
        <v>4.4530453951335147E-2</v>
      </c>
      <c r="G15">
        <v>37.660854164382656</v>
      </c>
      <c r="H15">
        <v>8.7704078231550502E-3</v>
      </c>
      <c r="I15">
        <v>2.2210522959569125E-14</v>
      </c>
      <c r="J15">
        <v>6.1031742274493013</v>
      </c>
      <c r="K15">
        <v>13.758260058048336</v>
      </c>
      <c r="L15">
        <v>623441466.53668845</v>
      </c>
      <c r="M15">
        <v>0.99881911170948157</v>
      </c>
      <c r="N15">
        <v>0.99220715135339477</v>
      </c>
      <c r="O15">
        <v>0.99582594227570498</v>
      </c>
      <c r="P15">
        <v>4.8337874773878783E-2</v>
      </c>
      <c r="Q15">
        <v>0.12483054601463621</v>
      </c>
      <c r="R15">
        <v>9.097069270142949E-2</v>
      </c>
    </row>
    <row r="16" spans="1:28" x14ac:dyDescent="0.3">
      <c r="A16">
        <v>49.997073291416974</v>
      </c>
      <c r="B16">
        <v>3.0825287918082887E-2</v>
      </c>
      <c r="C16">
        <v>0.35322861545553569</v>
      </c>
      <c r="D16">
        <v>14.177230182829451</v>
      </c>
      <c r="E16">
        <v>2.0736887249181381E-5</v>
      </c>
      <c r="F16">
        <v>1.3943566039606743</v>
      </c>
      <c r="G16">
        <v>35.963742244129421</v>
      </c>
      <c r="H16">
        <v>7.4699991503396648</v>
      </c>
      <c r="I16">
        <v>2.4040426776297206E-6</v>
      </c>
      <c r="J16">
        <v>2.8976047144713872</v>
      </c>
      <c r="K16">
        <v>20.481621836605406</v>
      </c>
      <c r="L16">
        <v>818649790.35295618</v>
      </c>
      <c r="M16">
        <v>0.9946395725955004</v>
      </c>
      <c r="N16">
        <v>0.98547927516051748</v>
      </c>
      <c r="O16">
        <v>0.9694541339828755</v>
      </c>
      <c r="P16">
        <v>0.10311922582473541</v>
      </c>
      <c r="Q16">
        <v>0.19793199468128839</v>
      </c>
      <c r="R16">
        <v>0.24616770329639651</v>
      </c>
    </row>
    <row r="17" spans="1:22" x14ac:dyDescent="0.3">
      <c r="I17">
        <f t="shared" ref="I17:I32" si="0">IF(OR(ABS(1/A1-T$5)&lt;=0.001*(1/A1),ABS(1/A1-T$6)&lt;=0.001*(1/A1)),0,1)</f>
        <v>1</v>
      </c>
      <c r="J17">
        <f t="shared" ref="J17:K32" si="1">IF(OR(ABS(B1-U$5)&lt;=0.001*(B1),ABS(B1-U$6)&lt;=0.001*(B1)),0,1)</f>
        <v>1</v>
      </c>
      <c r="K17">
        <f t="shared" si="1"/>
        <v>1</v>
      </c>
      <c r="L17">
        <f t="shared" ref="L17:L32" si="2">IF(OR(ABS(1/D1-W$5)&lt;=0.001*(1/D1),ABS(1/D1-W$6)&lt;=0.001*(1/D1)),0,1)</f>
        <v>0</v>
      </c>
      <c r="M17">
        <f t="shared" ref="M17:N32" si="3">IF(OR(ABS(E1-X$5)&lt;=0.001*(E1),ABS(E1-X$6)&lt;=0.001*(E1)),0,1)</f>
        <v>1</v>
      </c>
      <c r="N17">
        <f t="shared" si="3"/>
        <v>1</v>
      </c>
      <c r="O17">
        <f t="shared" ref="O17:O32" si="4">IF(OR(ABS(1/G1-Z$5)&lt;=0.001*(1/G1),ABS(1/G1-Z$6)&lt;=0.001*(1/G1)),0,1)</f>
        <v>1</v>
      </c>
      <c r="P17">
        <f t="shared" ref="P17:Q32" si="5">IF(OR(ABS(H1-AA$5)&lt;=0.001*(H1),ABS(H1-AA$6)&lt;=0.001*(H1)),0,1)</f>
        <v>1</v>
      </c>
      <c r="Q17">
        <f t="shared" si="5"/>
        <v>1</v>
      </c>
    </row>
    <row r="18" spans="1:22" x14ac:dyDescent="0.3">
      <c r="B18" t="s">
        <v>0</v>
      </c>
      <c r="C18" t="s">
        <v>1</v>
      </c>
      <c r="D18" t="s">
        <v>2</v>
      </c>
      <c r="E18" t="s">
        <v>3</v>
      </c>
      <c r="I18">
        <f t="shared" si="0"/>
        <v>1</v>
      </c>
      <c r="J18">
        <f t="shared" si="1"/>
        <v>1</v>
      </c>
      <c r="K18">
        <f t="shared" si="1"/>
        <v>1</v>
      </c>
      <c r="L18">
        <f t="shared" si="2"/>
        <v>0</v>
      </c>
      <c r="M18">
        <f t="shared" si="3"/>
        <v>1</v>
      </c>
      <c r="N18">
        <f t="shared" si="3"/>
        <v>1</v>
      </c>
      <c r="O18">
        <f t="shared" si="4"/>
        <v>0</v>
      </c>
      <c r="P18">
        <f t="shared" si="5"/>
        <v>1</v>
      </c>
      <c r="Q18">
        <f t="shared" si="5"/>
        <v>1</v>
      </c>
    </row>
    <row r="19" spans="1:22" x14ac:dyDescent="0.3">
      <c r="A19" t="s">
        <v>4</v>
      </c>
      <c r="B19">
        <f>AVERAGE(A$1:A$3)</f>
        <v>49.077720763597448</v>
      </c>
      <c r="C19">
        <f>AVERAGE(A$4:A$6)</f>
        <v>50.329826619908054</v>
      </c>
      <c r="D19">
        <f>AVERAGE(A$7:A$12)</f>
        <v>49.515027439918605</v>
      </c>
      <c r="E19">
        <f>AVERAGE(A$13:A$16)</f>
        <v>50.349458205065908</v>
      </c>
      <c r="I19">
        <f t="shared" si="0"/>
        <v>1</v>
      </c>
      <c r="J19">
        <f t="shared" si="1"/>
        <v>1</v>
      </c>
      <c r="K19">
        <f t="shared" si="1"/>
        <v>1</v>
      </c>
      <c r="L19">
        <f t="shared" si="2"/>
        <v>0</v>
      </c>
      <c r="M19">
        <f t="shared" si="3"/>
        <v>1</v>
      </c>
      <c r="N19">
        <f t="shared" si="3"/>
        <v>1</v>
      </c>
      <c r="O19">
        <f t="shared" si="4"/>
        <v>1</v>
      </c>
      <c r="P19">
        <f t="shared" si="5"/>
        <v>1</v>
      </c>
      <c r="Q19">
        <f t="shared" si="5"/>
        <v>1</v>
      </c>
    </row>
    <row r="20" spans="1:22" x14ac:dyDescent="0.3">
      <c r="B20">
        <f>STDEV(A$1:A$3)/SQRT(COUNT(A$1:A$3))</f>
        <v>0.607888478317273</v>
      </c>
      <c r="C20">
        <f>STDEV(A$4:A$6)/SQRT(COUNT(A$4:A$6))</f>
        <v>0.67017315803709276</v>
      </c>
      <c r="D20">
        <f>STDEV(A$7:A$12)/SQRT(COUNT(A$7:A$12))</f>
        <v>0.32056738523088724</v>
      </c>
      <c r="E20">
        <f>STDEV(A$13:A$16)/SQRT(COUNT(A$13:A$16))</f>
        <v>0.18006527652826892</v>
      </c>
      <c r="I20">
        <f t="shared" si="0"/>
        <v>0</v>
      </c>
      <c r="J20">
        <f t="shared" si="1"/>
        <v>1</v>
      </c>
      <c r="K20">
        <f t="shared" si="1"/>
        <v>1</v>
      </c>
      <c r="L20">
        <f t="shared" si="2"/>
        <v>1</v>
      </c>
      <c r="M20">
        <f t="shared" si="3"/>
        <v>1</v>
      </c>
      <c r="N20">
        <f t="shared" si="3"/>
        <v>1</v>
      </c>
      <c r="O20">
        <f t="shared" si="4"/>
        <v>1</v>
      </c>
      <c r="P20">
        <f t="shared" si="5"/>
        <v>1</v>
      </c>
      <c r="Q20">
        <f t="shared" si="5"/>
        <v>1</v>
      </c>
      <c r="V20" t="e">
        <f>1/W9</f>
        <v>#DIV/0!</v>
      </c>
    </row>
    <row r="21" spans="1:22" x14ac:dyDescent="0.3">
      <c r="I21">
        <f t="shared" si="0"/>
        <v>1</v>
      </c>
      <c r="J21">
        <f t="shared" si="1"/>
        <v>1</v>
      </c>
      <c r="K21">
        <f t="shared" si="1"/>
        <v>1</v>
      </c>
      <c r="L21">
        <f t="shared" si="2"/>
        <v>0</v>
      </c>
      <c r="M21">
        <f t="shared" si="3"/>
        <v>1</v>
      </c>
      <c r="N21">
        <f t="shared" si="3"/>
        <v>1</v>
      </c>
      <c r="O21">
        <f t="shared" si="4"/>
        <v>1</v>
      </c>
      <c r="P21">
        <f t="shared" si="5"/>
        <v>1</v>
      </c>
      <c r="Q21">
        <f t="shared" si="5"/>
        <v>1</v>
      </c>
      <c r="V21" t="e">
        <f>1/W10</f>
        <v>#DIV/0!</v>
      </c>
    </row>
    <row r="22" spans="1:22" x14ac:dyDescent="0.3">
      <c r="C22" t="s">
        <v>0</v>
      </c>
      <c r="D22" t="s">
        <v>1</v>
      </c>
      <c r="E22" t="s">
        <v>2</v>
      </c>
      <c r="F22" t="s">
        <v>3</v>
      </c>
      <c r="I22">
        <f t="shared" si="0"/>
        <v>0</v>
      </c>
      <c r="J22">
        <f t="shared" si="1"/>
        <v>1</v>
      </c>
      <c r="K22">
        <f t="shared" si="1"/>
        <v>0</v>
      </c>
      <c r="L22">
        <f t="shared" si="2"/>
        <v>0</v>
      </c>
      <c r="M22">
        <f t="shared" si="3"/>
        <v>1</v>
      </c>
      <c r="N22">
        <f t="shared" si="3"/>
        <v>1</v>
      </c>
      <c r="O22">
        <f t="shared" si="4"/>
        <v>1</v>
      </c>
      <c r="P22">
        <f t="shared" si="5"/>
        <v>1</v>
      </c>
      <c r="Q22">
        <f t="shared" si="5"/>
        <v>1</v>
      </c>
      <c r="S22">
        <f>MAX(L5:L16)</f>
        <v>1738402745.2252882</v>
      </c>
      <c r="T22">
        <f>S22/10^8</f>
        <v>17.38402745225288</v>
      </c>
    </row>
    <row r="23" spans="1:22" x14ac:dyDescent="0.3">
      <c r="A23">
        <f>STDEV(B5:B16)/SQRT(12)</f>
        <v>0.10681543949273231</v>
      </c>
      <c r="B23" t="s">
        <v>5</v>
      </c>
      <c r="C23">
        <f>AVERAGE(B$1:B$3)</f>
        <v>3.4239631172390448E-3</v>
      </c>
      <c r="D23">
        <f>AVERAGE(B$4:B$6)</f>
        <v>1.445332767257578E-2</v>
      </c>
      <c r="E23">
        <f>AVERAGE(B$7:B$12)</f>
        <v>0.33122675062231671</v>
      </c>
      <c r="F23">
        <f>AVERAGE(B$13:B$16)</f>
        <v>1.4158084476417507E-2</v>
      </c>
      <c r="I23">
        <f t="shared" si="0"/>
        <v>1</v>
      </c>
      <c r="J23">
        <f t="shared" si="1"/>
        <v>1</v>
      </c>
      <c r="K23">
        <f t="shared" si="1"/>
        <v>1</v>
      </c>
      <c r="L23">
        <f t="shared" si="2"/>
        <v>0</v>
      </c>
      <c r="M23">
        <f t="shared" si="3"/>
        <v>1</v>
      </c>
      <c r="N23">
        <f t="shared" si="3"/>
        <v>1</v>
      </c>
      <c r="O23">
        <f t="shared" si="4"/>
        <v>1</v>
      </c>
      <c r="P23">
        <f t="shared" si="5"/>
        <v>1</v>
      </c>
      <c r="Q23">
        <f t="shared" si="5"/>
        <v>1</v>
      </c>
    </row>
    <row r="24" spans="1:22" x14ac:dyDescent="0.3">
      <c r="C24">
        <f>STDEV(B$1:B$3)/SQRT(COUNT(B$1:B$3))</f>
        <v>3.706954179599719E-4</v>
      </c>
      <c r="D24">
        <f>STDEV(B$4:B$6)/SQRT(COUNT(B$4:B$6))</f>
        <v>2.3199160650158234E-3</v>
      </c>
      <c r="E24">
        <f>STDEV(B$7:B$9)/SQRT(COUNT(B$7:B$9))</f>
        <v>0.30355373483732428</v>
      </c>
      <c r="F24">
        <f>STDEV(B$13:B$16)/SQRT(COUNT(B$13:B$16))</f>
        <v>5.6819169444829801E-3</v>
      </c>
      <c r="I24">
        <f t="shared" si="0"/>
        <v>1</v>
      </c>
      <c r="J24">
        <f t="shared" si="1"/>
        <v>1</v>
      </c>
      <c r="K24">
        <f t="shared" si="1"/>
        <v>1</v>
      </c>
      <c r="L24">
        <f t="shared" si="2"/>
        <v>0</v>
      </c>
      <c r="M24">
        <f t="shared" si="3"/>
        <v>1</v>
      </c>
      <c r="N24">
        <f t="shared" si="3"/>
        <v>1</v>
      </c>
      <c r="O24">
        <f t="shared" si="4"/>
        <v>1</v>
      </c>
      <c r="P24">
        <f t="shared" si="5"/>
        <v>1</v>
      </c>
      <c r="Q24">
        <f t="shared" si="5"/>
        <v>1</v>
      </c>
    </row>
    <row r="25" spans="1:22" x14ac:dyDescent="0.3">
      <c r="I25">
        <f t="shared" si="0"/>
        <v>1</v>
      </c>
      <c r="J25">
        <f t="shared" si="1"/>
        <v>1</v>
      </c>
      <c r="K25">
        <f t="shared" si="1"/>
        <v>1</v>
      </c>
      <c r="L25">
        <f t="shared" si="2"/>
        <v>1</v>
      </c>
      <c r="M25">
        <f t="shared" si="3"/>
        <v>1</v>
      </c>
      <c r="N25">
        <f t="shared" si="3"/>
        <v>1</v>
      </c>
      <c r="O25">
        <f t="shared" si="4"/>
        <v>1</v>
      </c>
      <c r="P25">
        <f t="shared" si="5"/>
        <v>1</v>
      </c>
      <c r="Q25">
        <f t="shared" si="5"/>
        <v>1</v>
      </c>
    </row>
    <row r="26" spans="1:22" x14ac:dyDescent="0.3">
      <c r="D26" t="s">
        <v>0</v>
      </c>
      <c r="E26" t="s">
        <v>1</v>
      </c>
      <c r="F26" t="s">
        <v>2</v>
      </c>
      <c r="G26" t="s">
        <v>3</v>
      </c>
      <c r="I26">
        <f t="shared" si="0"/>
        <v>1</v>
      </c>
      <c r="J26">
        <f t="shared" si="1"/>
        <v>1</v>
      </c>
      <c r="K26">
        <f t="shared" si="1"/>
        <v>1</v>
      </c>
      <c r="L26">
        <f t="shared" si="2"/>
        <v>0</v>
      </c>
      <c r="M26">
        <f t="shared" si="3"/>
        <v>1</v>
      </c>
      <c r="N26">
        <f t="shared" si="3"/>
        <v>1</v>
      </c>
      <c r="O26">
        <f t="shared" si="4"/>
        <v>1</v>
      </c>
      <c r="P26">
        <f t="shared" si="5"/>
        <v>1</v>
      </c>
      <c r="Q26">
        <f t="shared" si="5"/>
        <v>1</v>
      </c>
    </row>
    <row r="27" spans="1:22" x14ac:dyDescent="0.3">
      <c r="C27" t="s">
        <v>6</v>
      </c>
      <c r="D27">
        <f>AVERAGE(C$1:C$3)</f>
        <v>0.12091964426583242</v>
      </c>
      <c r="E27">
        <f>AVERAGE(C$4:C$6)</f>
        <v>0.10901863695780435</v>
      </c>
      <c r="F27">
        <f>AVERAGE(C$7:C$12)</f>
        <v>0.80206203842453494</v>
      </c>
      <c r="G27">
        <f>AVERAGE(C$13:C$16)</f>
        <v>0.13096372419166635</v>
      </c>
      <c r="I27">
        <f t="shared" si="0"/>
        <v>1</v>
      </c>
      <c r="J27">
        <f t="shared" si="1"/>
        <v>1</v>
      </c>
      <c r="K27">
        <f t="shared" si="1"/>
        <v>1</v>
      </c>
      <c r="L27">
        <f t="shared" si="2"/>
        <v>0</v>
      </c>
      <c r="M27">
        <f t="shared" si="3"/>
        <v>1</v>
      </c>
      <c r="N27">
        <f t="shared" si="3"/>
        <v>1</v>
      </c>
      <c r="O27">
        <f t="shared" si="4"/>
        <v>1</v>
      </c>
      <c r="P27">
        <f t="shared" si="5"/>
        <v>1</v>
      </c>
      <c r="Q27">
        <f t="shared" si="5"/>
        <v>1</v>
      </c>
    </row>
    <row r="28" spans="1:22" x14ac:dyDescent="0.3">
      <c r="D28">
        <f>STDEV(C$1:C$3)/SQRT(COUNT(C$1:C$3))</f>
        <v>6.3626148621599696E-2</v>
      </c>
      <c r="E28">
        <f>STDEV(C$4:C$6)/SQRT(COUNT(C$4:C$6))</f>
        <v>0.10901816690554812</v>
      </c>
      <c r="F28">
        <f>STDEV(C$7:C$12)/SQRT(COUNT(C$7:C$12))</f>
        <v>0.453743686133392</v>
      </c>
      <c r="G28">
        <f>STDEV(C$13:C$16)/SQRT(COUNT(C$13:C$16))</f>
        <v>7.6381785408858885E-2</v>
      </c>
      <c r="I28">
        <f t="shared" si="0"/>
        <v>1</v>
      </c>
      <c r="J28">
        <f t="shared" si="1"/>
        <v>0</v>
      </c>
      <c r="K28">
        <f t="shared" si="1"/>
        <v>1</v>
      </c>
      <c r="L28">
        <f t="shared" si="2"/>
        <v>0</v>
      </c>
      <c r="M28">
        <f t="shared" si="3"/>
        <v>1</v>
      </c>
      <c r="N28">
        <f t="shared" si="3"/>
        <v>1</v>
      </c>
      <c r="O28">
        <f t="shared" si="4"/>
        <v>1</v>
      </c>
      <c r="P28">
        <f t="shared" si="5"/>
        <v>1</v>
      </c>
      <c r="Q28">
        <f t="shared" si="5"/>
        <v>1</v>
      </c>
    </row>
    <row r="29" spans="1:22" x14ac:dyDescent="0.3">
      <c r="I29">
        <f t="shared" si="0"/>
        <v>1</v>
      </c>
      <c r="J29">
        <f t="shared" si="1"/>
        <v>1</v>
      </c>
      <c r="K29">
        <f t="shared" si="1"/>
        <v>1</v>
      </c>
      <c r="L29">
        <f t="shared" si="2"/>
        <v>0</v>
      </c>
      <c r="M29">
        <f t="shared" si="3"/>
        <v>0</v>
      </c>
      <c r="N29">
        <f t="shared" si="3"/>
        <v>1</v>
      </c>
      <c r="O29">
        <f t="shared" si="4"/>
        <v>0</v>
      </c>
      <c r="P29">
        <f t="shared" si="5"/>
        <v>1</v>
      </c>
      <c r="Q29">
        <f t="shared" si="5"/>
        <v>1</v>
      </c>
    </row>
    <row r="30" spans="1:22" x14ac:dyDescent="0.3">
      <c r="E30" t="s">
        <v>0</v>
      </c>
      <c r="F30" t="s">
        <v>1</v>
      </c>
      <c r="G30" t="s">
        <v>2</v>
      </c>
      <c r="H30" t="s">
        <v>3</v>
      </c>
      <c r="I30">
        <f t="shared" si="0"/>
        <v>1</v>
      </c>
      <c r="J30">
        <f t="shared" si="1"/>
        <v>1</v>
      </c>
      <c r="K30">
        <f t="shared" si="1"/>
        <v>1</v>
      </c>
      <c r="L30">
        <f t="shared" si="2"/>
        <v>1</v>
      </c>
      <c r="M30">
        <f t="shared" si="3"/>
        <v>1</v>
      </c>
      <c r="N30">
        <f t="shared" si="3"/>
        <v>1</v>
      </c>
      <c r="O30">
        <f t="shared" si="4"/>
        <v>0</v>
      </c>
      <c r="P30">
        <f t="shared" si="5"/>
        <v>1</v>
      </c>
      <c r="Q30">
        <f t="shared" si="5"/>
        <v>1</v>
      </c>
    </row>
    <row r="31" spans="1:22" x14ac:dyDescent="0.3">
      <c r="C31">
        <f>STDEV(D5:D16)/SQRT(12)</f>
        <v>1.9787571801981092</v>
      </c>
      <c r="D31" t="s">
        <v>7</v>
      </c>
      <c r="E31">
        <f>AVERAGE(D$1:D$3)</f>
        <v>18.000012001406358</v>
      </c>
      <c r="F31">
        <f>AVERAGE(D$4:D$6)</f>
        <v>23.814021357554878</v>
      </c>
      <c r="G31">
        <f>AVERAGE(D$7:D$12)</f>
        <v>15.086015971662098</v>
      </c>
      <c r="H31">
        <f>AVERAGE(D$13:D$16)</f>
        <v>13.461062063129649</v>
      </c>
      <c r="I31">
        <f t="shared" si="0"/>
        <v>1</v>
      </c>
      <c r="J31">
        <f t="shared" si="1"/>
        <v>1</v>
      </c>
      <c r="K31">
        <f t="shared" si="1"/>
        <v>1</v>
      </c>
      <c r="L31">
        <f t="shared" si="2"/>
        <v>0</v>
      </c>
      <c r="M31">
        <f t="shared" si="3"/>
        <v>0</v>
      </c>
      <c r="N31">
        <f t="shared" si="3"/>
        <v>1</v>
      </c>
      <c r="O31">
        <f t="shared" si="4"/>
        <v>1</v>
      </c>
      <c r="P31">
        <f t="shared" si="5"/>
        <v>1</v>
      </c>
      <c r="Q31">
        <f t="shared" si="5"/>
        <v>1</v>
      </c>
    </row>
    <row r="32" spans="1:22" x14ac:dyDescent="0.3">
      <c r="A32">
        <f>MIN(D5:D14)</f>
        <v>12.000000000003228</v>
      </c>
      <c r="E32">
        <f>STDEV(D$1:D$3)/SQRT(COUNT(D$1:D$3))</f>
        <v>5.9999869803500836</v>
      </c>
      <c r="F32">
        <f>STDEV(D$4:D$6)/SQRT(COUNT(D$4:D$6))</f>
        <v>5.9092056673355318</v>
      </c>
      <c r="G32">
        <f>STDEV(D$7:D$12)/SQRT(COUNT(D$7:D$12))</f>
        <v>2.9835568497895668</v>
      </c>
      <c r="H32">
        <f>STDEV(D$13:D$16)/SQRT(COUNT(D$13:D$16))</f>
        <v>0.89668572082214792</v>
      </c>
      <c r="I32">
        <f t="shared" si="0"/>
        <v>1</v>
      </c>
      <c r="J32">
        <f t="shared" si="1"/>
        <v>1</v>
      </c>
      <c r="K32">
        <f t="shared" si="1"/>
        <v>1</v>
      </c>
      <c r="L32">
        <f t="shared" si="2"/>
        <v>1</v>
      </c>
      <c r="M32">
        <f t="shared" si="3"/>
        <v>1</v>
      </c>
      <c r="N32">
        <f t="shared" si="3"/>
        <v>1</v>
      </c>
      <c r="O32">
        <f t="shared" si="4"/>
        <v>1</v>
      </c>
      <c r="P32">
        <f t="shared" si="5"/>
        <v>1</v>
      </c>
      <c r="Q32">
        <f t="shared" si="5"/>
        <v>1</v>
      </c>
    </row>
    <row r="33" spans="1:12" x14ac:dyDescent="0.3">
      <c r="A33">
        <f>MAX(G5:G14)</f>
        <v>37.683520644741684</v>
      </c>
    </row>
    <row r="34" spans="1:12" x14ac:dyDescent="0.3">
      <c r="F34" t="s">
        <v>0</v>
      </c>
      <c r="G34" t="s">
        <v>1</v>
      </c>
      <c r="H34" t="s">
        <v>2</v>
      </c>
      <c r="I34" t="s">
        <v>3</v>
      </c>
    </row>
    <row r="35" spans="1:12" x14ac:dyDescent="0.3">
      <c r="E35" t="s">
        <v>8</v>
      </c>
      <c r="F35">
        <f>AVERAGE(E$1:E$3)</f>
        <v>1.5345817561883196E-4</v>
      </c>
      <c r="G35">
        <f>AVERAGE(E$4:E$6)</f>
        <v>1.0441960521717588E-2</v>
      </c>
      <c r="H35">
        <f>AVERAGE(E$7:E$12)</f>
        <v>1.4061320699373082E-4</v>
      </c>
      <c r="I35">
        <f>AVERAGE(E$13:E$16)</f>
        <v>5.0005186304975129E-2</v>
      </c>
    </row>
    <row r="36" spans="1:12" x14ac:dyDescent="0.3">
      <c r="F36">
        <f>STDEV(E$1:E$3)/SQRT(COUNT(E$1:E$3))</f>
        <v>1.5345476573394175E-4</v>
      </c>
      <c r="G36">
        <f>STDEV(E$4:E$6)/SQRT(COUNT(E$4:E$6))</f>
        <v>1.0441959047776747E-2</v>
      </c>
      <c r="H36">
        <f>STDEV(E$7:E$12)/SQRT(COUNT(E$7:E$12))</f>
        <v>1.3571246447356932E-4</v>
      </c>
      <c r="I36">
        <f>STDEV(E$13:E$16)/SQRT(COUNT(E$13:E$16))</f>
        <v>2.8864519455012103E-2</v>
      </c>
    </row>
    <row r="38" spans="1:12" x14ac:dyDescent="0.3">
      <c r="G38" t="s">
        <v>0</v>
      </c>
      <c r="H38" t="s">
        <v>1</v>
      </c>
      <c r="I38" t="s">
        <v>2</v>
      </c>
      <c r="J38" t="s">
        <v>3</v>
      </c>
    </row>
    <row r="39" spans="1:12" x14ac:dyDescent="0.3">
      <c r="E39">
        <f>STDEV(F5:F16)/SQRT(12)</f>
        <v>0.14729072506902235</v>
      </c>
      <c r="F39" t="s">
        <v>9</v>
      </c>
      <c r="G39">
        <f>AVERAGE(F$1:F$3)</f>
        <v>0.144756642734167</v>
      </c>
      <c r="H39">
        <f>AVERAGE(F$4:F$6)</f>
        <v>0.62597513785722703</v>
      </c>
      <c r="I39">
        <f>AVERAGE(F$8:F$12)</f>
        <v>0.64596842550941025</v>
      </c>
      <c r="J39">
        <f>AVERAGE(F$13:F$16)</f>
        <v>0.37236485567231559</v>
      </c>
    </row>
    <row r="40" spans="1:12" x14ac:dyDescent="0.3">
      <c r="G40">
        <f>STDEV(F$1:F$3)/SQRT(COUNT(F$1:F$3))</f>
        <v>4.0761423727105534E-2</v>
      </c>
      <c r="H40">
        <f>STDEV(F$4:F$6)/SQRT(COUNT(F$4:F$6))</f>
        <v>0.16906332969001481</v>
      </c>
      <c r="I40">
        <f>STDEV(F$8:F$12)/SQRT(COUNT(F$8:F$12))</f>
        <v>0.22830637544389176</v>
      </c>
      <c r="J40">
        <f>STDEV(F$13:F$16)/SQRT(COUNT(F$13:F$16))</f>
        <v>0.34069413939237503</v>
      </c>
    </row>
    <row r="42" spans="1:12" x14ac:dyDescent="0.3">
      <c r="H42" t="s">
        <v>0</v>
      </c>
      <c r="I42" t="s">
        <v>1</v>
      </c>
      <c r="J42" t="s">
        <v>2</v>
      </c>
      <c r="K42" t="s">
        <v>3</v>
      </c>
    </row>
    <row r="43" spans="1:12" x14ac:dyDescent="0.3">
      <c r="G43" t="s">
        <v>10</v>
      </c>
      <c r="H43">
        <f>AVERAGE(G$1:G$3)</f>
        <v>37.336968999995328</v>
      </c>
      <c r="I43">
        <f>AVERAGE(G$4:G$6)</f>
        <v>37.002677840229147</v>
      </c>
      <c r="J43">
        <f>AVERAGE(G$7:G$12)</f>
        <v>36.911756049162399</v>
      </c>
      <c r="K43">
        <f>AVERAGE(G$13:G$16)</f>
        <v>37.246432532807098</v>
      </c>
    </row>
    <row r="44" spans="1:12" x14ac:dyDescent="0.3">
      <c r="H44">
        <f>STDEV(G$1:G$3)/SQRT(COUNT(G$1:G$3))</f>
        <v>0.19499113537547122</v>
      </c>
      <c r="I44">
        <f>STDEV(G$4:G$6)/SQRT(COUNT(G$4:G$6))</f>
        <v>0.23769074090265585</v>
      </c>
      <c r="J44">
        <f>STDEV(G$7:G$12)/SQRT(COUNT(G$7:G$12))</f>
        <v>0.2942919629379363</v>
      </c>
      <c r="K44">
        <f>STDEV(G$13:G$16)/SQRT(COUNT(G$13:G$16))</f>
        <v>0.42759037499996022</v>
      </c>
    </row>
    <row r="46" spans="1:12" x14ac:dyDescent="0.3">
      <c r="I46" t="s">
        <v>0</v>
      </c>
      <c r="J46" t="s">
        <v>1</v>
      </c>
      <c r="K46" t="s">
        <v>2</v>
      </c>
      <c r="L46" t="s">
        <v>3</v>
      </c>
    </row>
    <row r="47" spans="1:12" x14ac:dyDescent="0.3">
      <c r="H47" t="s">
        <v>11</v>
      </c>
      <c r="I47">
        <f>AVERAGE(H$1:H$3)</f>
        <v>7.0728212050937642E-2</v>
      </c>
      <c r="J47">
        <f>AVERAGE(H$4:H$6)</f>
        <v>0.50500774358417855</v>
      </c>
      <c r="K47">
        <f>AVERAGE(H$7:H$12)</f>
        <v>1.4734883612344751</v>
      </c>
      <c r="L47">
        <f>AVERAGE(H$13:H$16)</f>
        <v>1.8759739043412507</v>
      </c>
    </row>
    <row r="48" spans="1:12" x14ac:dyDescent="0.3">
      <c r="I48">
        <f>STDEV(H$1:H$3)/SQRT(COUNT(H$1:H$3))</f>
        <v>2.5573385183101965E-2</v>
      </c>
      <c r="J48">
        <f>STDEV(H$4:H$6)/SQRT(COUNT(H$4:H$6))</f>
        <v>0.19957275262785806</v>
      </c>
      <c r="K48">
        <f>STDEV(H$7:H$12)/SQRT(COUNT(H$7:H$12))</f>
        <v>0.7739227258827841</v>
      </c>
      <c r="L48">
        <f>STDEV(H$13:H$16)/SQRT(COUNT(H$13:H$16))</f>
        <v>1.8646756808479426</v>
      </c>
    </row>
    <row r="50" spans="9:16" x14ac:dyDescent="0.3">
      <c r="J50" t="s">
        <v>0</v>
      </c>
      <c r="K50" t="s">
        <v>1</v>
      </c>
      <c r="L50" t="s">
        <v>2</v>
      </c>
      <c r="M50" t="s">
        <v>3</v>
      </c>
    </row>
    <row r="51" spans="9:16" x14ac:dyDescent="0.3">
      <c r="I51" t="s">
        <v>12</v>
      </c>
      <c r="J51">
        <f>AVERAGE(I$1:I$3)</f>
        <v>4.6250007835699297E-2</v>
      </c>
      <c r="K51">
        <f>AVERAGE(I$4:I$6)</f>
        <v>2.834729507496413E-7</v>
      </c>
      <c r="L51">
        <f>AVERAGE(I$7:I$12)</f>
        <v>2.0146374219980182E-3</v>
      </c>
      <c r="M51">
        <f>AVERAGE(I$13:I$16)</f>
        <v>4.0218222810554675E-3</v>
      </c>
    </row>
    <row r="52" spans="9:16" x14ac:dyDescent="0.3">
      <c r="J52">
        <f>STDEV(I$1:I$3)/SQRT(COUNT(I$1:I$3))</f>
        <v>4.6250007835491179E-2</v>
      </c>
      <c r="K52">
        <f>STDEV(I$4:I$6)/SQRT(COUNT(I$4:I$6))</f>
        <v>2.8347290947495329E-7</v>
      </c>
      <c r="L52">
        <f>STDEV(I$7:I$12)/SQRT(COUNT(I$7:I$12))</f>
        <v>2.0137687021407457E-3</v>
      </c>
      <c r="M52">
        <f>STDEV(I$13:I$16)/SQRT(COUNT(I$13:I$16))</f>
        <v>4.0210209734009537E-3</v>
      </c>
    </row>
    <row r="54" spans="9:16" x14ac:dyDescent="0.3">
      <c r="K54" t="s">
        <v>0</v>
      </c>
      <c r="L54" t="s">
        <v>1</v>
      </c>
      <c r="M54" t="s">
        <v>2</v>
      </c>
      <c r="N54" t="s">
        <v>3</v>
      </c>
    </row>
    <row r="55" spans="9:16" x14ac:dyDescent="0.3">
      <c r="J55" t="s">
        <v>13</v>
      </c>
      <c r="K55">
        <f>AVERAGE(J$1:J$3)</f>
        <v>3.5730494569141205</v>
      </c>
      <c r="L55">
        <f>AVERAGE(J$4:J$6)</f>
        <v>4.556671548170395</v>
      </c>
      <c r="M55">
        <f>AVERAGE(J$7:J$12)</f>
        <v>3.5674550818223705</v>
      </c>
      <c r="N55">
        <f>AVERAGE(J$13:J$16)</f>
        <v>4.4136031398639348</v>
      </c>
    </row>
    <row r="56" spans="9:16" x14ac:dyDescent="0.3">
      <c r="K56">
        <f>STDEV(J$1:J$3)/SQRT(COUNT(J$1:J$3))</f>
        <v>0.97838793422852843</v>
      </c>
      <c r="L56">
        <f>STDEV(J$4:J$6)/SQRT(COUNT(J$4:J$6))</f>
        <v>0.73735185391243752</v>
      </c>
      <c r="M56">
        <f>STDEV(J$7:J$12)/SQRT(COUNT(J$7:J$12))</f>
        <v>0.41590478963451011</v>
      </c>
      <c r="N56">
        <f>STDEV(J$13:J$16)/SQRT(COUNT(J$13:J$16))</f>
        <v>0.66346269568724348</v>
      </c>
    </row>
    <row r="58" spans="9:16" x14ac:dyDescent="0.3">
      <c r="L58" t="s">
        <v>0</v>
      </c>
      <c r="M58" t="s">
        <v>1</v>
      </c>
      <c r="N58" t="s">
        <v>2</v>
      </c>
      <c r="O58" t="s">
        <v>3</v>
      </c>
    </row>
    <row r="59" spans="9:16" x14ac:dyDescent="0.3">
      <c r="K59" t="s">
        <v>14</v>
      </c>
      <c r="L59">
        <f>AVERAGE(K$1:K$3)</f>
        <v>18.537193560982512</v>
      </c>
      <c r="M59">
        <f>AVERAGE(K$4:K$6)</f>
        <v>15.15378179666193</v>
      </c>
      <c r="N59">
        <f>AVERAGE(K$7:K$12)</f>
        <v>16.851875977977397</v>
      </c>
      <c r="O59">
        <f>AVERAGE(K$13:K$16)</f>
        <v>15.505009665285078</v>
      </c>
    </row>
    <row r="60" spans="9:16" x14ac:dyDescent="0.3">
      <c r="L60">
        <f>STDEV(K$1:K$3)/SQRT(COUNT(K$1:K$3))</f>
        <v>3.0306321951129025</v>
      </c>
      <c r="M60">
        <f>STDEV(K$4:K$6)/SQRT(COUNT(K$4:K$6))</f>
        <v>2.5943366919391102</v>
      </c>
      <c r="N60">
        <f>STDEV(K$7:K$12)/SQRT(COUNT(K$7:K$12))</f>
        <v>1.5704956694336454</v>
      </c>
      <c r="O60">
        <f>STDEV(K$13:K$16)/SQRT(COUNT(K$13:K$16))</f>
        <v>1.6963347887337428</v>
      </c>
    </row>
    <row r="62" spans="9:16" x14ac:dyDescent="0.3">
      <c r="M62" t="s">
        <v>0</v>
      </c>
      <c r="N62" t="s">
        <v>1</v>
      </c>
      <c r="O62" t="s">
        <v>2</v>
      </c>
      <c r="P62" t="s">
        <v>3</v>
      </c>
    </row>
    <row r="63" spans="9:16" x14ac:dyDescent="0.3">
      <c r="L63" t="s">
        <v>15</v>
      </c>
      <c r="M63">
        <f>AVERAGE(L$1:L$3)</f>
        <v>268763933.26429254</v>
      </c>
      <c r="N63">
        <f>AVERAGE(L$4:L$6)</f>
        <v>306691839.81983441</v>
      </c>
      <c r="O63">
        <f>AVERAGE(L$7:L$12)</f>
        <v>633722020.37037885</v>
      </c>
      <c r="P63">
        <f>AVERAGE(L$13:L$16)</f>
        <v>592140683.73806512</v>
      </c>
    </row>
    <row r="64" spans="9:16" x14ac:dyDescent="0.3">
      <c r="M64">
        <f>STDEV(L$1:L$3)/SQRT(COUNT(L$1:L$3))</f>
        <v>124638671.10180998</v>
      </c>
      <c r="N64">
        <f>STDEV(L$4:L$6)/SQRT(COUNT(L$4:L$6))</f>
        <v>161036009.98718676</v>
      </c>
      <c r="O64">
        <f>STDEV(L$7:L$12)/SQRT(COUNT(L$7:L$12))</f>
        <v>290832446.5258798</v>
      </c>
      <c r="P64">
        <f>STDEV(L$13:L$16)/SQRT(COUNT(L$13:L$16))</f>
        <v>96035321.301358312</v>
      </c>
    </row>
    <row r="66" spans="13:20" x14ac:dyDescent="0.3">
      <c r="N66" t="s">
        <v>0</v>
      </c>
      <c r="O66" t="s">
        <v>1</v>
      </c>
      <c r="P66" t="s">
        <v>2</v>
      </c>
      <c r="Q66" t="s">
        <v>3</v>
      </c>
    </row>
    <row r="67" spans="13:20" x14ac:dyDescent="0.3">
      <c r="M67" t="s">
        <v>16</v>
      </c>
      <c r="N67">
        <f>AVERAGE(M$1:M$3)</f>
        <v>0.9965245835802653</v>
      </c>
      <c r="O67">
        <f>AVERAGE(M$4:M$6)</f>
        <v>0.99624970722250639</v>
      </c>
      <c r="P67">
        <f>AVERAGE(M$7:M$12)</f>
        <v>0.99279513700272382</v>
      </c>
      <c r="Q67">
        <f>AVERAGE(M$13:M$16)</f>
        <v>0.99613123886344246</v>
      </c>
    </row>
    <row r="68" spans="13:20" x14ac:dyDescent="0.3">
      <c r="N68">
        <f>STDEV(M$1:M$3)/SQRT(COUNT(M$1:M$3))</f>
        <v>4.5344923054021607E-4</v>
      </c>
      <c r="O68">
        <f>STDEV(M$4:M$6)/SQRT(COUNT(M$4:M$6))</f>
        <v>4.3059544755973123E-4</v>
      </c>
      <c r="P68">
        <f>STDEV(M$7:M$12)/SQRT(COUNT(M$7:M$12))</f>
        <v>3.0476836454943162E-3</v>
      </c>
      <c r="Q68">
        <f>STDEV(M$13:M$16)/SQRT(COUNT(M$13:M$16))</f>
        <v>1.6829481176101086E-3</v>
      </c>
    </row>
    <row r="70" spans="13:20" x14ac:dyDescent="0.3">
      <c r="O70" t="s">
        <v>0</v>
      </c>
      <c r="P70" t="s">
        <v>1</v>
      </c>
      <c r="Q70" t="s">
        <v>2</v>
      </c>
      <c r="R70" t="s">
        <v>3</v>
      </c>
    </row>
    <row r="71" spans="13:20" x14ac:dyDescent="0.3">
      <c r="N71" t="s">
        <v>17</v>
      </c>
      <c r="O71">
        <f>AVERAGE(N$1:N$3)</f>
        <v>0.99216128566188944</v>
      </c>
      <c r="P71">
        <f>AVERAGE(N$4:N$6)</f>
        <v>0.97814174195801351</v>
      </c>
      <c r="Q71">
        <f>AVERAGE(N$7:N$12)</f>
        <v>0.97963250783662981</v>
      </c>
      <c r="R71">
        <f>AVERAGE(N$13:N$16)</f>
        <v>0.99263074253908479</v>
      </c>
    </row>
    <row r="72" spans="13:20" x14ac:dyDescent="0.3">
      <c r="O72">
        <f>STDEV(N$1:N$3)/SQRT(COUNT(N$1:N$3))</f>
        <v>3.789133386782286E-3</v>
      </c>
      <c r="P72">
        <f>STDEV(N$4:N$6)/SQRT(COUNT(N$4:N$6))</f>
        <v>8.6203437478215225E-3</v>
      </c>
      <c r="Q72">
        <f>STDEV(N$7:N$12)/SQRT(COUNT(N$7:N$12))</f>
        <v>9.4581151070361798E-3</v>
      </c>
      <c r="R72">
        <f>STDEV(N$13:N$16)/SQRT(COUNT(N$13:N$16))</f>
        <v>2.6197961789421391E-3</v>
      </c>
    </row>
    <row r="74" spans="13:20" x14ac:dyDescent="0.3">
      <c r="P74" t="s">
        <v>0</v>
      </c>
      <c r="Q74" t="s">
        <v>1</v>
      </c>
      <c r="R74" t="s">
        <v>2</v>
      </c>
      <c r="S74" t="s">
        <v>3</v>
      </c>
    </row>
    <row r="75" spans="13:20" x14ac:dyDescent="0.3">
      <c r="O75" t="s">
        <v>18</v>
      </c>
      <c r="P75">
        <f>AVERAGE(O$1:O$3)</f>
        <v>0.99651614392799692</v>
      </c>
      <c r="Q75">
        <f>AVERAGE(O$4:O$6)</f>
        <v>0.99121969714204605</v>
      </c>
      <c r="R75">
        <f>AVERAGE(O$7:O$12)</f>
        <v>0.98981612577609324</v>
      </c>
      <c r="S75">
        <f>AVERAGE(O$13:O$16)</f>
        <v>0.98856562333146214</v>
      </c>
    </row>
    <row r="76" spans="13:20" x14ac:dyDescent="0.3">
      <c r="P76">
        <f>STDEV(O$1:O$3)/SQRT(COUNT(O$1:O$3))</f>
        <v>9.9908199077218345E-4</v>
      </c>
      <c r="Q76">
        <f>STDEV(O$4:O$6)/SQRT(COUNT(O$4:O$6))</f>
        <v>3.737585845716318E-3</v>
      </c>
      <c r="R76">
        <f>STDEV(O$7:O$12)/SQRT(COUNT(O$7:O$12))</f>
        <v>2.3713538135067872E-3</v>
      </c>
      <c r="S76">
        <f>STDEV(O$13:O$16)/SQRT(COUNT(O$13:O$16))</f>
        <v>6.3946159027354465E-3</v>
      </c>
    </row>
    <row r="78" spans="13:20" x14ac:dyDescent="0.3">
      <c r="Q78" t="s">
        <v>0</v>
      </c>
      <c r="R78" t="s">
        <v>1</v>
      </c>
      <c r="S78" t="s">
        <v>2</v>
      </c>
      <c r="T78" t="s">
        <v>3</v>
      </c>
    </row>
    <row r="79" spans="13:20" x14ac:dyDescent="0.3">
      <c r="P79" t="s">
        <v>19</v>
      </c>
      <c r="Q79">
        <f>AVERAGE(P$1:P$3)</f>
        <v>8.43212192429139E-2</v>
      </c>
      <c r="R79">
        <f>AVERAGE(P$4:P$6)</f>
        <v>8.9833464731372561E-2</v>
      </c>
      <c r="S79">
        <f>AVERAGE(P$7:P$12)</f>
        <v>0.10597050670030382</v>
      </c>
      <c r="T79">
        <f>AVERAGE(P$13:P$16)</f>
        <v>8.0506426721597246E-2</v>
      </c>
    </row>
    <row r="80" spans="13:20" x14ac:dyDescent="0.3">
      <c r="Q80">
        <f>STDEV(P$1:P$3)/SQRT(COUNT(P$1:P$3))</f>
        <v>5.5962098205430523E-3</v>
      </c>
      <c r="R80">
        <f>STDEV(P$4:P$6)/SQRT(COUNT(P$4:P$6))</f>
        <v>6.2101860086625649E-3</v>
      </c>
      <c r="S80">
        <f>STDEV(P$7:P$12)/SQRT(COUNT(P$7:P$12))</f>
        <v>2.4846226378966996E-2</v>
      </c>
      <c r="T80">
        <f>STDEV(P$13:P$16)/SQRT(COUNT(P$13:P$16))</f>
        <v>2.0132390393527891E-2</v>
      </c>
    </row>
    <row r="82" spans="17:22" x14ac:dyDescent="0.3">
      <c r="R82" t="s">
        <v>0</v>
      </c>
      <c r="S82" t="s">
        <v>1</v>
      </c>
      <c r="T82" t="s">
        <v>2</v>
      </c>
      <c r="U82" t="s">
        <v>3</v>
      </c>
    </row>
    <row r="83" spans="17:22" x14ac:dyDescent="0.3">
      <c r="Q83" t="s">
        <v>20</v>
      </c>
      <c r="R83">
        <f>AVERAGE(Q$1:Q$3)</f>
        <v>0.11783784047921882</v>
      </c>
      <c r="S83">
        <f>AVERAGE(Q$4:Q$6)</f>
        <v>0.20092180804594376</v>
      </c>
      <c r="T83">
        <f>AVERAGE(Q$7:Q$12)</f>
        <v>0.17400586578693963</v>
      </c>
      <c r="U83">
        <f>AVERAGE(Q$13:Q$16)</f>
        <v>0.12486225988005226</v>
      </c>
    </row>
    <row r="84" spans="17:22" x14ac:dyDescent="0.3">
      <c r="R84">
        <f>STDEV(Q$1:Q$3)/SQRT(COUNT(Q$1:Q$3))</f>
        <v>3.1995523094917051E-2</v>
      </c>
      <c r="S84">
        <f>STDEV(Q$4:Q$6)/SQRT(COUNT(Q$4:Q$6))</f>
        <v>3.9691907329555957E-2</v>
      </c>
      <c r="T84">
        <f>STDEV(Q$7:Q$12)/SQRT(COUNT(Q$7:Q$12))</f>
        <v>4.8188298581140786E-2</v>
      </c>
      <c r="U84">
        <f>STDEV(Q$13:Q$16)/SQRT(COUNT(Q$13:Q$16))</f>
        <v>2.6274676690936652E-2</v>
      </c>
    </row>
    <row r="86" spans="17:22" x14ac:dyDescent="0.3">
      <c r="S86" t="s">
        <v>0</v>
      </c>
      <c r="T86" t="s">
        <v>1</v>
      </c>
      <c r="U86" t="s">
        <v>2</v>
      </c>
      <c r="V86" t="s">
        <v>3</v>
      </c>
    </row>
    <row r="87" spans="17:22" x14ac:dyDescent="0.3">
      <c r="R87" t="s">
        <v>21</v>
      </c>
      <c r="S87">
        <f>AVERAGE(R$1:R$3)</f>
        <v>9.645915486673888E-2</v>
      </c>
      <c r="T87">
        <f>AVERAGE(R$4:R$6)</f>
        <v>0.12931010736964521</v>
      </c>
      <c r="U87">
        <f>AVERAGE(R$7:R$12)</f>
        <v>0.14446341791936321</v>
      </c>
      <c r="V87">
        <f>AVERAGE(R$13:R$16)</f>
        <v>0.1373891492775357</v>
      </c>
    </row>
    <row r="88" spans="17:22" x14ac:dyDescent="0.3">
      <c r="S88">
        <f>STDEV(R$1:R$3)/SQRT(COUNT(R$1:R$3))</f>
        <v>1.7734574719290616E-2</v>
      </c>
      <c r="T88">
        <f>STDEV(R$4:R$6)/SQRT(COUNT(R$4:R$6))</f>
        <v>2.5899344470733086E-2</v>
      </c>
      <c r="U88">
        <f>STDEV(R$7:R$12)/SQRT(COUNT(R$7:R$12))</f>
        <v>1.7459409506997502E-2</v>
      </c>
      <c r="V88">
        <f>STDEV(R$13:R$16)/SQRT(COUNT(R$13:R$16))</f>
        <v>3.6651154710156987E-2</v>
      </c>
    </row>
  </sheetData>
  <conditionalFormatting sqref="I17:Q3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2019-04-12T20:22:17Z</dcterms:created>
  <dcterms:modified xsi:type="dcterms:W3CDTF">2019-04-12T20:25:55Z</dcterms:modified>
</cp:coreProperties>
</file>