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Synaptophysin_Image_Analysis\"/>
    </mc:Choice>
  </mc:AlternateContent>
  <xr:revisionPtr revIDLastSave="0" documentId="13_ncr:1_{485AB1F8-9CBF-407F-9D0E-BBF303F482B4}" xr6:coauthVersionLast="41" xr6:coauthVersionMax="41" xr10:uidLastSave="{00000000-0000-0000-0000-000000000000}"/>
  <bookViews>
    <workbookView xWindow="-108" yWindow="-108" windowWidth="23256" windowHeight="12576" activeTab="1" xr2:uid="{1EC6F960-15EA-44B1-9D05-79A95A2ECB7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2" l="1"/>
  <c r="H27" i="2"/>
  <c r="I27" i="2"/>
  <c r="J27" i="2"/>
  <c r="K27" i="2"/>
  <c r="L27" i="2"/>
  <c r="M27" i="2"/>
  <c r="G28" i="2"/>
  <c r="H28" i="2"/>
  <c r="I28" i="2"/>
  <c r="J28" i="2"/>
  <c r="K28" i="2"/>
  <c r="L28" i="2"/>
  <c r="M28" i="2"/>
  <c r="F29" i="2"/>
  <c r="G29" i="2"/>
  <c r="H29" i="2"/>
  <c r="J29" i="2"/>
  <c r="K29" i="2"/>
  <c r="L29" i="2"/>
  <c r="M29" i="2"/>
  <c r="F30" i="2"/>
  <c r="G30" i="2"/>
  <c r="H30" i="2"/>
  <c r="J30" i="2"/>
  <c r="K30" i="2"/>
  <c r="L30" i="2"/>
  <c r="M30" i="2"/>
  <c r="E28" i="2"/>
  <c r="E29" i="2"/>
  <c r="E30" i="2"/>
  <c r="E27" i="2"/>
  <c r="B12" i="2" l="1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C17" i="2"/>
  <c r="D17" i="2"/>
  <c r="E17" i="2"/>
  <c r="F17" i="2"/>
  <c r="G17" i="2"/>
  <c r="H17" i="2"/>
  <c r="I17" i="2"/>
  <c r="J17" i="2"/>
  <c r="C18" i="2"/>
  <c r="D18" i="2"/>
  <c r="E18" i="2"/>
  <c r="F18" i="2"/>
  <c r="G18" i="2"/>
  <c r="H18" i="2"/>
  <c r="I18" i="2"/>
  <c r="J18" i="2"/>
  <c r="C19" i="2"/>
  <c r="D19" i="2"/>
  <c r="E19" i="2"/>
  <c r="F19" i="2"/>
  <c r="G19" i="2"/>
  <c r="H19" i="2"/>
  <c r="I19" i="2"/>
  <c r="J19" i="2"/>
  <c r="C20" i="2"/>
  <c r="D20" i="2"/>
  <c r="E20" i="2"/>
  <c r="F20" i="2"/>
  <c r="G20" i="2"/>
  <c r="H20" i="2"/>
  <c r="I20" i="2"/>
  <c r="J20" i="2"/>
  <c r="B18" i="2"/>
  <c r="B19" i="2"/>
  <c r="B20" i="2"/>
  <c r="B17" i="2"/>
  <c r="J12" i="2"/>
  <c r="J13" i="2"/>
  <c r="J14" i="2"/>
  <c r="J15" i="2"/>
  <c r="W6" i="1" l="1"/>
  <c r="Z6" i="1"/>
  <c r="T6" i="1"/>
  <c r="AA5" i="1"/>
  <c r="P32" i="1" s="1"/>
  <c r="Z5" i="1"/>
  <c r="W5" i="1"/>
  <c r="V5" i="1"/>
  <c r="U5" i="1"/>
  <c r="T5" i="1"/>
  <c r="V88" i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R76" i="1"/>
  <c r="Q76" i="1"/>
  <c r="P76" i="1"/>
  <c r="S75" i="1"/>
  <c r="R75" i="1"/>
  <c r="Q75" i="1"/>
  <c r="P75" i="1"/>
  <c r="R72" i="1"/>
  <c r="Q72" i="1"/>
  <c r="P72" i="1"/>
  <c r="O72" i="1"/>
  <c r="R71" i="1"/>
  <c r="Q71" i="1"/>
  <c r="P71" i="1"/>
  <c r="O71" i="1"/>
  <c r="Q68" i="1"/>
  <c r="P68" i="1"/>
  <c r="O68" i="1"/>
  <c r="N68" i="1"/>
  <c r="Q67" i="1"/>
  <c r="P67" i="1"/>
  <c r="O67" i="1"/>
  <c r="N67" i="1"/>
  <c r="P64" i="1"/>
  <c r="O64" i="1"/>
  <c r="N64" i="1"/>
  <c r="M64" i="1"/>
  <c r="P63" i="1"/>
  <c r="O63" i="1"/>
  <c r="N63" i="1"/>
  <c r="M63" i="1"/>
  <c r="O60" i="1"/>
  <c r="N60" i="1"/>
  <c r="M60" i="1"/>
  <c r="L60" i="1"/>
  <c r="O59" i="1"/>
  <c r="N59" i="1"/>
  <c r="M59" i="1"/>
  <c r="L59" i="1"/>
  <c r="N56" i="1"/>
  <c r="M56" i="1"/>
  <c r="L56" i="1"/>
  <c r="K56" i="1"/>
  <c r="N55" i="1"/>
  <c r="M55" i="1"/>
  <c r="L55" i="1"/>
  <c r="K55" i="1"/>
  <c r="M52" i="1"/>
  <c r="L52" i="1"/>
  <c r="K52" i="1"/>
  <c r="J52" i="1"/>
  <c r="M51" i="1"/>
  <c r="L51" i="1"/>
  <c r="K51" i="1"/>
  <c r="J51" i="1"/>
  <c r="L48" i="1"/>
  <c r="K48" i="1"/>
  <c r="J48" i="1"/>
  <c r="I48" i="1"/>
  <c r="L47" i="1"/>
  <c r="K47" i="1"/>
  <c r="J47" i="1"/>
  <c r="I47" i="1"/>
  <c r="K44" i="1"/>
  <c r="J44" i="1"/>
  <c r="I44" i="1"/>
  <c r="H44" i="1"/>
  <c r="K43" i="1"/>
  <c r="J43" i="1"/>
  <c r="I43" i="1"/>
  <c r="H43" i="1"/>
  <c r="J40" i="1"/>
  <c r="I40" i="1"/>
  <c r="H40" i="1"/>
  <c r="G40" i="1"/>
  <c r="J39" i="1"/>
  <c r="I39" i="1"/>
  <c r="H39" i="1"/>
  <c r="G39" i="1"/>
  <c r="E39" i="1"/>
  <c r="I36" i="1"/>
  <c r="H36" i="1"/>
  <c r="G36" i="1"/>
  <c r="F36" i="1"/>
  <c r="I35" i="1"/>
  <c r="H35" i="1"/>
  <c r="G35" i="1"/>
  <c r="F35" i="1"/>
  <c r="A33" i="1"/>
  <c r="Q32" i="1"/>
  <c r="O32" i="1"/>
  <c r="N32" i="1"/>
  <c r="M32" i="1"/>
  <c r="L32" i="1"/>
  <c r="K32" i="1"/>
  <c r="J32" i="1"/>
  <c r="I32" i="1"/>
  <c r="H32" i="1"/>
  <c r="G32" i="1"/>
  <c r="F32" i="1"/>
  <c r="E32" i="1"/>
  <c r="A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Q30" i="1"/>
  <c r="P30" i="1"/>
  <c r="O30" i="1"/>
  <c r="N30" i="1"/>
  <c r="M30" i="1"/>
  <c r="L30" i="1"/>
  <c r="K30" i="1"/>
  <c r="J30" i="1"/>
  <c r="I30" i="1"/>
  <c r="Q29" i="1"/>
  <c r="P29" i="1"/>
  <c r="O29" i="1"/>
  <c r="N29" i="1"/>
  <c r="M29" i="1"/>
  <c r="L29" i="1"/>
  <c r="K29" i="1"/>
  <c r="J29" i="1"/>
  <c r="I29" i="1"/>
  <c r="Q28" i="1"/>
  <c r="P28" i="1"/>
  <c r="O28" i="1"/>
  <c r="N28" i="1"/>
  <c r="M28" i="1"/>
  <c r="L28" i="1"/>
  <c r="K28" i="1"/>
  <c r="J28" i="1"/>
  <c r="I28" i="1"/>
  <c r="G28" i="1"/>
  <c r="F28" i="1"/>
  <c r="E28" i="1"/>
  <c r="D28" i="1"/>
  <c r="Q27" i="1"/>
  <c r="P27" i="1"/>
  <c r="O27" i="1"/>
  <c r="N27" i="1"/>
  <c r="M27" i="1"/>
  <c r="L27" i="1"/>
  <c r="K27" i="1"/>
  <c r="J27" i="1"/>
  <c r="I27" i="1"/>
  <c r="G27" i="1"/>
  <c r="F27" i="1"/>
  <c r="E27" i="1"/>
  <c r="D27" i="1"/>
  <c r="Q26" i="1"/>
  <c r="P26" i="1"/>
  <c r="O26" i="1"/>
  <c r="N26" i="1"/>
  <c r="M26" i="1"/>
  <c r="L26" i="1"/>
  <c r="K26" i="1"/>
  <c r="J26" i="1"/>
  <c r="I26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E24" i="1"/>
  <c r="D24" i="1"/>
  <c r="C24" i="1"/>
  <c r="Q23" i="1"/>
  <c r="P23" i="1"/>
  <c r="O23" i="1"/>
  <c r="N23" i="1"/>
  <c r="M23" i="1"/>
  <c r="L23" i="1"/>
  <c r="K23" i="1"/>
  <c r="J23" i="1"/>
  <c r="I23" i="1"/>
  <c r="F23" i="1"/>
  <c r="E23" i="1"/>
  <c r="D23" i="1"/>
  <c r="C23" i="1"/>
  <c r="A23" i="1"/>
  <c r="T22" i="1"/>
  <c r="S22" i="1"/>
  <c r="Q22" i="1"/>
  <c r="P22" i="1"/>
  <c r="O22" i="1"/>
  <c r="N22" i="1"/>
  <c r="M22" i="1"/>
  <c r="L22" i="1"/>
  <c r="K22" i="1"/>
  <c r="J22" i="1"/>
  <c r="I22" i="1"/>
  <c r="V21" i="1"/>
  <c r="Q21" i="1"/>
  <c r="P21" i="1"/>
  <c r="O21" i="1"/>
  <c r="N21" i="1"/>
  <c r="M21" i="1"/>
  <c r="L21" i="1"/>
  <c r="K21" i="1"/>
  <c r="J21" i="1"/>
  <c r="I21" i="1"/>
  <c r="V20" i="1"/>
  <c r="Q20" i="1"/>
  <c r="P20" i="1"/>
  <c r="O20" i="1"/>
  <c r="N20" i="1"/>
  <c r="M20" i="1"/>
  <c r="L20" i="1"/>
  <c r="K20" i="1"/>
  <c r="J20" i="1"/>
  <c r="I20" i="1"/>
  <c r="E20" i="1"/>
  <c r="D20" i="1"/>
  <c r="C20" i="1"/>
  <c r="B20" i="1"/>
  <c r="Q19" i="1"/>
  <c r="P19" i="1"/>
  <c r="O19" i="1"/>
  <c r="N19" i="1"/>
  <c r="M19" i="1"/>
  <c r="L19" i="1"/>
  <c r="K19" i="1"/>
  <c r="J19" i="1"/>
  <c r="I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  <c r="Q17" i="1"/>
  <c r="P17" i="1"/>
  <c r="O17" i="1"/>
  <c r="N17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<sst xmlns="http://schemas.openxmlformats.org/spreadsheetml/2006/main" count="137" uniqueCount="27">
  <si>
    <t>HK-2</t>
  </si>
  <si>
    <t>UMRC6</t>
  </si>
  <si>
    <t>UOK262</t>
  </si>
  <si>
    <t>UOK + DIDS</t>
  </si>
  <si>
    <t>T1P</t>
  </si>
  <si>
    <t>Kpl</t>
  </si>
  <si>
    <t>UOK262 with DIDS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</si>
  <si>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</si>
  <si>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</si>
  <si>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</si>
  <si>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</si>
  <si>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</si>
  <si>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</si>
  <si>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</si>
  <si>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</si>
  <si>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</si>
  <si>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</si>
  <si>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</si>
  <si>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</si>
  <si>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</si>
  <si>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</si>
  <si>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</si>
  <si>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</si>
  <si>
    <t>3.66E-03 ± 1.37E-04</t>
  </si>
  <si>
    <t>0.02 ± 1.53E-03</t>
  </si>
  <si>
    <t>6.60E-04 ± 6.60E-04</t>
  </si>
  <si>
    <t>1.72E-04 ± 1.66E-04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</si>
</sst>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kpl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A0-4B45-BC94-F68795DEC79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0A0-4B45-BC94-F68795DEC79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A0-4B45-BC94-F68795DEC79A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0A0-4B45-BC94-F68795DEC79A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Sheet1!$C$24:$F$24</c:f>
                <c:numCache>
                  <c:formatCode>General</c:formatCode>
                  <c:ptCount val="4"/>
                  <c:pt idx="0">
                    <c:v>1.3629977015669671E-4</c:v>
                  </c:pt>
                  <c:pt idx="1">
                    <c:v>1.5381661445140642E-3</c:v>
                  </c:pt>
                  <c:pt idx="2">
                    <c:v>1.748758598556506E-2</c:v>
                  </c:pt>
                  <c:pt idx="3">
                    <c:v>9.0294617070925207E-3</c:v>
                  </c:pt>
                </c:numCache>
              </c:numRef>
            </c:plus>
            <c:minus>
              <c:numRef>
                <c:f>Sheet1!$C$24:$F$24</c:f>
                <c:numCache>
                  <c:formatCode>General</c:formatCode>
                  <c:ptCount val="4"/>
                  <c:pt idx="0">
                    <c:v>1.3629977015669671E-4</c:v>
                  </c:pt>
                  <c:pt idx="1">
                    <c:v>1.5381661445140642E-3</c:v>
                  </c:pt>
                  <c:pt idx="2">
                    <c:v>1.748758598556506E-2</c:v>
                  </c:pt>
                  <c:pt idx="3">
                    <c:v>9.0294617070925207E-3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Sheet1!$C$22:$F$22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Sheet1!$C$23:$F$23</c:f>
              <c:numCache>
                <c:formatCode>General</c:formatCode>
                <c:ptCount val="4"/>
                <c:pt idx="0">
                  <c:v>3.6597516456899504E-3</c:v>
                </c:pt>
                <c:pt idx="1">
                  <c:v>1.5553825226422536E-2</c:v>
                </c:pt>
                <c:pt idx="2">
                  <c:v>3.2299660222709685E-2</c:v>
                </c:pt>
                <c:pt idx="3">
                  <c:v>1.8191817709720268E-2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0-4B45-BC94-F68795DEC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182440"/>
        <c:axId val="539178176"/>
      </c:barChart>
      <c:catAx>
        <c:axId val="53918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9178176"/>
        <c:crosses val="autoZero"/>
        <c:auto val="1"/>
        <c:lblAlgn val="ctr"/>
        <c:lblOffset val="100"/>
        <c:noMultiLvlLbl val="0"/>
      </c:catAx>
      <c:valAx>
        <c:axId val="5391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9182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kMCT4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Sheet1!$F$39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82-4C30-8375-111C87D79D6B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C82-4C30-8375-111C87D79D6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82-4C30-8375-111C87D79D6B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C82-4C30-8375-111C87D79D6B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Sheet1!$G$40:$J$40</c:f>
                <c:numCache>
                  <c:formatCode>General</c:formatCode>
                  <c:ptCount val="4"/>
                  <c:pt idx="0">
                    <c:v>3.7887903257052775E-2</c:v>
                  </c:pt>
                  <c:pt idx="1">
                    <c:v>0.13310425885161767</c:v>
                  </c:pt>
                  <c:pt idx="2">
                    <c:v>0.87985712479762723</c:v>
                  </c:pt>
                  <c:pt idx="3">
                    <c:v>0.43496530591929694</c:v>
                  </c:pt>
                </c:numCache>
              </c:numRef>
            </c:plus>
            <c:minus>
              <c:numRef>
                <c:f>Sheet1!$G$40:$J$40</c:f>
                <c:numCache>
                  <c:formatCode>General</c:formatCode>
                  <c:ptCount val="4"/>
                  <c:pt idx="0">
                    <c:v>3.7887903257052775E-2</c:v>
                  </c:pt>
                  <c:pt idx="1">
                    <c:v>0.13310425885161767</c:v>
                  </c:pt>
                  <c:pt idx="2">
                    <c:v>0.87985712479762723</c:v>
                  </c:pt>
                  <c:pt idx="3">
                    <c:v>0.43496530591929694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Sheet1!$G$38:$J$38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Sheet1!$G$39:$J$39</c:f>
              <c:numCache>
                <c:formatCode>General</c:formatCode>
                <c:ptCount val="4"/>
                <c:pt idx="0">
                  <c:v>0.14700966843854643</c:v>
                </c:pt>
                <c:pt idx="1">
                  <c:v>0.66476913703851948</c:v>
                </c:pt>
                <c:pt idx="2">
                  <c:v>1.5490688540039133</c:v>
                </c:pt>
                <c:pt idx="3">
                  <c:v>0.58757651570111658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2-4C30-8375-111C87D79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188344"/>
        <c:axId val="539184408"/>
      </c:barChart>
      <c:catAx>
        <c:axId val="53918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9184408"/>
        <c:crosses val="autoZero"/>
        <c:auto val="1"/>
        <c:lblAlgn val="ctr"/>
        <c:lblOffset val="100"/>
        <c:noMultiLvlLbl val="0"/>
      </c:catAx>
      <c:valAx>
        <c:axId val="5391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9188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T1Lin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B0-4EBB-960B-8C9169E8044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3B0-4EBB-960B-8C9169E8044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B0-4EBB-960B-8C9169E8044A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3B0-4EBB-960B-8C9169E8044A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Sheet1!$E$32:$H$32</c:f>
                <c:numCache>
                  <c:formatCode>General</c:formatCode>
                  <c:ptCount val="4"/>
                  <c:pt idx="0">
                    <c:v>5.5052352425563047</c:v>
                  </c:pt>
                  <c:pt idx="1">
                    <c:v>4.4625172314703825</c:v>
                  </c:pt>
                  <c:pt idx="2">
                    <c:v>2.82802201093806</c:v>
                  </c:pt>
                  <c:pt idx="3">
                    <c:v>4.0787068626207903</c:v>
                  </c:pt>
                </c:numCache>
              </c:numRef>
            </c:plus>
            <c:minus>
              <c:numRef>
                <c:f>Sheet1!$E$32:$H$32</c:f>
                <c:numCache>
                  <c:formatCode>General</c:formatCode>
                  <c:ptCount val="4"/>
                  <c:pt idx="0">
                    <c:v>5.5052352425563047</c:v>
                  </c:pt>
                  <c:pt idx="1">
                    <c:v>4.4625172314703825</c:v>
                  </c:pt>
                  <c:pt idx="2">
                    <c:v>2.82802201093806</c:v>
                  </c:pt>
                  <c:pt idx="3">
                    <c:v>4.0787068626207903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Sheet1!$E$30:$H$30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Sheet1!$E$31:$H$31</c:f>
              <c:numCache>
                <c:formatCode>General</c:formatCode>
                <c:ptCount val="4"/>
                <c:pt idx="0">
                  <c:v>20.565027987396636</c:v>
                </c:pt>
                <c:pt idx="1">
                  <c:v>19.71408325520035</c:v>
                </c:pt>
                <c:pt idx="2">
                  <c:v>16.433464256870515</c:v>
                </c:pt>
                <c:pt idx="3">
                  <c:v>17.332411522147346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0-4EBB-960B-8C9169E80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805664"/>
        <c:axId val="297805992"/>
      </c:barChart>
      <c:catAx>
        <c:axId val="29780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805992"/>
        <c:crosses val="autoZero"/>
        <c:auto val="1"/>
        <c:lblAlgn val="ctr"/>
        <c:lblOffset val="100"/>
        <c:noMultiLvlLbl val="0"/>
      </c:catAx>
      <c:valAx>
        <c:axId val="29780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80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15</xdr:col>
      <xdr:colOff>228600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B6611-3693-465E-80D8-DB3F039A7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465772</xdr:colOff>
      <xdr:row>16</xdr:row>
      <xdr:rowOff>160972</xdr:rowOff>
    </xdr:from>
    <xdr:to>
      <xdr:col>23</xdr:col>
      <xdr:colOff>160972</xdr:colOff>
      <xdr:row>32</xdr:row>
      <xdr:rowOff>6667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E546B0-2698-458C-A9D2-E427D5370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239077</xdr:colOff>
      <xdr:row>33</xdr:row>
      <xdr:rowOff>136207</xdr:rowOff>
    </xdr:from>
    <xdr:to>
      <xdr:col>20</xdr:col>
      <xdr:colOff>543877</xdr:colOff>
      <xdr:row>48</xdr:row>
      <xdr:rowOff>160972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9700BD-E1B1-4D33-9BD2-4AF51E53D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E643D-B5B6-47ED-8E42-351E3104DFEB}">
  <dimension ref="A1:AB88"/>
  <sheetViews>
    <sheetView workbookViewId="0">
      <selection activeCell="J52" sqref="J52:M52"/>
    </sheetView>
  </sheetViews>
  <sheetFormatPr defaultRowHeight="14.4" x14ac:dyDescent="0.3"/>
  <sheetData>
    <row r="1" spans="1:28" x14ac:dyDescent="0.3">
      <c r="A1">
        <v>48.120984953048456</v>
      </c>
      <c r="B1">
        <v>3.4796243195378204E-3</v>
      </c>
      <c r="C1">
        <v>0.12115420592489275</v>
      </c>
      <c r="D1">
        <v>28.270232825915922</v>
      </c>
      <c r="E1">
        <v>2.2204460492503131E-14</v>
      </c>
      <c r="F1">
        <v>0.22199962897423337</v>
      </c>
      <c r="G1">
        <v>37.450382058776519</v>
      </c>
      <c r="H1">
        <v>0.11929733622301948</v>
      </c>
      <c r="I1">
        <v>0.14115287158486248</v>
      </c>
      <c r="J1">
        <v>2.3562075211223834</v>
      </c>
      <c r="K1">
        <v>21.803103161393558</v>
      </c>
      <c r="L1">
        <v>254684978.18913868</v>
      </c>
      <c r="M1">
        <v>0.99715195749547103</v>
      </c>
      <c r="N1">
        <v>0.99785342460675919</v>
      </c>
      <c r="O1">
        <v>0.99488533673253232</v>
      </c>
      <c r="P1">
        <v>7.6353436466533725E-2</v>
      </c>
      <c r="Q1">
        <v>6.5139817684199131E-2</v>
      </c>
      <c r="R1">
        <v>0.13102545914519406</v>
      </c>
    </row>
    <row r="2" spans="1:28" x14ac:dyDescent="0.3">
      <c r="A2">
        <v>50.67957943089678</v>
      </c>
      <c r="B2">
        <v>3.9270115045893688E-3</v>
      </c>
      <c r="C2">
        <v>0.21794667098043671</v>
      </c>
      <c r="D2">
        <v>9.9010227005188813</v>
      </c>
      <c r="E2">
        <v>2.2205997794804365E-14</v>
      </c>
      <c r="F2">
        <v>0.118941193556553</v>
      </c>
      <c r="G2">
        <v>37.649424737636821</v>
      </c>
      <c r="H2">
        <v>4.829824327888857E-2</v>
      </c>
      <c r="I2">
        <v>2.2204460492503131E-14</v>
      </c>
      <c r="J2">
        <v>5.6114128380547506</v>
      </c>
      <c r="K2">
        <v>13.325806205200838</v>
      </c>
      <c r="L2">
        <v>161047158.09460056</v>
      </c>
      <c r="M2">
        <v>0.99709416769252468</v>
      </c>
      <c r="N2">
        <v>0.98619131225745726</v>
      </c>
      <c r="O2">
        <v>0.99689204410661647</v>
      </c>
      <c r="P2">
        <v>7.6844094339646493E-2</v>
      </c>
      <c r="Q2">
        <v>0.16809005452598724</v>
      </c>
      <c r="R2">
        <v>7.8981923120655967E-2</v>
      </c>
    </row>
    <row r="3" spans="1:28" x14ac:dyDescent="0.3">
      <c r="A3">
        <v>49.102731458955468</v>
      </c>
      <c r="B3">
        <v>3.5726191129426621E-3</v>
      </c>
      <c r="C3">
        <v>0.23160370051377066</v>
      </c>
      <c r="D3">
        <v>23.523828435755103</v>
      </c>
      <c r="E3">
        <v>2.2219642517396904E-14</v>
      </c>
      <c r="F3">
        <v>0.10008818278485287</v>
      </c>
      <c r="G3">
        <v>37.63229528449309</v>
      </c>
      <c r="H3">
        <v>6.0138211452520803E-2</v>
      </c>
      <c r="I3">
        <v>2.2230487416568222E-14</v>
      </c>
      <c r="J3">
        <v>2.8545008768021503</v>
      </c>
      <c r="K3">
        <v>21.325821608394509</v>
      </c>
      <c r="L3">
        <v>491427684.12519908</v>
      </c>
      <c r="M3">
        <v>0.99564380003469899</v>
      </c>
      <c r="N3">
        <v>0.9919533598997905</v>
      </c>
      <c r="O3">
        <v>0.99750153289792598</v>
      </c>
      <c r="P3">
        <v>9.511235034951028E-2</v>
      </c>
      <c r="Q3">
        <v>0.12686716681003157</v>
      </c>
      <c r="R3">
        <v>8.6621755257359198E-2</v>
      </c>
    </row>
    <row r="4" spans="1:28" x14ac:dyDescent="0.3">
      <c r="A4">
        <v>49.945779506146657</v>
      </c>
      <c r="B4">
        <v>1.6021682768958569E-2</v>
      </c>
      <c r="C4">
        <v>1.2138049157204118E-6</v>
      </c>
      <c r="D4">
        <v>24.046289185238464</v>
      </c>
      <c r="E4">
        <v>1.6870602765875866E-6</v>
      </c>
      <c r="F4">
        <v>0.82378422400457474</v>
      </c>
      <c r="G4">
        <v>35.700125833784234</v>
      </c>
      <c r="H4">
        <v>0.75333526168752363</v>
      </c>
      <c r="I4">
        <v>3.0603624616475367E-10</v>
      </c>
      <c r="J4">
        <v>5.740538016350528</v>
      </c>
      <c r="K4">
        <v>11.932985887860143</v>
      </c>
      <c r="L4">
        <v>142098772.2977812</v>
      </c>
      <c r="M4">
        <v>0.99706209999017781</v>
      </c>
      <c r="N4">
        <v>0.96122841734522413</v>
      </c>
      <c r="O4">
        <v>0.98306235968853195</v>
      </c>
      <c r="P4">
        <v>7.8465798046312055E-2</v>
      </c>
      <c r="Q4">
        <v>0.27661198448403007</v>
      </c>
      <c r="R4">
        <v>0.18659716443318902</v>
      </c>
    </row>
    <row r="5" spans="1:28" x14ac:dyDescent="0.3">
      <c r="A5">
        <v>49.415395057657321</v>
      </c>
      <c r="B5">
        <v>1.795308791312086E-2</v>
      </c>
      <c r="C5">
        <v>0.3251381443045136</v>
      </c>
      <c r="D5">
        <v>10.790305101307728</v>
      </c>
      <c r="E5">
        <v>3.3668874095724413E-14</v>
      </c>
      <c r="F5">
        <v>0.77015584106254309</v>
      </c>
      <c r="G5">
        <v>37.372352046998842</v>
      </c>
      <c r="H5">
        <v>0.67102220838399218</v>
      </c>
      <c r="I5">
        <v>4.1387334330488879E-14</v>
      </c>
      <c r="J5">
        <v>3.2019451544874276</v>
      </c>
      <c r="K5">
        <v>20.291269270471243</v>
      </c>
      <c r="L5">
        <v>629017289.17440271</v>
      </c>
      <c r="M5">
        <v>0.99609224845024547</v>
      </c>
      <c r="N5">
        <v>0.98228032436516988</v>
      </c>
      <c r="O5">
        <v>0.99321572059878926</v>
      </c>
      <c r="P5">
        <v>9.1131006252965038E-2</v>
      </c>
      <c r="Q5">
        <v>0.18801194737968779</v>
      </c>
      <c r="R5">
        <v>0.11728662775650701</v>
      </c>
      <c r="T5" s="1">
        <f>1/51</f>
        <v>1.9607843137254902E-2</v>
      </c>
      <c r="U5">
        <f>0.0001</f>
        <v>1E-4</v>
      </c>
      <c r="V5">
        <f>10^-8</f>
        <v>1E-8</v>
      </c>
      <c r="W5" s="1">
        <f>1/30-0.001</f>
        <v>3.2333333333333332E-2</v>
      </c>
      <c r="X5">
        <v>0</v>
      </c>
      <c r="Y5">
        <v>1E-3</v>
      </c>
      <c r="Z5" s="1">
        <f>1/37.7</f>
        <v>2.652519893899204E-2</v>
      </c>
      <c r="AA5">
        <f>10^-8</f>
        <v>1E-8</v>
      </c>
      <c r="AB5">
        <v>0</v>
      </c>
    </row>
    <row r="6" spans="1:28" x14ac:dyDescent="0.3">
      <c r="A6">
        <v>49.325685732126558</v>
      </c>
      <c r="B6">
        <v>1.2686704997188183E-2</v>
      </c>
      <c r="C6">
        <v>1.0000022204985178E-8</v>
      </c>
      <c r="D6">
        <v>24.305655479054852</v>
      </c>
      <c r="E6">
        <v>2.2204460492503131E-14</v>
      </c>
      <c r="F6">
        <v>0.40036734604844071</v>
      </c>
      <c r="G6">
        <v>36.172889243607131</v>
      </c>
      <c r="H6">
        <v>0.1925943126301555</v>
      </c>
      <c r="I6">
        <v>2.2209884269447707E-14</v>
      </c>
      <c r="J6">
        <v>4.8009899631493136</v>
      </c>
      <c r="K6">
        <v>12.427811175064384</v>
      </c>
      <c r="L6">
        <v>149953750.75503626</v>
      </c>
      <c r="M6">
        <v>0.99720074869404218</v>
      </c>
      <c r="N6">
        <v>0.98942981996477886</v>
      </c>
      <c r="O6">
        <v>0.9960790074940078</v>
      </c>
      <c r="P6">
        <v>7.5644733720188526E-2</v>
      </c>
      <c r="Q6">
        <v>0.15410503770337261</v>
      </c>
      <c r="R6">
        <v>0.10862795457410887</v>
      </c>
      <c r="T6" s="1">
        <f>1/47</f>
        <v>2.1276595744680851E-2</v>
      </c>
      <c r="U6">
        <v>0.08</v>
      </c>
      <c r="V6">
        <v>10</v>
      </c>
      <c r="W6" s="1">
        <f>1/10+0.001</f>
        <v>0.10100000000000001</v>
      </c>
      <c r="X6">
        <v>0.1</v>
      </c>
      <c r="Y6">
        <v>10</v>
      </c>
      <c r="Z6" s="1">
        <f>1/35.7</f>
        <v>2.8011204481792715E-2</v>
      </c>
      <c r="AA6">
        <v>10</v>
      </c>
      <c r="AB6">
        <v>0.9</v>
      </c>
    </row>
    <row r="7" spans="1:28" x14ac:dyDescent="0.3">
      <c r="A7">
        <v>49.132666369394151</v>
      </c>
      <c r="B7">
        <v>1.1336587185572749E-2</v>
      </c>
      <c r="C7">
        <v>1.6567014211333952E-2</v>
      </c>
      <c r="D7">
        <v>21.794923658578671</v>
      </c>
      <c r="E7">
        <v>2.2204460492503131E-14</v>
      </c>
      <c r="F7">
        <v>7.6259789252117724E-2</v>
      </c>
      <c r="G7">
        <v>36.153482244180537</v>
      </c>
      <c r="H7">
        <v>9.851984252041994E-2</v>
      </c>
      <c r="I7">
        <v>2.2204979548216755E-14</v>
      </c>
      <c r="J7">
        <v>1.9528988409772545</v>
      </c>
      <c r="K7">
        <v>19.644723064471108</v>
      </c>
      <c r="L7">
        <v>132744892.09675699</v>
      </c>
      <c r="M7">
        <v>0.99900216768472094</v>
      </c>
      <c r="N7">
        <v>0.99812730504960145</v>
      </c>
      <c r="O7">
        <v>0.99660000535373006</v>
      </c>
      <c r="P7">
        <v>4.4448064950136201E-2</v>
      </c>
      <c r="Q7">
        <v>6.3843567074848978E-2</v>
      </c>
      <c r="R7">
        <v>9.1226810097630825E-2</v>
      </c>
    </row>
    <row r="8" spans="1:28" x14ac:dyDescent="0.3">
      <c r="A8">
        <v>48.970202812975153</v>
      </c>
      <c r="B8">
        <v>2.8428054046317944E-2</v>
      </c>
      <c r="C8">
        <v>0.19467113728503416</v>
      </c>
      <c r="D8">
        <v>15.371004502748571</v>
      </c>
      <c r="E8">
        <v>2.4939914746276242E-3</v>
      </c>
      <c r="F8">
        <v>0.23916694751762399</v>
      </c>
      <c r="G8">
        <v>36.930163809988805</v>
      </c>
      <c r="H8">
        <v>0.57001147183312084</v>
      </c>
      <c r="I8">
        <v>1.0709815516048534E-5</v>
      </c>
      <c r="J8">
        <v>2.4430250038494852</v>
      </c>
      <c r="K8">
        <v>21.436054557247271</v>
      </c>
      <c r="L8">
        <v>457958739.78640902</v>
      </c>
      <c r="M8">
        <v>0.99837928539455367</v>
      </c>
      <c r="N8">
        <v>0.99840302375901757</v>
      </c>
      <c r="O8">
        <v>0.97818208928280992</v>
      </c>
      <c r="P8">
        <v>5.7511939835236232E-2</v>
      </c>
      <c r="Q8">
        <v>5.6192047981143245E-2</v>
      </c>
      <c r="R8">
        <v>0.21084618650915302</v>
      </c>
    </row>
    <row r="9" spans="1:28" x14ac:dyDescent="0.3">
      <c r="A9">
        <v>49.835297628607229</v>
      </c>
      <c r="B9">
        <v>6.7247682094508113E-2</v>
      </c>
      <c r="C9">
        <v>0.25961444703493453</v>
      </c>
      <c r="D9">
        <v>13.373525613330189</v>
      </c>
      <c r="E9">
        <v>4.4408911727927709E-14</v>
      </c>
      <c r="F9">
        <v>3.1472727440116937</v>
      </c>
      <c r="G9">
        <v>35.744214351821213</v>
      </c>
      <c r="H9">
        <v>9.5220899762105162</v>
      </c>
      <c r="I9">
        <v>4.8981937091628227E-9</v>
      </c>
      <c r="J9">
        <v>4.3363113644549305</v>
      </c>
      <c r="K9">
        <v>16.105286054251508</v>
      </c>
      <c r="L9">
        <v>1205583685.1187401</v>
      </c>
      <c r="M9">
        <v>0.99455792352661243</v>
      </c>
      <c r="N9">
        <v>0.95888024005685901</v>
      </c>
      <c r="O9">
        <v>0.9817614077962582</v>
      </c>
      <c r="P9">
        <v>0.10398649260394567</v>
      </c>
      <c r="Q9">
        <v>0.29760855157081423</v>
      </c>
      <c r="R9">
        <v>0.19874333145855461</v>
      </c>
    </row>
    <row r="10" spans="1:28" x14ac:dyDescent="0.3">
      <c r="A10">
        <v>50.999999999896758</v>
      </c>
      <c r="B10">
        <v>1.3632411572095597E-2</v>
      </c>
      <c r="C10">
        <v>1.4296913611822847E-2</v>
      </c>
      <c r="D10">
        <v>13.843881769720582</v>
      </c>
      <c r="E10">
        <v>1.9794146476927194E-3</v>
      </c>
      <c r="F10">
        <v>1.387739536700868</v>
      </c>
      <c r="G10">
        <v>36.537745449035043</v>
      </c>
      <c r="H10">
        <v>1.6090855055289746</v>
      </c>
      <c r="I10">
        <v>4.187628476514136E-14</v>
      </c>
      <c r="J10">
        <v>3.6193816075263863</v>
      </c>
      <c r="K10">
        <v>10.497878790435767</v>
      </c>
      <c r="L10">
        <v>83209589.828360915</v>
      </c>
      <c r="M10">
        <v>0.99668266354626911</v>
      </c>
      <c r="N10">
        <v>0.98976840982519865</v>
      </c>
      <c r="O10">
        <v>0.99046465443226173</v>
      </c>
      <c r="P10">
        <v>8.1022698440889426E-2</v>
      </c>
      <c r="Q10">
        <v>0.14512498893320708</v>
      </c>
      <c r="R10">
        <v>0.13765830942996976</v>
      </c>
    </row>
    <row r="11" spans="1:28" x14ac:dyDescent="0.3">
      <c r="A11">
        <v>50.999828193429515</v>
      </c>
      <c r="B11">
        <v>1.6018887001525341E-2</v>
      </c>
      <c r="C11">
        <v>0.16415845710198759</v>
      </c>
      <c r="D11">
        <v>22.082985387560775</v>
      </c>
      <c r="E11">
        <v>2.2204460492503131E-14</v>
      </c>
      <c r="F11">
        <v>0.11219428129917798</v>
      </c>
      <c r="G11">
        <v>37.398011897673463</v>
      </c>
      <c r="H11">
        <v>0.19245158832982079</v>
      </c>
      <c r="I11">
        <v>2.2206770387020406E-14</v>
      </c>
      <c r="J11">
        <v>2.8612100143178538</v>
      </c>
      <c r="K11">
        <v>21.999999999999766</v>
      </c>
      <c r="L11">
        <v>44059879.62126217</v>
      </c>
      <c r="M11">
        <v>0.99213822043351418</v>
      </c>
      <c r="N11">
        <v>0.994108381500456</v>
      </c>
      <c r="O11">
        <v>0.99319548187671203</v>
      </c>
      <c r="P11">
        <v>0.1244693135745749</v>
      </c>
      <c r="Q11">
        <v>0.11716633139155845</v>
      </c>
      <c r="R11">
        <v>0.1460867050740462</v>
      </c>
    </row>
    <row r="12" spans="1:28" x14ac:dyDescent="0.3">
      <c r="A12">
        <v>50.112425925844882</v>
      </c>
      <c r="B12">
        <v>7.9999999969557076E-2</v>
      </c>
      <c r="C12">
        <v>2.0254981667893741</v>
      </c>
      <c r="D12">
        <v>26.715969345198761</v>
      </c>
      <c r="E12">
        <v>4.8125609928395193E-11</v>
      </c>
      <c r="F12">
        <v>0.17802514157018468</v>
      </c>
      <c r="G12">
        <v>37.653887404528874</v>
      </c>
      <c r="H12">
        <v>0.37369130137064988</v>
      </c>
      <c r="I12">
        <v>4.2438211357941086E-14</v>
      </c>
      <c r="J12">
        <v>5.3408895358905601</v>
      </c>
      <c r="K12">
        <v>16.528286829967154</v>
      </c>
      <c r="L12">
        <v>1300249383.1199305</v>
      </c>
      <c r="M12">
        <v>0.97974716357606828</v>
      </c>
      <c r="N12">
        <v>0.92111167352003642</v>
      </c>
      <c r="O12">
        <v>0.9665486280040223</v>
      </c>
      <c r="P12">
        <v>0.20055742706133164</v>
      </c>
      <c r="Q12">
        <v>0.38892998034988036</v>
      </c>
      <c r="R12">
        <v>0.25541943659005106</v>
      </c>
    </row>
    <row r="13" spans="1:28" x14ac:dyDescent="0.3">
      <c r="A13">
        <v>50.170242659225302</v>
      </c>
      <c r="B13">
        <v>8.6403546314342723E-3</v>
      </c>
      <c r="C13">
        <v>6.9996504754543262E-2</v>
      </c>
      <c r="D13">
        <v>24.289359670011844</v>
      </c>
      <c r="E13">
        <v>5.5774318356396379E-10</v>
      </c>
      <c r="F13">
        <v>0.14710121339886253</v>
      </c>
      <c r="G13">
        <v>36.223814615804905</v>
      </c>
      <c r="H13">
        <v>0.48172106537193393</v>
      </c>
      <c r="I13">
        <v>3.1310054982628006E-14</v>
      </c>
      <c r="J13">
        <v>4.079138265678818</v>
      </c>
      <c r="K13">
        <v>14.773602809897632</v>
      </c>
      <c r="L13">
        <v>566450101.24093688</v>
      </c>
      <c r="M13">
        <v>0.99898533074451001</v>
      </c>
      <c r="N13">
        <v>0.99701139543988093</v>
      </c>
      <c r="O13">
        <v>0.94954111050935475</v>
      </c>
      <c r="P13">
        <v>4.4815903611970076E-2</v>
      </c>
      <c r="Q13">
        <v>8.240000867156233E-2</v>
      </c>
      <c r="R13">
        <v>0.32512088683260287</v>
      </c>
    </row>
    <row r="14" spans="1:28" x14ac:dyDescent="0.3">
      <c r="A14">
        <v>50.75299019407332</v>
      </c>
      <c r="B14">
        <v>4.8329335629759395E-3</v>
      </c>
      <c r="C14">
        <v>5.4671070505084782E-3</v>
      </c>
      <c r="D14">
        <v>24.500956546684879</v>
      </c>
      <c r="E14">
        <v>1.7542168298515876E-5</v>
      </c>
      <c r="F14">
        <v>3.1628229615910178E-2</v>
      </c>
      <c r="G14">
        <v>36.69723758290845</v>
      </c>
      <c r="H14">
        <v>4.7162102138157871E-2</v>
      </c>
      <c r="I14">
        <v>1.6459774314947189E-5</v>
      </c>
      <c r="J14">
        <v>4.5658015789717235</v>
      </c>
      <c r="K14">
        <v>13.024656688038769</v>
      </c>
      <c r="L14">
        <v>351051597.04502159</v>
      </c>
      <c r="M14">
        <v>0.99208183818179152</v>
      </c>
      <c r="N14">
        <v>0.99508423650494882</v>
      </c>
      <c r="O14">
        <v>0.9925278776483315</v>
      </c>
      <c r="P14">
        <v>0.12573170609120063</v>
      </c>
      <c r="Q14">
        <v>0.1023664532135707</v>
      </c>
      <c r="R14">
        <v>0.12642485426608485</v>
      </c>
    </row>
    <row r="15" spans="1:28" x14ac:dyDescent="0.3">
      <c r="A15">
        <v>50.898524719234672</v>
      </c>
      <c r="B15">
        <v>1.4709757524264705E-2</v>
      </c>
      <c r="C15">
        <v>8.1726610015619164E-2</v>
      </c>
      <c r="D15">
        <v>10.071861913226668</v>
      </c>
      <c r="E15">
        <v>6.7110810018677892E-4</v>
      </c>
      <c r="F15">
        <v>0.28866509615847619</v>
      </c>
      <c r="G15">
        <v>37.503174219949848</v>
      </c>
      <c r="H15">
        <v>0.36471933068237472</v>
      </c>
      <c r="I15">
        <v>0.14743786831535552</v>
      </c>
      <c r="J15">
        <v>6.103174227275729</v>
      </c>
      <c r="K15">
        <v>13.766984665745582</v>
      </c>
      <c r="L15">
        <v>621934175.95001173</v>
      </c>
      <c r="M15">
        <v>0.99882161833130245</v>
      </c>
      <c r="N15">
        <v>0.99351387429935445</v>
      </c>
      <c r="O15">
        <v>0.94328495828523351</v>
      </c>
      <c r="P15">
        <v>4.8286558403869986E-2</v>
      </c>
      <c r="Q15">
        <v>0.11401317612239367</v>
      </c>
      <c r="R15">
        <v>0.33747169578899461</v>
      </c>
    </row>
    <row r="16" spans="1:28" x14ac:dyDescent="0.3">
      <c r="A16">
        <v>49.75044402499217</v>
      </c>
      <c r="B16">
        <v>4.4584225120206149E-2</v>
      </c>
      <c r="C16">
        <v>0.3389365339536286</v>
      </c>
      <c r="D16">
        <v>10.467467958665987</v>
      </c>
      <c r="E16">
        <v>2.2204460492503131E-14</v>
      </c>
      <c r="F16">
        <v>1.8829115236312173</v>
      </c>
      <c r="G16">
        <v>35.700000000028353</v>
      </c>
      <c r="H16">
        <v>9.9999999999999787</v>
      </c>
      <c r="I16">
        <v>5.0547596300183554E-10</v>
      </c>
      <c r="J16">
        <v>2.8975994027540488</v>
      </c>
      <c r="K16">
        <v>20.4810419967835</v>
      </c>
      <c r="L16">
        <v>818269300.73777747</v>
      </c>
      <c r="M16">
        <v>0.99463967383988616</v>
      </c>
      <c r="N16">
        <v>0.98555053756752775</v>
      </c>
      <c r="O16">
        <v>0.96924611825373341</v>
      </c>
      <c r="P16">
        <v>0.10311916123851605</v>
      </c>
      <c r="Q16">
        <v>0.19758149259969532</v>
      </c>
      <c r="R16">
        <v>0.2469506910384639</v>
      </c>
    </row>
    <row r="17" spans="1:22" x14ac:dyDescent="0.3">
      <c r="I17">
        <f>_xlfn.IFS(ABS(1/A1-T$5)&lt;=0.001*(1/A1),"Lower",ABS(1/A1-T$6)&lt;=0.001*(1/A1),"Upper",TRUE,1)</f>
        <v>1</v>
      </c>
      <c r="J17">
        <f t="shared" ref="J17:Q32" si="0">_xlfn.IFS(ABS(1/B1-U$5)&lt;=0.001*(1/B1),"Lower",ABS(1/B1-U$6)&lt;=0.001*(1/B1),"Upper",TRUE,1)</f>
        <v>1</v>
      </c>
      <c r="K17">
        <f t="shared" si="0"/>
        <v>1</v>
      </c>
      <c r="L17">
        <f t="shared" si="0"/>
        <v>1</v>
      </c>
      <c r="M17">
        <f t="shared" si="0"/>
        <v>1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</row>
    <row r="18" spans="1:22" x14ac:dyDescent="0.3">
      <c r="B18" t="s">
        <v>0</v>
      </c>
      <c r="C18" t="s">
        <v>1</v>
      </c>
      <c r="D18" t="s">
        <v>2</v>
      </c>
      <c r="E18" t="s">
        <v>3</v>
      </c>
      <c r="I18">
        <f t="shared" ref="I18:I32" si="1">_xlfn.IFS(ABS(1/A2-T$5)&lt;=0.001*(1/A2),"Lower",ABS(1/A2-T$6)&lt;=0.001*(1/A2),"Upper",TRUE,1)</f>
        <v>1</v>
      </c>
      <c r="J18">
        <f t="shared" si="0"/>
        <v>1</v>
      </c>
      <c r="K18">
        <f t="shared" si="0"/>
        <v>1</v>
      </c>
      <c r="L18" t="str">
        <f t="shared" si="0"/>
        <v>Upper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</row>
    <row r="19" spans="1:22" x14ac:dyDescent="0.3">
      <c r="A19" t="s">
        <v>4</v>
      </c>
      <c r="B19">
        <f>AVERAGE(A$1:A$3)</f>
        <v>49.301098614300237</v>
      </c>
      <c r="C19">
        <f>AVERAGE(A$4:A$6)</f>
        <v>49.562286765310184</v>
      </c>
      <c r="D19">
        <f>AVERAGE(A$9:A$11)</f>
        <v>50.611708607311165</v>
      </c>
      <c r="E19">
        <f>AVERAGE(A$13:A$16)</f>
        <v>50.393050399381366</v>
      </c>
      <c r="I19">
        <f t="shared" si="1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 t="str">
        <f t="shared" si="0"/>
        <v>Upper</v>
      </c>
      <c r="O19">
        <f t="shared" si="0"/>
        <v>1</v>
      </c>
      <c r="P19">
        <f t="shared" si="0"/>
        <v>1</v>
      </c>
      <c r="Q19">
        <f t="shared" si="0"/>
        <v>1</v>
      </c>
    </row>
    <row r="20" spans="1:22" x14ac:dyDescent="0.3">
      <c r="B20">
        <f>STDEV(A$1:A$3)/SQRT(COUNT(A$1:A$3))</f>
        <v>0.74523230645633032</v>
      </c>
      <c r="C20">
        <f>STDEV(A$4:A$6)/SQRT(COUNT(A$4:A$6))</f>
        <v>0.19348725408279632</v>
      </c>
      <c r="D20">
        <f>STDEV(A$9:A$11)/SQRT(COUNT(A$9:A$11))</f>
        <v>0.38820549252012182</v>
      </c>
      <c r="E20">
        <f>STDEV(A$13:A$16)/SQRT(COUNT(A$13:A$16))</f>
        <v>0.26577672103244981</v>
      </c>
      <c r="I20">
        <f t="shared" si="1"/>
        <v>1</v>
      </c>
      <c r="J20">
        <f t="shared" si="0"/>
        <v>1</v>
      </c>
      <c r="K20">
        <f t="shared" si="0"/>
        <v>1</v>
      </c>
      <c r="L20">
        <f t="shared" si="0"/>
        <v>1</v>
      </c>
      <c r="M20">
        <f t="shared" si="0"/>
        <v>1</v>
      </c>
      <c r="N20">
        <f t="shared" si="0"/>
        <v>1</v>
      </c>
      <c r="O20" t="str">
        <f t="shared" si="0"/>
        <v>Upper</v>
      </c>
      <c r="P20">
        <f t="shared" si="0"/>
        <v>1</v>
      </c>
      <c r="Q20">
        <f t="shared" si="0"/>
        <v>1</v>
      </c>
      <c r="V20" t="e">
        <f>1/W9</f>
        <v>#DIV/0!</v>
      </c>
    </row>
    <row r="21" spans="1:22" x14ac:dyDescent="0.3">
      <c r="I21">
        <f t="shared" si="1"/>
        <v>1</v>
      </c>
      <c r="J21">
        <f t="shared" si="0"/>
        <v>1</v>
      </c>
      <c r="K21">
        <f t="shared" si="0"/>
        <v>1</v>
      </c>
      <c r="L21">
        <f t="shared" si="0"/>
        <v>1</v>
      </c>
      <c r="M21">
        <f t="shared" si="0"/>
        <v>1</v>
      </c>
      <c r="N21">
        <f t="shared" si="0"/>
        <v>1</v>
      </c>
      <c r="O21">
        <f t="shared" si="0"/>
        <v>1</v>
      </c>
      <c r="P21">
        <f t="shared" si="0"/>
        <v>1</v>
      </c>
      <c r="Q21">
        <f t="shared" si="0"/>
        <v>1</v>
      </c>
      <c r="V21" t="e">
        <f>1/W10</f>
        <v>#DIV/0!</v>
      </c>
    </row>
    <row r="22" spans="1:22" x14ac:dyDescent="0.3">
      <c r="C22" t="s">
        <v>0</v>
      </c>
      <c r="D22" t="s">
        <v>1</v>
      </c>
      <c r="E22" t="s">
        <v>2</v>
      </c>
      <c r="F22" t="s">
        <v>3</v>
      </c>
      <c r="I22">
        <f t="shared" si="1"/>
        <v>1</v>
      </c>
      <c r="J22">
        <f t="shared" si="0"/>
        <v>1</v>
      </c>
      <c r="K22">
        <f t="shared" si="0"/>
        <v>1</v>
      </c>
      <c r="L22">
        <f t="shared" si="0"/>
        <v>1</v>
      </c>
      <c r="M22">
        <f t="shared" si="0"/>
        <v>1</v>
      </c>
      <c r="N22">
        <f t="shared" si="0"/>
        <v>1</v>
      </c>
      <c r="O22">
        <f t="shared" si="0"/>
        <v>1</v>
      </c>
      <c r="P22">
        <f t="shared" si="0"/>
        <v>1</v>
      </c>
      <c r="Q22">
        <f t="shared" si="0"/>
        <v>1</v>
      </c>
      <c r="S22">
        <f>MAX(L5:L16)</f>
        <v>1300249383.1199305</v>
      </c>
      <c r="T22">
        <f>S22/10^8</f>
        <v>13.002493831199304</v>
      </c>
    </row>
    <row r="23" spans="1:22" x14ac:dyDescent="0.3">
      <c r="A23">
        <f>STDEV(B5:B16)/SQRT(12)</f>
        <v>7.0440582445962345E-3</v>
      </c>
      <c r="B23" t="s">
        <v>5</v>
      </c>
      <c r="C23">
        <f>AVERAGE(B$1:B$3)</f>
        <v>3.6597516456899504E-3</v>
      </c>
      <c r="D23">
        <f>AVERAGE(B$4:B$6)</f>
        <v>1.5553825226422536E-2</v>
      </c>
      <c r="E23">
        <f>AVERAGE(B$9:B$11)</f>
        <v>3.2299660222709685E-2</v>
      </c>
      <c r="F23">
        <f>AVERAGE(B$13:B$16)</f>
        <v>1.8191817709720268E-2</v>
      </c>
      <c r="I23">
        <f t="shared" si="1"/>
        <v>1</v>
      </c>
      <c r="J23">
        <f t="shared" si="0"/>
        <v>1</v>
      </c>
      <c r="K23">
        <f t="shared" si="0"/>
        <v>1</v>
      </c>
      <c r="L23">
        <f t="shared" si="0"/>
        <v>1</v>
      </c>
      <c r="M23">
        <f t="shared" si="0"/>
        <v>1</v>
      </c>
      <c r="N23">
        <f t="shared" si="0"/>
        <v>1</v>
      </c>
      <c r="O23">
        <f t="shared" si="0"/>
        <v>1</v>
      </c>
      <c r="P23">
        <f t="shared" si="0"/>
        <v>1</v>
      </c>
      <c r="Q23">
        <f t="shared" si="0"/>
        <v>1</v>
      </c>
    </row>
    <row r="24" spans="1:22" x14ac:dyDescent="0.3">
      <c r="C24">
        <f>STDEV(B$1:B$3)/SQRT(COUNT(B$1:B$3))</f>
        <v>1.3629977015669671E-4</v>
      </c>
      <c r="D24">
        <f>STDEV(B$4:B$6)/SQRT(COUNT(B$4:B$6))</f>
        <v>1.5381661445140642E-3</v>
      </c>
      <c r="E24">
        <f>STDEV(B$9:B$11)/SQRT(COUNT(B$9:B$11))</f>
        <v>1.748758598556506E-2</v>
      </c>
      <c r="F24">
        <f>STDEV(B$13:B$16)/SQRT(COUNT(B$13:B$16))</f>
        <v>9.0294617070925207E-3</v>
      </c>
      <c r="I24">
        <f t="shared" si="1"/>
        <v>1</v>
      </c>
      <c r="J24">
        <f t="shared" si="0"/>
        <v>1</v>
      </c>
      <c r="K24">
        <f t="shared" si="0"/>
        <v>1</v>
      </c>
      <c r="L24">
        <f t="shared" si="0"/>
        <v>1</v>
      </c>
      <c r="M24">
        <f t="shared" si="0"/>
        <v>1</v>
      </c>
      <c r="N24">
        <f t="shared" si="0"/>
        <v>1</v>
      </c>
      <c r="O24">
        <f t="shared" si="0"/>
        <v>1</v>
      </c>
      <c r="P24">
        <f t="shared" si="0"/>
        <v>1</v>
      </c>
      <c r="Q24">
        <f t="shared" si="0"/>
        <v>1</v>
      </c>
    </row>
    <row r="25" spans="1:22" x14ac:dyDescent="0.3">
      <c r="I25">
        <f t="shared" si="1"/>
        <v>1</v>
      </c>
      <c r="J25">
        <f t="shared" si="0"/>
        <v>1</v>
      </c>
      <c r="K25">
        <f t="shared" si="0"/>
        <v>1</v>
      </c>
      <c r="L25">
        <f t="shared" si="0"/>
        <v>1</v>
      </c>
      <c r="M25">
        <f t="shared" si="0"/>
        <v>1</v>
      </c>
      <c r="N25">
        <f t="shared" si="0"/>
        <v>1</v>
      </c>
      <c r="O25">
        <f t="shared" si="0"/>
        <v>1</v>
      </c>
      <c r="P25">
        <f t="shared" si="0"/>
        <v>1</v>
      </c>
      <c r="Q25">
        <f t="shared" si="0"/>
        <v>1</v>
      </c>
    </row>
    <row r="26" spans="1:22" x14ac:dyDescent="0.3">
      <c r="D26" t="s">
        <v>0</v>
      </c>
      <c r="E26" t="s">
        <v>1</v>
      </c>
      <c r="F26" t="s">
        <v>2</v>
      </c>
      <c r="G26" t="s">
        <v>6</v>
      </c>
      <c r="I26" t="str">
        <f t="shared" si="1"/>
        <v>Lower</v>
      </c>
      <c r="J26">
        <f t="shared" si="0"/>
        <v>1</v>
      </c>
      <c r="K26">
        <f t="shared" si="0"/>
        <v>1</v>
      </c>
      <c r="L26">
        <f t="shared" si="0"/>
        <v>1</v>
      </c>
      <c r="M26">
        <f t="shared" si="0"/>
        <v>1</v>
      </c>
      <c r="N26">
        <f t="shared" si="0"/>
        <v>1</v>
      </c>
      <c r="O26">
        <f t="shared" si="0"/>
        <v>1</v>
      </c>
      <c r="P26">
        <f t="shared" si="0"/>
        <v>1</v>
      </c>
      <c r="Q26">
        <f t="shared" si="0"/>
        <v>1</v>
      </c>
    </row>
    <row r="27" spans="1:22" x14ac:dyDescent="0.3">
      <c r="C27" t="s">
        <v>7</v>
      </c>
      <c r="D27">
        <f>AVERAGE(C$1:C$3)</f>
        <v>0.19023485913970006</v>
      </c>
      <c r="E27">
        <f>AVERAGE(C$4:C$6)</f>
        <v>0.10837978936981718</v>
      </c>
      <c r="F27">
        <f>AVERAGE(C$9:C$11)</f>
        <v>0.146023272582915</v>
      </c>
      <c r="G27">
        <f>AVERAGE(C$13:C$16)</f>
        <v>0.12403168894357487</v>
      </c>
      <c r="I27" t="str">
        <f t="shared" si="1"/>
        <v>Lower</v>
      </c>
      <c r="J27">
        <f t="shared" si="0"/>
        <v>1</v>
      </c>
      <c r="K27">
        <f t="shared" si="0"/>
        <v>1</v>
      </c>
      <c r="L27">
        <f t="shared" si="0"/>
        <v>1</v>
      </c>
      <c r="M27">
        <f t="shared" si="0"/>
        <v>1</v>
      </c>
      <c r="N27">
        <f t="shared" si="0"/>
        <v>1</v>
      </c>
      <c r="O27">
        <f t="shared" si="0"/>
        <v>1</v>
      </c>
      <c r="P27">
        <f t="shared" si="0"/>
        <v>1</v>
      </c>
      <c r="Q27">
        <f t="shared" si="0"/>
        <v>1</v>
      </c>
    </row>
    <row r="28" spans="1:22" x14ac:dyDescent="0.3">
      <c r="D28">
        <f>STDEV(C$1:C$3)/SQRT(COUNT(C$1:C$3))</f>
        <v>3.4764594538874038E-2</v>
      </c>
      <c r="E28">
        <f>STDEV(C$4:C$6)/SQRT(COUNT(C$4:C$6))</f>
        <v>0.10837917746790535</v>
      </c>
      <c r="F28">
        <f>STDEV(C$9:C$11)/SQRT(COUNT(C$9:C$11))</f>
        <v>7.1395230324710734E-2</v>
      </c>
      <c r="G28">
        <f>STDEV(C$13:C$16)/SQRT(COUNT(C$13:C$16))</f>
        <v>7.3570359363059168E-2</v>
      </c>
      <c r="I28">
        <f t="shared" si="1"/>
        <v>1</v>
      </c>
      <c r="J28">
        <f t="shared" si="0"/>
        <v>1</v>
      </c>
      <c r="K28">
        <f t="shared" si="0"/>
        <v>1</v>
      </c>
      <c r="L28">
        <f t="shared" si="0"/>
        <v>1</v>
      </c>
      <c r="M28">
        <f t="shared" si="0"/>
        <v>1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</v>
      </c>
    </row>
    <row r="29" spans="1:22" x14ac:dyDescent="0.3">
      <c r="I29">
        <f t="shared" si="1"/>
        <v>1</v>
      </c>
      <c r="J29">
        <f t="shared" si="0"/>
        <v>1</v>
      </c>
      <c r="K29">
        <f t="shared" si="0"/>
        <v>1</v>
      </c>
      <c r="L29">
        <f t="shared" si="0"/>
        <v>1</v>
      </c>
      <c r="M29">
        <f t="shared" si="0"/>
        <v>1</v>
      </c>
      <c r="N29">
        <f t="shared" si="0"/>
        <v>1</v>
      </c>
      <c r="O29">
        <f t="shared" si="0"/>
        <v>1</v>
      </c>
      <c r="P29">
        <f t="shared" si="0"/>
        <v>1</v>
      </c>
      <c r="Q29">
        <f t="shared" si="0"/>
        <v>1</v>
      </c>
    </row>
    <row r="30" spans="1:22" x14ac:dyDescent="0.3">
      <c r="E30" t="s">
        <v>0</v>
      </c>
      <c r="F30" t="s">
        <v>1</v>
      </c>
      <c r="G30" t="s">
        <v>2</v>
      </c>
      <c r="H30" t="s">
        <v>6</v>
      </c>
      <c r="I30">
        <f t="shared" si="1"/>
        <v>1</v>
      </c>
      <c r="J30">
        <f t="shared" si="0"/>
        <v>1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1</v>
      </c>
      <c r="O30">
        <f t="shared" si="0"/>
        <v>1</v>
      </c>
      <c r="P30">
        <f t="shared" si="0"/>
        <v>1</v>
      </c>
      <c r="Q30">
        <f t="shared" si="0"/>
        <v>1</v>
      </c>
    </row>
    <row r="31" spans="1:22" x14ac:dyDescent="0.3">
      <c r="C31">
        <f>STDEV(D5:D16)/SQRT(12)</f>
        <v>1.8372574647660949</v>
      </c>
      <c r="D31" t="s">
        <v>8</v>
      </c>
      <c r="E31">
        <f>AVERAGE(D$1:D$3)</f>
        <v>20.565027987396636</v>
      </c>
      <c r="F31">
        <f>AVERAGE(D$4:D$6)</f>
        <v>19.71408325520035</v>
      </c>
      <c r="G31">
        <f>AVERAGE(D$9:D$11)</f>
        <v>16.433464256870515</v>
      </c>
      <c r="H31">
        <f>AVERAGE(D$13:D$16)</f>
        <v>17.332411522147346</v>
      </c>
      <c r="I31">
        <f t="shared" si="1"/>
        <v>1</v>
      </c>
      <c r="J31">
        <f t="shared" si="0"/>
        <v>1</v>
      </c>
      <c r="K31">
        <f t="shared" si="0"/>
        <v>1</v>
      </c>
      <c r="L31">
        <f t="shared" si="0"/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</row>
    <row r="32" spans="1:22" x14ac:dyDescent="0.3">
      <c r="A32">
        <f>MIN(D5:D14)</f>
        <v>10.790305101307728</v>
      </c>
      <c r="E32">
        <f>STDEV(D$1:D$3)/SQRT(COUNT(D$1:D$3))</f>
        <v>5.5052352425563047</v>
      </c>
      <c r="F32">
        <f>STDEV(D$4:D$6)/SQRT(COUNT(D$4:D$6))</f>
        <v>4.4625172314703825</v>
      </c>
      <c r="G32">
        <f>STDEV(D$9:D$11)/SQRT(COUNT(D$9:D$11))</f>
        <v>2.82802201093806</v>
      </c>
      <c r="H32">
        <f>STDEV(D$13:D$16)/SQRT(COUNT(D$13:D$16))</f>
        <v>4.0787068626207903</v>
      </c>
      <c r="I32">
        <f t="shared" si="1"/>
        <v>1</v>
      </c>
      <c r="J32">
        <f t="shared" si="0"/>
        <v>1</v>
      </c>
      <c r="K32">
        <f t="shared" si="0"/>
        <v>1</v>
      </c>
      <c r="L32">
        <f t="shared" si="0"/>
        <v>1</v>
      </c>
      <c r="M32">
        <f t="shared" si="0"/>
        <v>1</v>
      </c>
      <c r="N32">
        <f t="shared" si="0"/>
        <v>1</v>
      </c>
      <c r="O32" t="str">
        <f t="shared" si="0"/>
        <v>Upper</v>
      </c>
      <c r="P32">
        <f t="shared" si="0"/>
        <v>1</v>
      </c>
      <c r="Q32">
        <f t="shared" si="0"/>
        <v>1</v>
      </c>
    </row>
    <row r="33" spans="1:12" x14ac:dyDescent="0.3">
      <c r="A33">
        <f>MAX(G5:G14)</f>
        <v>37.653887404528874</v>
      </c>
    </row>
    <row r="34" spans="1:12" x14ac:dyDescent="0.3">
      <c r="F34" t="s">
        <v>0</v>
      </c>
      <c r="G34" t="s">
        <v>1</v>
      </c>
      <c r="H34" t="s">
        <v>2</v>
      </c>
      <c r="I34" t="s">
        <v>6</v>
      </c>
    </row>
    <row r="35" spans="1:12" x14ac:dyDescent="0.3">
      <c r="E35" t="s">
        <v>9</v>
      </c>
      <c r="F35">
        <f>AVERAGE(E$1:E$3)</f>
        <v>2.2210033601568137E-14</v>
      </c>
      <c r="G35">
        <f>AVERAGE(E$4:E$6)</f>
        <v>5.6235344415364045E-7</v>
      </c>
      <c r="H35">
        <f>AVERAGE(E$9:E$11)</f>
        <v>6.598048825864443E-4</v>
      </c>
      <c r="I35">
        <f>AVERAGE(E$13:E$16)</f>
        <v>1.7216270656267071E-4</v>
      </c>
    </row>
    <row r="36" spans="1:12" x14ac:dyDescent="0.3">
      <c r="F36">
        <f>STDEV(E$1:E$3)/SQRT(COUNT(E$1:E$3))</f>
        <v>4.8249100905145884E-18</v>
      </c>
      <c r="G36">
        <f>STDEV(E$4:E$6)/SQRT(COUNT(E$4:E$6))</f>
        <v>5.6235341621697311E-7</v>
      </c>
      <c r="H36">
        <f>STDEV(E$9:E$11)/SQRT(COUNT(E$9:E$11))</f>
        <v>6.5980488255313761E-4</v>
      </c>
      <c r="I36">
        <f>STDEV(E$13:E$16)/SQRT(COUNT(E$13:E$16))</f>
        <v>1.6636651798596555E-4</v>
      </c>
    </row>
    <row r="38" spans="1:12" x14ac:dyDescent="0.3">
      <c r="G38" t="s">
        <v>0</v>
      </c>
      <c r="H38" t="s">
        <v>1</v>
      </c>
      <c r="I38" t="s">
        <v>2</v>
      </c>
      <c r="J38" t="s">
        <v>3</v>
      </c>
    </row>
    <row r="39" spans="1:12" x14ac:dyDescent="0.3">
      <c r="E39">
        <f>STDEV(F5:F16)/SQRT(12)</f>
        <v>0.27649619668311398</v>
      </c>
      <c r="F39" t="s">
        <v>10</v>
      </c>
      <c r="G39">
        <f>AVERAGE(F$1:F$3)</f>
        <v>0.14700966843854643</v>
      </c>
      <c r="H39">
        <f>AVERAGE(F$4:F$6)</f>
        <v>0.66476913703851948</v>
      </c>
      <c r="I39">
        <f>AVERAGE(F$9:F$11)</f>
        <v>1.5490688540039133</v>
      </c>
      <c r="J39">
        <f>AVERAGE(F$13:F$16)</f>
        <v>0.58757651570111658</v>
      </c>
    </row>
    <row r="40" spans="1:12" x14ac:dyDescent="0.3">
      <c r="G40">
        <f>STDEV(F$1:F$3)/SQRT(COUNT(F$1:F$3))</f>
        <v>3.7887903257052775E-2</v>
      </c>
      <c r="H40">
        <f>STDEV(F$4:F$6)/SQRT(COUNT(F$4:F$6))</f>
        <v>0.13310425885161767</v>
      </c>
      <c r="I40">
        <f>STDEV(F$9:F$11)/SQRT(COUNT(F$9:F$11))</f>
        <v>0.87985712479762723</v>
      </c>
      <c r="J40">
        <f>STDEV(F$13:F$16)/SQRT(COUNT(F$13:F$16))</f>
        <v>0.43496530591929694</v>
      </c>
    </row>
    <row r="42" spans="1:12" x14ac:dyDescent="0.3">
      <c r="H42" t="s">
        <v>0</v>
      </c>
      <c r="I42" t="s">
        <v>1</v>
      </c>
      <c r="J42" t="s">
        <v>2</v>
      </c>
      <c r="K42" t="s">
        <v>3</v>
      </c>
    </row>
    <row r="43" spans="1:12" x14ac:dyDescent="0.3">
      <c r="G43" t="s">
        <v>11</v>
      </c>
      <c r="H43">
        <f>AVERAGE(G$1:G$3)</f>
        <v>37.577367360302141</v>
      </c>
      <c r="I43">
        <f>AVERAGE(G$4:G$6)</f>
        <v>36.415122374796738</v>
      </c>
      <c r="J43">
        <f>AVERAGE(G$9:G$11)</f>
        <v>36.559990566176573</v>
      </c>
      <c r="K43">
        <f>AVERAGE(G$13:G$16)</f>
        <v>36.531056604672891</v>
      </c>
    </row>
    <row r="44" spans="1:12" x14ac:dyDescent="0.3">
      <c r="H44">
        <f>STDEV(G$1:G$3)/SQRT(COUNT(G$1:G$3))</f>
        <v>6.3684913556027456E-2</v>
      </c>
      <c r="I44">
        <f>STDEV(G$4:G$6)/SQRT(COUNT(G$4:G$6))</f>
        <v>0.49769227253560222</v>
      </c>
      <c r="J44">
        <f>STDEV(G$9:G$11)/SQRT(COUNT(G$9:G$11))</f>
        <v>0.47753977656114727</v>
      </c>
      <c r="K44">
        <f>STDEV(G$13:G$16)/SQRT(COUNT(G$13:G$16))</f>
        <v>0.38271851005949836</v>
      </c>
    </row>
    <row r="46" spans="1:12" x14ac:dyDescent="0.3">
      <c r="I46" t="s">
        <v>0</v>
      </c>
      <c r="J46" t="s">
        <v>1</v>
      </c>
      <c r="K46" t="s">
        <v>2</v>
      </c>
      <c r="L46" t="s">
        <v>6</v>
      </c>
    </row>
    <row r="47" spans="1:12" x14ac:dyDescent="0.3">
      <c r="H47" t="s">
        <v>12</v>
      </c>
      <c r="I47">
        <f>AVERAGE(H$1:H$3)</f>
        <v>7.5911263651476282E-2</v>
      </c>
      <c r="J47">
        <f>AVERAGE(H$4:H$6)</f>
        <v>0.5389839275672238</v>
      </c>
      <c r="K47">
        <f>AVERAGE(H$9:H$11)</f>
        <v>3.77454235668977</v>
      </c>
      <c r="L47">
        <f>AVERAGE(H$13:H$16)</f>
        <v>2.7234006245481113</v>
      </c>
    </row>
    <row r="48" spans="1:12" x14ac:dyDescent="0.3">
      <c r="I48">
        <f>STDEV(H$1:H$3)/SQRT(COUNT(H$1:H$3))</f>
        <v>2.1960644203328581E-2</v>
      </c>
      <c r="J48">
        <f>STDEV(H$4:H$6)/SQRT(COUNT(H$4:H$6))</f>
        <v>0.17481722234782382</v>
      </c>
      <c r="K48">
        <f>STDEV(H$9:H$11)/SQRT(COUNT(H$9:H$11))</f>
        <v>2.9027251932642941</v>
      </c>
      <c r="L48">
        <f>STDEV(H$13:H$16)/SQRT(COUNT(H$13:H$16))</f>
        <v>2.4272696559391922</v>
      </c>
    </row>
    <row r="50" spans="9:16" x14ac:dyDescent="0.3">
      <c r="J50" t="s">
        <v>0</v>
      </c>
      <c r="K50" t="s">
        <v>1</v>
      </c>
      <c r="L50" t="s">
        <v>2</v>
      </c>
      <c r="M50" t="s">
        <v>6</v>
      </c>
    </row>
    <row r="51" spans="9:16" x14ac:dyDescent="0.3">
      <c r="I51" t="s">
        <v>13</v>
      </c>
      <c r="J51">
        <f>AVERAGE(I$1:I$3)</f>
        <v>4.7050957194968969E-2</v>
      </c>
      <c r="K51">
        <f>AVERAGE(I$4:I$6)</f>
        <v>1.0203328112778454E-10</v>
      </c>
      <c r="L51">
        <f>AVERAGE(I$9:I$11)</f>
        <v>1.6327525974059916E-9</v>
      </c>
      <c r="M51">
        <f>AVERAGE(I$13:I$16)</f>
        <v>3.6863582148794434E-2</v>
      </c>
    </row>
    <row r="52" spans="9:16" x14ac:dyDescent="0.3">
      <c r="J52">
        <f>STDEV(I$1:I$3)/SQRT(COUNT(I$1:I$3))</f>
        <v>4.7050957194946751E-2</v>
      </c>
      <c r="K52">
        <f>STDEV(I$4:I$6)/SQRT(COUNT(I$4:I$6))</f>
        <v>1.020014826687171E-10</v>
      </c>
      <c r="L52">
        <f>STDEV(I$9:I$11)/SQRT(COUNT(I$9:I$11))</f>
        <v>1.6327205558882892E-9</v>
      </c>
      <c r="M52">
        <f>STDEV(I$13:I$16)/SQRT(COUNT(I$13:I$16))</f>
        <v>3.6858095593027031E-2</v>
      </c>
    </row>
    <row r="54" spans="9:16" x14ac:dyDescent="0.3">
      <c r="K54" t="s">
        <v>0</v>
      </c>
      <c r="L54" t="s">
        <v>1</v>
      </c>
      <c r="M54" t="s">
        <v>2</v>
      </c>
      <c r="N54" t="s">
        <v>6</v>
      </c>
    </row>
    <row r="55" spans="9:16" x14ac:dyDescent="0.3">
      <c r="J55" t="s">
        <v>14</v>
      </c>
      <c r="K55">
        <f>AVERAGE(J$1:J$3)</f>
        <v>3.6073737453264285</v>
      </c>
      <c r="L55">
        <f>AVERAGE(J$4:J$6)</f>
        <v>4.58115771132909</v>
      </c>
      <c r="M55">
        <f>AVERAGE(J$9:J$11)</f>
        <v>3.6056343287663903</v>
      </c>
      <c r="N55">
        <f>AVERAGE(J$13:J$16)</f>
        <v>4.4114283686700801</v>
      </c>
    </row>
    <row r="56" spans="9:16" x14ac:dyDescent="0.3">
      <c r="K56">
        <f>STDEV(J$1:J$3)/SQRT(COUNT(J$1:J$3))</f>
        <v>1.0122917203003896</v>
      </c>
      <c r="L56">
        <f>STDEV(J$4:J$6)/SQRT(COUNT(J$4:J$6))</f>
        <v>0.74102588658805402</v>
      </c>
      <c r="M56">
        <f>STDEV(J$9:J$11)/SQRT(COUNT(J$9:J$11))</f>
        <v>0.42588055408726727</v>
      </c>
      <c r="N56">
        <f>STDEV(J$13:J$16)/SQRT(COUNT(J$13:J$16))</f>
        <v>0.66382289234155878</v>
      </c>
    </row>
    <row r="58" spans="9:16" x14ac:dyDescent="0.3">
      <c r="L58" t="s">
        <v>0</v>
      </c>
      <c r="M58" t="s">
        <v>1</v>
      </c>
      <c r="N58" t="s">
        <v>2</v>
      </c>
      <c r="O58" t="s">
        <v>6</v>
      </c>
    </row>
    <row r="59" spans="9:16" x14ac:dyDescent="0.3">
      <c r="K59" t="s">
        <v>15</v>
      </c>
      <c r="L59">
        <f>AVERAGE(K$1:K$3)</f>
        <v>18.818243658329635</v>
      </c>
      <c r="M59">
        <f>AVERAGE(K$4:K$6)</f>
        <v>14.884022111131925</v>
      </c>
      <c r="N59">
        <f>AVERAGE(K$9:K$11)</f>
        <v>16.201054948229014</v>
      </c>
      <c r="O59">
        <f>AVERAGE(K$13:K$16)</f>
        <v>15.511571540116371</v>
      </c>
    </row>
    <row r="60" spans="9:16" x14ac:dyDescent="0.3">
      <c r="L60">
        <f>STDEV(K$1:K$3)/SQRT(COUNT(K$1:K$3))</f>
        <v>2.7496727867516153</v>
      </c>
      <c r="M60">
        <f>STDEV(K$4:K$6)/SQRT(COUNT(K$4:K$6))</f>
        <v>2.7073944668784131</v>
      </c>
      <c r="N60">
        <f>STDEV(K$9:K$11)/SQRT(COUNT(K$9:K$11))</f>
        <v>3.3207216505184363</v>
      </c>
      <c r="O60">
        <f>STDEV(K$13:K$16)/SQRT(COUNT(K$13:K$16))</f>
        <v>1.6948098052136258</v>
      </c>
    </row>
    <row r="62" spans="9:16" x14ac:dyDescent="0.3">
      <c r="M62" t="s">
        <v>0</v>
      </c>
      <c r="N62" t="s">
        <v>1</v>
      </c>
      <c r="O62" t="s">
        <v>2</v>
      </c>
      <c r="P62" t="s">
        <v>6</v>
      </c>
    </row>
    <row r="63" spans="9:16" x14ac:dyDescent="0.3">
      <c r="L63" t="s">
        <v>16</v>
      </c>
      <c r="M63">
        <f>AVERAGE(L$1:L$3)</f>
        <v>302386606.80297941</v>
      </c>
      <c r="N63">
        <f>AVERAGE(L$4:L$6)</f>
        <v>307023270.74240673</v>
      </c>
      <c r="O63">
        <f>AVERAGE(L$9:L$11)</f>
        <v>444284384.85612106</v>
      </c>
      <c r="P63">
        <f>AVERAGE(L$13:L$16)</f>
        <v>589426293.74343693</v>
      </c>
    </row>
    <row r="64" spans="9:16" x14ac:dyDescent="0.3">
      <c r="M64">
        <f>STDEV(L$1:L$3)/SQRT(COUNT(L$1:L$3))</f>
        <v>98309726.586222306</v>
      </c>
      <c r="N64">
        <f>STDEV(L$4:L$6)/SQRT(COUNT(L$4:L$6))</f>
        <v>161012976.80738807</v>
      </c>
      <c r="O64">
        <f>STDEV(L$9:L$11)/SQRT(COUNT(L$9:L$11))</f>
        <v>380817385.53957421</v>
      </c>
      <c r="P64">
        <f>STDEV(L$13:L$16)/SQRT(COUNT(L$13:L$16))</f>
        <v>96079951.821274728</v>
      </c>
    </row>
    <row r="66" spans="13:20" x14ac:dyDescent="0.3">
      <c r="N66" t="s">
        <v>0</v>
      </c>
      <c r="O66" t="s">
        <v>1</v>
      </c>
      <c r="P66" t="s">
        <v>2</v>
      </c>
      <c r="Q66" t="s">
        <v>6</v>
      </c>
    </row>
    <row r="67" spans="13:20" x14ac:dyDescent="0.3">
      <c r="M67" t="s">
        <v>17</v>
      </c>
      <c r="N67">
        <f>AVERAGE(M$1:M$3)</f>
        <v>0.99662997507423157</v>
      </c>
      <c r="O67">
        <f>AVERAGE(M$4:M$6)</f>
        <v>0.99678503237815519</v>
      </c>
      <c r="P67">
        <f>AVERAGE(M$9:M$11)</f>
        <v>0.99445960250213183</v>
      </c>
      <c r="Q67">
        <f>AVERAGE(M$13:M$16)</f>
        <v>0.99613211527437251</v>
      </c>
    </row>
    <row r="68" spans="13:20" x14ac:dyDescent="0.3">
      <c r="N68">
        <f>STDEV(M$1:M$3)/SQRT(COUNT(M$1:M$3))</f>
        <v>4.9336964566099094E-4</v>
      </c>
      <c r="O68">
        <f>STDEV(M$4:M$6)/SQRT(COUNT(M$4:M$6))</f>
        <v>3.4869664172376648E-4</v>
      </c>
      <c r="P68">
        <f>STDEV(M$9:M$11)/SQRT(COUNT(M$9:M$11))</f>
        <v>1.3127885167532503E-3</v>
      </c>
      <c r="Q68">
        <f>STDEV(M$13:M$16)/SQRT(COUNT(M$13:M$16))</f>
        <v>1.6834090207652412E-3</v>
      </c>
    </row>
    <row r="70" spans="13:20" x14ac:dyDescent="0.3">
      <c r="O70" t="s">
        <v>0</v>
      </c>
      <c r="P70" t="s">
        <v>1</v>
      </c>
      <c r="Q70" t="s">
        <v>2</v>
      </c>
      <c r="R70" t="s">
        <v>6</v>
      </c>
    </row>
    <row r="71" spans="13:20" x14ac:dyDescent="0.3">
      <c r="N71" t="s">
        <v>18</v>
      </c>
      <c r="O71">
        <f>AVERAGE(N$1:N$3)</f>
        <v>0.99199936558800239</v>
      </c>
      <c r="P71">
        <f>AVERAGE(N$4:N$6)</f>
        <v>0.97764618722505769</v>
      </c>
      <c r="Q71">
        <f>AVERAGE(N$7:N$12)</f>
        <v>0.97673317228519474</v>
      </c>
      <c r="R71">
        <f>AVERAGE(N$13:N$16)</f>
        <v>0.99279001095292796</v>
      </c>
    </row>
    <row r="72" spans="13:20" x14ac:dyDescent="0.3">
      <c r="O72">
        <f>STDEV(N$1:N$3)/SQRT(COUNT(N$1:N$3))</f>
        <v>3.3666404374116535E-3</v>
      </c>
      <c r="P72">
        <f>STDEV(N$4:N$6)/SQRT(COUNT(N$4:N$6))</f>
        <v>8.4643605330937035E-3</v>
      </c>
      <c r="Q72">
        <f>STDEV(N$9:N$11)/SQRT(COUNT(N$9:N$11))</f>
        <v>1.109037704836916E-2</v>
      </c>
      <c r="R72">
        <f>STDEV(N$13:N$16)/SQRT(COUNT(N$13:N$16))</f>
        <v>2.5169013838522809E-3</v>
      </c>
    </row>
    <row r="74" spans="13:20" x14ac:dyDescent="0.3">
      <c r="P74" t="s">
        <v>0</v>
      </c>
      <c r="Q74" t="s">
        <v>1</v>
      </c>
      <c r="R74" t="s">
        <v>2</v>
      </c>
      <c r="S74" t="s">
        <v>6</v>
      </c>
    </row>
    <row r="75" spans="13:20" x14ac:dyDescent="0.3">
      <c r="O75" t="s">
        <v>19</v>
      </c>
      <c r="P75">
        <f>AVERAGE(O$1:O$3)</f>
        <v>0.99642630457902504</v>
      </c>
      <c r="Q75">
        <f>AVERAGE(O$4:O$6)</f>
        <v>0.99078569592710963</v>
      </c>
      <c r="R75">
        <f>AVERAGE(O$7:O$12)</f>
        <v>0.98445871112429906</v>
      </c>
      <c r="S75">
        <f>AVERAGE(O$13:O$16)</f>
        <v>0.96365001617416335</v>
      </c>
    </row>
    <row r="76" spans="13:20" x14ac:dyDescent="0.3">
      <c r="P76">
        <f>STDEV(O$1:O$3)/SQRT(COUNT(O$1:O$3))</f>
        <v>7.9031756794890548E-4</v>
      </c>
      <c r="Q76">
        <f>STDEV(O$4:O$6)/SQRT(COUNT(O$4:O$6))</f>
        <v>3.9491368234792117E-3</v>
      </c>
      <c r="R76">
        <f>STDEV(O$9:O$11)/SQRT(COUNT(O$9:O$11))</f>
        <v>3.4475592865402275E-3</v>
      </c>
      <c r="S76">
        <f>STDEV(O$13:O$16)/SQRT(COUNT(O$13:O$16))</f>
        <v>1.1101966956670883E-2</v>
      </c>
    </row>
    <row r="78" spans="13:20" x14ac:dyDescent="0.3">
      <c r="Q78" t="s">
        <v>0</v>
      </c>
      <c r="R78" t="s">
        <v>1</v>
      </c>
      <c r="S78" t="s">
        <v>2</v>
      </c>
      <c r="T78" t="s">
        <v>6</v>
      </c>
    </row>
    <row r="79" spans="13:20" x14ac:dyDescent="0.3">
      <c r="P79" t="s">
        <v>20</v>
      </c>
      <c r="Q79">
        <f>AVERAGE(P$1:P$3)</f>
        <v>8.2769960385230157E-2</v>
      </c>
      <c r="R79">
        <f>AVERAGE(P$4:P$6)</f>
        <v>8.1747179339821882E-2</v>
      </c>
      <c r="S79">
        <f>AVERAGE(P$7:P$12)</f>
        <v>0.10199932274435235</v>
      </c>
      <c r="T79">
        <f>AVERAGE(P$13:P$16)</f>
        <v>8.048833233638919E-2</v>
      </c>
    </row>
    <row r="80" spans="13:20" x14ac:dyDescent="0.3">
      <c r="Q80">
        <f>STDEV(P$1:P$3)/SQRT(COUNT(P$1:P$3))</f>
        <v>6.1728202309232275E-3</v>
      </c>
      <c r="R80">
        <f>STDEV(P$4:P$6)/SQRT(COUNT(P$4:P$6))</f>
        <v>4.762063860516229E-3</v>
      </c>
      <c r="S80">
        <f>STDEV(P$7:P$12)/SQRT(COUNT(P$7:P$12))</f>
        <v>2.3060675429169473E-2</v>
      </c>
      <c r="T80">
        <f>STDEV(P$13:P$16)/SQRT(COUNT(P$13:P$16))</f>
        <v>2.0142396623818812E-2</v>
      </c>
    </row>
    <row r="82" spans="17:22" x14ac:dyDescent="0.3">
      <c r="R82" t="s">
        <v>0</v>
      </c>
      <c r="S82" t="s">
        <v>1</v>
      </c>
      <c r="T82" t="s">
        <v>2</v>
      </c>
      <c r="U82" t="s">
        <v>6</v>
      </c>
    </row>
    <row r="83" spans="17:22" x14ac:dyDescent="0.3">
      <c r="Q83" t="s">
        <v>21</v>
      </c>
      <c r="R83">
        <f>AVERAGE(Q$1:Q$3)</f>
        <v>0.12003234634007265</v>
      </c>
      <c r="S83">
        <f>AVERAGE(Q$4:Q$6)</f>
        <v>0.20624298985569681</v>
      </c>
      <c r="T83">
        <f>AVERAGE(Q$7:Q$12)</f>
        <v>0.17814424455024205</v>
      </c>
      <c r="U83">
        <f>AVERAGE(Q$13:Q$16)</f>
        <v>0.12409028265180551</v>
      </c>
    </row>
    <row r="84" spans="17:22" x14ac:dyDescent="0.3">
      <c r="R84">
        <f>STDEV(Q$1:Q$3)/SQRT(COUNT(Q$1:Q$3))</f>
        <v>2.9915012366076285E-2</v>
      </c>
      <c r="S84">
        <f>STDEV(Q$4:Q$6)/SQRT(COUNT(Q$4:Q$6))</f>
        <v>3.6520616025752073E-2</v>
      </c>
      <c r="T84">
        <f>STDEV(Q$7:Q$12)/SQRT(COUNT(Q$7:Q$12))</f>
        <v>5.5211082016371031E-2</v>
      </c>
      <c r="U84">
        <f>STDEV(Q$13:Q$16)/SQRT(COUNT(Q$13:Q$16))</f>
        <v>2.5351708893121959E-2</v>
      </c>
    </row>
    <row r="86" spans="17:22" x14ac:dyDescent="0.3">
      <c r="S86" t="s">
        <v>0</v>
      </c>
      <c r="T86" t="s">
        <v>1</v>
      </c>
      <c r="U86" t="s">
        <v>2</v>
      </c>
      <c r="V86" t="s">
        <v>6</v>
      </c>
    </row>
    <row r="87" spans="17:22" x14ac:dyDescent="0.3">
      <c r="R87" t="s">
        <v>22</v>
      </c>
      <c r="S87">
        <f>AVERAGE(R$1:R$3)</f>
        <v>9.8876379174403076E-2</v>
      </c>
      <c r="T87">
        <f>AVERAGE(R$4:R$6)</f>
        <v>0.13750391558793496</v>
      </c>
      <c r="U87">
        <f>AVERAGE(R$7:R$12)</f>
        <v>0.1733301298599009</v>
      </c>
      <c r="V87">
        <f>AVERAGE(R$13:R$16)</f>
        <v>0.25899203198153653</v>
      </c>
    </row>
    <row r="88" spans="17:22" x14ac:dyDescent="0.3">
      <c r="S88">
        <f>STDEV(R$1:R$3)/SQRT(COUNT(R$1:R$3))</f>
        <v>1.6225127282453847E-2</v>
      </c>
      <c r="T88">
        <f>STDEV(R$4:R$6)/SQRT(COUNT(R$4:R$6))</f>
        <v>2.4673558498633254E-2</v>
      </c>
      <c r="U88">
        <f>STDEV(R$7:R$12)/SQRT(COUNT(R$7:R$12))</f>
        <v>2.4185104013471986E-2</v>
      </c>
      <c r="V88">
        <f>STDEV(R$13:R$16)/SQRT(COUNT(R$13:R$16))</f>
        <v>4.852072888157577E-2</v>
      </c>
    </row>
  </sheetData>
  <conditionalFormatting sqref="I17:Q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5114A-1C79-41FF-AE6B-9959874AE43E}">
  <dimension ref="A1:M30"/>
  <sheetViews>
    <sheetView tabSelected="1" topLeftCell="C4" workbookViewId="0">
      <selection activeCell="G31" sqref="G31"/>
    </sheetView>
  </sheetViews>
  <sheetFormatPr defaultRowHeight="14.4" x14ac:dyDescent="0.3"/>
  <cols>
    <col min="2" max="2" width="14.21875" customWidth="1"/>
    <col min="3" max="3" width="46.44140625" customWidth="1"/>
    <col min="4" max="4" width="14.77734375" customWidth="1"/>
    <col min="5" max="5" width="15.33203125" customWidth="1"/>
    <col min="6" max="6" width="18.33203125" customWidth="1"/>
    <col min="7" max="7" width="13.44140625" customWidth="1"/>
    <col min="8" max="8" width="14.44140625" customWidth="1"/>
    <col min="9" max="9" width="18.77734375" customWidth="1"/>
    <col min="10" max="10" width="13.33203125" customWidth="1"/>
    <col min="11" max="11" width="14.6640625" customWidth="1"/>
    <col min="12" max="12" width="13.33203125" customWidth="1"/>
    <col min="13" max="13" width="18.88671875" customWidth="1"/>
  </cols>
  <sheetData>
    <row r="1" spans="1:10" x14ac:dyDescent="0.3">
      <c r="B1" t="s">
        <v>4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3">
      <c r="A2" t="s">
        <v>0</v>
      </c>
      <c r="B2">
        <v>49.301098614300237</v>
      </c>
      <c r="C2">
        <v>3.6597516456899504E-3</v>
      </c>
      <c r="D2">
        <v>0.19023485913970006</v>
      </c>
      <c r="E2">
        <v>20.565027987396636</v>
      </c>
      <c r="F2">
        <v>2.2210033601568137E-14</v>
      </c>
      <c r="G2">
        <v>0.14700966843854643</v>
      </c>
      <c r="H2">
        <v>37.577367360302141</v>
      </c>
      <c r="I2">
        <v>7.5911263651476282E-2</v>
      </c>
      <c r="J2">
        <v>4.7050957194968969E-2</v>
      </c>
    </row>
    <row r="3" spans="1:10" x14ac:dyDescent="0.3">
      <c r="A3" t="s">
        <v>1</v>
      </c>
      <c r="B3">
        <v>49.562286765310184</v>
      </c>
      <c r="C3">
        <v>1.5553825226422536E-2</v>
      </c>
      <c r="D3">
        <v>0.10837978936981718</v>
      </c>
      <c r="E3">
        <v>19.71408325520035</v>
      </c>
      <c r="F3">
        <v>5.6235344415364045E-7</v>
      </c>
      <c r="G3">
        <v>0.66476913703851948</v>
      </c>
      <c r="H3">
        <v>36.415122374796738</v>
      </c>
      <c r="I3">
        <v>0.5389839275672238</v>
      </c>
      <c r="J3">
        <v>1.0203328112778454E-10</v>
      </c>
    </row>
    <row r="4" spans="1:10" x14ac:dyDescent="0.3">
      <c r="A4" t="s">
        <v>2</v>
      </c>
      <c r="B4">
        <v>50.611708607311165</v>
      </c>
      <c r="C4">
        <v>3.2299660222709685E-2</v>
      </c>
      <c r="D4">
        <v>0.146023272582915</v>
      </c>
      <c r="E4">
        <v>16.433464256870515</v>
      </c>
      <c r="F4">
        <v>6.598048825864443E-4</v>
      </c>
      <c r="G4">
        <v>1.5490688540039133</v>
      </c>
      <c r="H4">
        <v>36.559990566176573</v>
      </c>
      <c r="I4">
        <v>3.77454235668977</v>
      </c>
      <c r="J4">
        <v>1.6327525974059916E-9</v>
      </c>
    </row>
    <row r="5" spans="1:10" x14ac:dyDescent="0.3">
      <c r="A5" t="s">
        <v>3</v>
      </c>
      <c r="B5">
        <v>50.393050399381366</v>
      </c>
      <c r="C5">
        <v>1.8191817709720268E-2</v>
      </c>
      <c r="D5">
        <v>0.12403168894357487</v>
      </c>
      <c r="E5">
        <v>17.332411522147346</v>
      </c>
      <c r="F5">
        <v>1.7216270656267071E-4</v>
      </c>
      <c r="G5">
        <v>0.58757651570111658</v>
      </c>
      <c r="H5">
        <v>36.531056604672891</v>
      </c>
      <c r="I5">
        <v>2.7234006245481113</v>
      </c>
      <c r="J5">
        <v>3.6863582148794434E-2</v>
      </c>
    </row>
    <row r="7" spans="1:10" x14ac:dyDescent="0.3">
      <c r="A7" t="s">
        <v>0</v>
      </c>
      <c r="B7">
        <v>0.74523230645633032</v>
      </c>
      <c r="C7">
        <v>1.3629977015669671E-4</v>
      </c>
      <c r="D7">
        <v>3.4764594538874038E-2</v>
      </c>
      <c r="E7">
        <v>5.5052352425563047</v>
      </c>
      <c r="F7">
        <v>4.8249100905145884E-18</v>
      </c>
      <c r="G7">
        <v>3.7887903257052775E-2</v>
      </c>
      <c r="H7">
        <v>6.3684913556027456E-2</v>
      </c>
      <c r="I7">
        <v>2.1960644203328581E-2</v>
      </c>
      <c r="J7">
        <v>4.7050957194946751E-2</v>
      </c>
    </row>
    <row r="8" spans="1:10" x14ac:dyDescent="0.3">
      <c r="A8" t="s">
        <v>1</v>
      </c>
      <c r="B8">
        <v>0.19348725408279632</v>
      </c>
      <c r="C8">
        <v>1.5381661445140642E-3</v>
      </c>
      <c r="D8">
        <v>0.10837917746790535</v>
      </c>
      <c r="E8">
        <v>4.4625172314703825</v>
      </c>
      <c r="F8">
        <v>5.6235341621697311E-7</v>
      </c>
      <c r="G8">
        <v>0.13310425885161767</v>
      </c>
      <c r="H8">
        <v>0.49769227253560222</v>
      </c>
      <c r="I8">
        <v>0.17481722234782382</v>
      </c>
      <c r="J8">
        <v>1.020014826687171E-10</v>
      </c>
    </row>
    <row r="9" spans="1:10" x14ac:dyDescent="0.3">
      <c r="A9" t="s">
        <v>2</v>
      </c>
      <c r="B9">
        <v>0.38820549252012182</v>
      </c>
      <c r="C9">
        <v>1.748758598556506E-2</v>
      </c>
      <c r="D9">
        <v>7.1395230324710734E-2</v>
      </c>
      <c r="E9">
        <v>2.82802201093806</v>
      </c>
      <c r="F9">
        <v>6.5980488255313761E-4</v>
      </c>
      <c r="G9">
        <v>0.87985712479762723</v>
      </c>
      <c r="H9">
        <v>0.47753977656114727</v>
      </c>
      <c r="I9">
        <v>2.9027251932642941</v>
      </c>
      <c r="J9">
        <v>1.6327205558882892E-9</v>
      </c>
    </row>
    <row r="10" spans="1:10" x14ac:dyDescent="0.3">
      <c r="A10" t="s">
        <v>3</v>
      </c>
      <c r="B10">
        <v>0.26577672103244981</v>
      </c>
      <c r="C10">
        <v>9.0294617070925207E-3</v>
      </c>
      <c r="D10">
        <v>7.3570359363059168E-2</v>
      </c>
      <c r="E10">
        <v>4.0787068626207903</v>
      </c>
      <c r="F10">
        <v>1.6636651798596555E-4</v>
      </c>
      <c r="G10">
        <v>0.43496530591929694</v>
      </c>
      <c r="H10">
        <v>0.38271851005949836</v>
      </c>
      <c r="I10">
        <v>2.4272696559391922</v>
      </c>
      <c r="J10">
        <v>3.6858095593027031E-2</v>
      </c>
    </row>
    <row r="11" spans="1:10" x14ac:dyDescent="0.3">
      <c r="B11" t="s">
        <v>4</v>
      </c>
      <c r="C11" t="s">
        <v>5</v>
      </c>
      <c r="D11" t="s">
        <v>7</v>
      </c>
      <c r="E11" t="s">
        <v>8</v>
      </c>
      <c r="F11" t="s">
        <v>9</v>
      </c>
      <c r="G11" t="s">
        <v>10</v>
      </c>
      <c r="H11" t="s">
        <v>11</v>
      </c>
      <c r="I11" t="s">
        <v>12</v>
      </c>
      <c r="J11" t="s">
        <v>13</v>
      </c>
    </row>
    <row r="12" spans="1:10" x14ac:dyDescent="0.3">
      <c r="A12" t="s">
        <v>0</v>
      </c>
      <c r="B12" t="str">
        <f>IF(NOT(_xlfn.CONCAT(ROUND(B2,2)," ± ",ROUND(B7,2))="0 ± 0"),_xlfn.CONCAT(ROUND(B2,2)," ± ",ROUND(B7,2)),_xlfn.CONCAT(ROUND(B2*10^3,2),"E-3"," ± ",ROUND(B7*10^3,2),"E-3"))</f>
        <v>49.3 ± 0.75</v>
      </c>
      <c r="C12" t="str">
        <f t="shared" ref="C12:J12" si="0">IF(NOT(_xlfn.CONCAT(ROUND(C2,2)," ± ",ROUND(C7,2))="0 ± 0"),_xlfn.CONCAT(ROUND(C2,2)," ± ",ROUND(C7,2)),_xlfn.CONCAT(ROUND(C2*10^3,2),"E-3"," ± ",ROUND(C7*10^3,2),"E-3"))</f>
        <v>3.66E-3 ± 0.14E-3</v>
      </c>
      <c r="D12" t="str">
        <f t="shared" si="0"/>
        <v>0.19 ± 0.03</v>
      </c>
      <c r="E12" t="str">
        <f t="shared" si="0"/>
        <v>20.57 ± 5.51</v>
      </c>
      <c r="F12" t="str">
        <f t="shared" si="0"/>
        <v>0E-3 ± 0E-3</v>
      </c>
      <c r="G12" t="str">
        <f t="shared" si="0"/>
        <v>0.15 ± 0.04</v>
      </c>
      <c r="H12" t="str">
        <f t="shared" si="0"/>
        <v>37.58 ± 0.06</v>
      </c>
      <c r="I12" t="str">
        <f t="shared" si="0"/>
        <v>0.08 ± 0.02</v>
      </c>
      <c r="J12" t="str">
        <f t="shared" si="0"/>
        <v>0.05 ± 0.05</v>
      </c>
    </row>
    <row r="13" spans="1:10" x14ac:dyDescent="0.3">
      <c r="A13" t="s">
        <v>1</v>
      </c>
      <c r="B13" t="str">
        <f t="shared" ref="B13:J15" si="1">IF(NOT(_xlfn.CONCAT(ROUND(B3,2)," ± ",ROUND(B8,2))="0 ± 0"),_xlfn.CONCAT(ROUND(B3,2)," ± ",ROUND(B8,2)),_xlfn.CONCAT(ROUND(B3*10^3,2),"E-3"," ± ",ROUND(B8*10^3,2),"E-3"))</f>
        <v>49.56 ± 0.19</v>
      </c>
      <c r="C13" t="str">
        <f t="shared" si="1"/>
        <v>0.02 ± 0</v>
      </c>
      <c r="D13" t="str">
        <f t="shared" si="1"/>
        <v>0.11 ± 0.11</v>
      </c>
      <c r="E13" t="str">
        <f t="shared" si="1"/>
        <v>19.71 ± 4.46</v>
      </c>
      <c r="F13" t="str">
        <f t="shared" si="1"/>
        <v>0E-3 ± 0E-3</v>
      </c>
      <c r="G13" t="str">
        <f t="shared" si="1"/>
        <v>0.66 ± 0.13</v>
      </c>
      <c r="H13" t="str">
        <f t="shared" si="1"/>
        <v>36.42 ± 0.5</v>
      </c>
      <c r="I13" t="str">
        <f t="shared" si="1"/>
        <v>0.54 ± 0.17</v>
      </c>
      <c r="J13" t="str">
        <f t="shared" si="1"/>
        <v>0E-3 ± 0E-3</v>
      </c>
    </row>
    <row r="14" spans="1:10" x14ac:dyDescent="0.3">
      <c r="A14" t="s">
        <v>2</v>
      </c>
      <c r="B14" t="str">
        <f t="shared" si="1"/>
        <v>50.61 ± 0.39</v>
      </c>
      <c r="C14" t="str">
        <f t="shared" si="1"/>
        <v>0.03 ± 0.02</v>
      </c>
      <c r="D14" t="str">
        <f t="shared" si="1"/>
        <v>0.15 ± 0.07</v>
      </c>
      <c r="E14" t="str">
        <f t="shared" si="1"/>
        <v>16.43 ± 2.83</v>
      </c>
      <c r="F14" t="str">
        <f t="shared" si="1"/>
        <v>0.66E-3 ± 0.66E-3</v>
      </c>
      <c r="G14" t="str">
        <f t="shared" si="1"/>
        <v>1.55 ± 0.88</v>
      </c>
      <c r="H14" t="str">
        <f t="shared" si="1"/>
        <v>36.56 ± 0.48</v>
      </c>
      <c r="I14" t="str">
        <f t="shared" si="1"/>
        <v>3.77 ± 2.9</v>
      </c>
      <c r="J14" t="str">
        <f t="shared" si="1"/>
        <v>0E-3 ± 0E-3</v>
      </c>
    </row>
    <row r="15" spans="1:10" x14ac:dyDescent="0.3">
      <c r="A15" t="s">
        <v>3</v>
      </c>
      <c r="B15" t="str">
        <f t="shared" si="1"/>
        <v>50.39 ± 0.27</v>
      </c>
      <c r="C15" t="str">
        <f t="shared" si="1"/>
        <v>0.02 ± 0.01</v>
      </c>
      <c r="D15" t="str">
        <f t="shared" si="1"/>
        <v>0.12 ± 0.07</v>
      </c>
      <c r="E15" t="str">
        <f t="shared" si="1"/>
        <v>17.33 ± 4.08</v>
      </c>
      <c r="F15" t="str">
        <f t="shared" si="1"/>
        <v>0.17E-3 ± 0.17E-3</v>
      </c>
      <c r="G15" t="str">
        <f t="shared" si="1"/>
        <v>0.59 ± 0.43</v>
      </c>
      <c r="H15" t="str">
        <f t="shared" si="1"/>
        <v>36.53 ± 0.38</v>
      </c>
      <c r="I15" t="str">
        <f t="shared" si="1"/>
        <v>2.72 ± 2.43</v>
      </c>
      <c r="J15" t="str">
        <f t="shared" si="1"/>
        <v>0.04 ± 0.04</v>
      </c>
    </row>
    <row r="17" spans="2:13" x14ac:dyDescent="0.3">
      <c r="B17" t="str">
        <f>_xlfn.CONCAT(B2, " ± ", B7)</f>
        <v>49.3010986143002 ± 0.74523230645633</v>
      </c>
      <c r="C17" t="str">
        <f t="shared" ref="C17:J17" si="2">_xlfn.CONCAT(C2, " ± ", C7)</f>
        <v>0.00365975164568995 ± 0.000136299770156697</v>
      </c>
      <c r="D17" t="str">
        <f t="shared" si="2"/>
        <v>0.1902348591397 ± 0.034764594538874</v>
      </c>
      <c r="E17" t="str">
        <f t="shared" si="2"/>
        <v>20.5650279873966 ± 5.5052352425563</v>
      </c>
      <c r="F17" t="str">
        <f t="shared" si="2"/>
        <v>2.22100336015681E-14 ± 4.82491009051459E-18</v>
      </c>
      <c r="G17" t="str">
        <f t="shared" si="2"/>
        <v>0.147009668438546 ± 0.0378879032570528</v>
      </c>
      <c r="H17" t="str">
        <f t="shared" si="2"/>
        <v>37.5773673603021 ± 0.0636849135560275</v>
      </c>
      <c r="I17" t="str">
        <f t="shared" si="2"/>
        <v>0.0759112636514763 ± 0.0219606442033286</v>
      </c>
      <c r="J17" t="str">
        <f t="shared" si="2"/>
        <v>0.047050957194969 ± 0.0470509571949468</v>
      </c>
    </row>
    <row r="18" spans="2:13" x14ac:dyDescent="0.3">
      <c r="B18" t="str">
        <f t="shared" ref="B18:J20" si="3">_xlfn.CONCAT(B3, " ± ", B8)</f>
        <v>49.5622867653102 ± 0.193487254082796</v>
      </c>
      <c r="C18" t="str">
        <f t="shared" si="3"/>
        <v>0.0155538252264225 ± 0.00153816614451406</v>
      </c>
      <c r="D18" t="str">
        <f t="shared" si="3"/>
        <v>0.108379789369817 ± 0.108379177467905</v>
      </c>
      <c r="E18" t="str">
        <f t="shared" si="3"/>
        <v>19.7140832552004 ± 4.46251723147038</v>
      </c>
      <c r="F18" t="str">
        <f t="shared" si="3"/>
        <v>5.6235344415364E-07 ± 5.62353416216973E-07</v>
      </c>
      <c r="G18" t="str">
        <f t="shared" si="3"/>
        <v>0.664769137038519 ± 0.133104258851618</v>
      </c>
      <c r="H18" t="str">
        <f t="shared" si="3"/>
        <v>36.4151223747967 ± 0.497692272535602</v>
      </c>
      <c r="I18" t="str">
        <f t="shared" si="3"/>
        <v>0.538983927567224 ± 0.174817222347824</v>
      </c>
      <c r="J18" t="str">
        <f t="shared" si="3"/>
        <v>1.02033281127785E-10 ± 1.02001482668717E-10</v>
      </c>
    </row>
    <row r="19" spans="2:13" x14ac:dyDescent="0.3">
      <c r="B19" t="str">
        <f t="shared" si="3"/>
        <v>50.6117086073112 ± 0.388205492520122</v>
      </c>
      <c r="C19" t="str">
        <f t="shared" si="3"/>
        <v>0.0322996602227097 ± 0.0174875859855651</v>
      </c>
      <c r="D19" t="str">
        <f t="shared" si="3"/>
        <v>0.146023272582915 ± 0.0713952303247107</v>
      </c>
      <c r="E19" t="str">
        <f t="shared" si="3"/>
        <v>16.4334642568705 ± 2.82802201093806</v>
      </c>
      <c r="F19" t="str">
        <f t="shared" si="3"/>
        <v>0.000659804882586444 ± 0.000659804882553138</v>
      </c>
      <c r="G19" t="str">
        <f t="shared" si="3"/>
        <v>1.54906885400391 ± 0.879857124797627</v>
      </c>
      <c r="H19" t="str">
        <f t="shared" si="3"/>
        <v>36.5599905661766 ± 0.477539776561147</v>
      </c>
      <c r="I19" t="str">
        <f t="shared" si="3"/>
        <v>3.77454235668977 ± 2.90272519326429</v>
      </c>
      <c r="J19" t="str">
        <f t="shared" si="3"/>
        <v>1.63275259740599E-09 ± 1.63272055588829E-09</v>
      </c>
    </row>
    <row r="20" spans="2:13" x14ac:dyDescent="0.3">
      <c r="B20" t="str">
        <f t="shared" si="3"/>
        <v>50.3930503993814 ± 0.26577672103245</v>
      </c>
      <c r="C20" t="str">
        <f t="shared" si="3"/>
        <v>0.0181918177097203 ± 0.00902946170709252</v>
      </c>
      <c r="D20" t="str">
        <f t="shared" si="3"/>
        <v>0.124031688943575 ± 0.0735703593630592</v>
      </c>
      <c r="E20" t="str">
        <f t="shared" si="3"/>
        <v>17.3324115221473 ± 4.07870686262079</v>
      </c>
      <c r="F20" t="str">
        <f t="shared" si="3"/>
        <v>0.000172162706562671 ± 0.000166366517985966</v>
      </c>
      <c r="G20" t="str">
        <f t="shared" si="3"/>
        <v>0.587576515701117 ± 0.434965305919297</v>
      </c>
      <c r="H20" t="str">
        <f t="shared" si="3"/>
        <v>36.5310566046729 ± 0.382718510059498</v>
      </c>
      <c r="I20" t="str">
        <f t="shared" si="3"/>
        <v>2.72340062454811 ± 2.42726965593919</v>
      </c>
      <c r="J20" t="str">
        <f t="shared" si="3"/>
        <v>0.0368635821487944 ± 0.036858095593027</v>
      </c>
    </row>
    <row r="26" spans="2:13" x14ac:dyDescent="0.3">
      <c r="E26" t="s">
        <v>4</v>
      </c>
      <c r="F26" t="s">
        <v>5</v>
      </c>
      <c r="G26" t="s">
        <v>7</v>
      </c>
      <c r="H26" t="s">
        <v>8</v>
      </c>
      <c r="I26" t="s">
        <v>9</v>
      </c>
      <c r="J26" t="s">
        <v>10</v>
      </c>
      <c r="K26" t="s">
        <v>11</v>
      </c>
      <c r="L26" t="s">
        <v>12</v>
      </c>
      <c r="M26" t="s">
        <v>13</v>
      </c>
    </row>
    <row r="27" spans="2:13" x14ac:dyDescent="0.3">
      <c r="D27" t="s">
        <v>0</v>
      </c>
      <c r="E27" t="str">
        <f>IF(NOT(ISNUMBER(FIND("E",B2))),_xlfn.CONCAT(ROUND(B2,2), " ± ", ROUND(B7,2)),_xlfn.CONCAT(LEFT(B2,4),RIGHT(B2,4), " ± ",LEFT(B7,4),RIGHT(B7,4)))</f>
        <v>49.3 ± 0.75</v>
      </c>
      <c r="F27" t="s">
        <v>23</v>
      </c>
      <c r="G27" t="str">
        <f t="shared" ref="F27:M30" si="4">IF(NOT(ISNUMBER(FIND("E",D2))),_xlfn.CONCAT(ROUND(D2,2), " ± ", ROUND(D7,2)),_xlfn.CONCAT(LEFT(D2,4),RIGHT(D2,4), " ± ",LEFT(D7,4),RIGHT(D7,4)))</f>
        <v>0.19 ± 0.03</v>
      </c>
      <c r="H27" t="str">
        <f t="shared" si="4"/>
        <v>20.57 ± 5.51</v>
      </c>
      <c r="I27" t="str">
        <f t="shared" si="4"/>
        <v>2.22E-14 ± 4.82E-18</v>
      </c>
      <c r="J27" t="str">
        <f t="shared" si="4"/>
        <v>0.15 ± 0.04</v>
      </c>
      <c r="K27" t="str">
        <f t="shared" si="4"/>
        <v>37.58 ± 0.06</v>
      </c>
      <c r="L27" t="str">
        <f t="shared" si="4"/>
        <v>0.08 ± 0.02</v>
      </c>
      <c r="M27" t="str">
        <f t="shared" si="4"/>
        <v>0.05 ± 0.05</v>
      </c>
    </row>
    <row r="28" spans="2:13" x14ac:dyDescent="0.3">
      <c r="D28" t="s">
        <v>1</v>
      </c>
      <c r="E28" t="str">
        <f t="shared" ref="E28:E30" si="5">IF(NOT(ISNUMBER(FIND("E",B3))),_xlfn.CONCAT(ROUND(B3,2), " ± ", ROUND(B8,2)),_xlfn.CONCAT(LEFT(B3,4),RIGHT(B3,4), " ± ",LEFT(B8,4),RIGHT(B8,4)))</f>
        <v>49.56 ± 0.19</v>
      </c>
      <c r="F28" t="s">
        <v>24</v>
      </c>
      <c r="G28" t="str">
        <f t="shared" si="4"/>
        <v>0.11 ± 0.11</v>
      </c>
      <c r="H28" t="str">
        <f t="shared" si="4"/>
        <v>19.71 ± 4.46</v>
      </c>
      <c r="I28" t="str">
        <f t="shared" si="4"/>
        <v>5.62E-07 ± 5.62E-07</v>
      </c>
      <c r="J28" t="str">
        <f t="shared" si="4"/>
        <v>0.66 ± 0.13</v>
      </c>
      <c r="K28" t="str">
        <f t="shared" si="4"/>
        <v>36.42 ± 0.5</v>
      </c>
      <c r="L28" t="str">
        <f t="shared" si="4"/>
        <v>0.54 ± 0.17</v>
      </c>
      <c r="M28" t="str">
        <f t="shared" si="4"/>
        <v>1.02E-10 ± 1.02E-10</v>
      </c>
    </row>
    <row r="29" spans="2:13" x14ac:dyDescent="0.3">
      <c r="D29" t="s">
        <v>2</v>
      </c>
      <c r="E29" t="str">
        <f t="shared" si="5"/>
        <v>50.61 ± 0.39</v>
      </c>
      <c r="F29" t="str">
        <f t="shared" si="4"/>
        <v>0.03 ± 0.02</v>
      </c>
      <c r="G29" t="str">
        <f t="shared" si="4"/>
        <v>0.15 ± 0.07</v>
      </c>
      <c r="H29" t="str">
        <f t="shared" si="4"/>
        <v>16.43 ± 2.83</v>
      </c>
      <c r="I29" t="s">
        <v>25</v>
      </c>
      <c r="J29" t="str">
        <f t="shared" si="4"/>
        <v>1.55 ± 0.88</v>
      </c>
      <c r="K29" t="str">
        <f t="shared" si="4"/>
        <v>36.56 ± 0.48</v>
      </c>
      <c r="L29" t="str">
        <f t="shared" si="4"/>
        <v>3.77 ± 2.9</v>
      </c>
      <c r="M29" t="str">
        <f t="shared" si="4"/>
        <v>1.63E-09 ± 1.63E-09</v>
      </c>
    </row>
    <row r="30" spans="2:13" x14ac:dyDescent="0.3">
      <c r="D30" t="s">
        <v>3</v>
      </c>
      <c r="E30" t="str">
        <f t="shared" si="5"/>
        <v>50.39 ± 0.27</v>
      </c>
      <c r="F30" t="str">
        <f t="shared" si="4"/>
        <v>0.02 ± 0.01</v>
      </c>
      <c r="G30" t="str">
        <f t="shared" si="4"/>
        <v>0.12 ± 0.07</v>
      </c>
      <c r="H30" t="str">
        <f t="shared" si="4"/>
        <v>17.33 ± 4.08</v>
      </c>
      <c r="I30" t="s">
        <v>26</v>
      </c>
      <c r="J30" t="str">
        <f t="shared" si="4"/>
        <v>0.59 ± 0.43</v>
      </c>
      <c r="K30" t="str">
        <f t="shared" si="4"/>
        <v>36.53 ± 0.38</v>
      </c>
      <c r="L30" t="str">
        <f t="shared" si="4"/>
        <v>2.72 ± 2.43</v>
      </c>
      <c r="M30" t="str">
        <f t="shared" si="4"/>
        <v>0.04 ± 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2020-01-07T05:26:10Z</dcterms:created>
  <dcterms:modified xsi:type="dcterms:W3CDTF">2020-01-14T21:43:18Z</dcterms:modified>
</cp:coreProperties>
</file>