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Synaptophysin_Image_Analysis\"/>
    </mc:Choice>
  </mc:AlternateContent>
  <xr:revisionPtr revIDLastSave="0" documentId="13_ncr:1_{4B40FAC6-C96E-4E86-93C5-04F4EA371B3A}" xr6:coauthVersionLast="41" xr6:coauthVersionMax="41" xr10:uidLastSave="{00000000-0000-0000-0000-000000000000}"/>
  <bookViews>
    <workbookView xWindow="-96" yWindow="-96" windowWidth="23232" windowHeight="12552" activeTab="1" xr2:uid="{DC85826D-AB0E-406A-B5FA-0C477F59FCEC}"/>
  </bookViews>
  <sheets>
    <sheet name="Sheet1" sheetId="1" r:id="rId1"/>
    <sheet name="Sheet5" sheetId="5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5" l="1"/>
  <c r="E12" i="5"/>
  <c r="F12" i="5"/>
  <c r="G12" i="5"/>
  <c r="H12" i="5"/>
  <c r="I12" i="5"/>
  <c r="J12" i="5"/>
  <c r="D13" i="5"/>
  <c r="E13" i="5"/>
  <c r="F13" i="5"/>
  <c r="G13" i="5"/>
  <c r="H13" i="5"/>
  <c r="I13" i="5"/>
  <c r="J13" i="5"/>
  <c r="C14" i="5"/>
  <c r="D14" i="5"/>
  <c r="E14" i="5"/>
  <c r="G14" i="5"/>
  <c r="H14" i="5"/>
  <c r="I14" i="5"/>
  <c r="J14" i="5"/>
  <c r="C15" i="5"/>
  <c r="D15" i="5"/>
  <c r="E15" i="5"/>
  <c r="G15" i="5"/>
  <c r="H15" i="5"/>
  <c r="I15" i="5"/>
  <c r="B13" i="5"/>
  <c r="B14" i="5"/>
  <c r="B15" i="5"/>
  <c r="B12" i="5"/>
  <c r="T45" i="1" l="1"/>
  <c r="T44" i="1"/>
  <c r="M6" i="5"/>
  <c r="W6" i="1" l="1"/>
  <c r="Z6" i="1"/>
  <c r="T6" i="1"/>
  <c r="I31" i="1" s="1"/>
  <c r="AA5" i="1"/>
  <c r="P32" i="1" s="1"/>
  <c r="Z5" i="1"/>
  <c r="W5" i="1"/>
  <c r="V5" i="1"/>
  <c r="K32" i="1" s="1"/>
  <c r="U5" i="1"/>
  <c r="J27" i="1" s="1"/>
  <c r="T5" i="1"/>
  <c r="V88" i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P67" i="1"/>
  <c r="O67" i="1"/>
  <c r="N67" i="1"/>
  <c r="P64" i="1"/>
  <c r="O64" i="1"/>
  <c r="N64" i="1"/>
  <c r="M64" i="1"/>
  <c r="P63" i="1"/>
  <c r="O63" i="1"/>
  <c r="N63" i="1"/>
  <c r="M63" i="1"/>
  <c r="O60" i="1"/>
  <c r="N60" i="1"/>
  <c r="M60" i="1"/>
  <c r="L60" i="1"/>
  <c r="O59" i="1"/>
  <c r="N59" i="1"/>
  <c r="M59" i="1"/>
  <c r="L59" i="1"/>
  <c r="N56" i="1"/>
  <c r="M56" i="1"/>
  <c r="L56" i="1"/>
  <c r="K56" i="1"/>
  <c r="N55" i="1"/>
  <c r="M55" i="1"/>
  <c r="L55" i="1"/>
  <c r="K55" i="1"/>
  <c r="M52" i="1"/>
  <c r="L52" i="1"/>
  <c r="K52" i="1"/>
  <c r="J52" i="1"/>
  <c r="M51" i="1"/>
  <c r="L51" i="1"/>
  <c r="K51" i="1"/>
  <c r="J51" i="1"/>
  <c r="L48" i="1"/>
  <c r="K48" i="1"/>
  <c r="J48" i="1"/>
  <c r="I48" i="1"/>
  <c r="L47" i="1"/>
  <c r="K47" i="1"/>
  <c r="J47" i="1"/>
  <c r="I47" i="1"/>
  <c r="K44" i="1"/>
  <c r="J44" i="1"/>
  <c r="I44" i="1"/>
  <c r="H44" i="1"/>
  <c r="K43" i="1"/>
  <c r="J43" i="1"/>
  <c r="I43" i="1"/>
  <c r="H43" i="1"/>
  <c r="J40" i="1"/>
  <c r="I40" i="1"/>
  <c r="H40" i="1"/>
  <c r="G40" i="1"/>
  <c r="J39" i="1"/>
  <c r="I39" i="1"/>
  <c r="H39" i="1"/>
  <c r="G39" i="1"/>
  <c r="E39" i="1"/>
  <c r="I36" i="1"/>
  <c r="H36" i="1"/>
  <c r="G36" i="1"/>
  <c r="F36" i="1"/>
  <c r="I35" i="1"/>
  <c r="H35" i="1"/>
  <c r="G35" i="1"/>
  <c r="F35" i="1"/>
  <c r="A33" i="1"/>
  <c r="Q32" i="1"/>
  <c r="O32" i="1"/>
  <c r="N32" i="1"/>
  <c r="M32" i="1"/>
  <c r="L32" i="1"/>
  <c r="I32" i="1"/>
  <c r="H32" i="1"/>
  <c r="G32" i="1"/>
  <c r="F32" i="1"/>
  <c r="E32" i="1"/>
  <c r="A32" i="1"/>
  <c r="Q31" i="1"/>
  <c r="O31" i="1"/>
  <c r="N31" i="1"/>
  <c r="M31" i="1"/>
  <c r="L31" i="1"/>
  <c r="K31" i="1"/>
  <c r="J31" i="1"/>
  <c r="H31" i="1"/>
  <c r="G31" i="1"/>
  <c r="F31" i="1"/>
  <c r="E31" i="1"/>
  <c r="C31" i="1"/>
  <c r="Q30" i="1"/>
  <c r="P30" i="1"/>
  <c r="O30" i="1"/>
  <c r="N30" i="1"/>
  <c r="M30" i="1"/>
  <c r="L30" i="1"/>
  <c r="I30" i="1"/>
  <c r="Q29" i="1"/>
  <c r="O29" i="1"/>
  <c r="N29" i="1"/>
  <c r="M29" i="1"/>
  <c r="L29" i="1"/>
  <c r="K29" i="1"/>
  <c r="J29" i="1"/>
  <c r="I29" i="1"/>
  <c r="Q28" i="1"/>
  <c r="O28" i="1"/>
  <c r="N28" i="1"/>
  <c r="M28" i="1"/>
  <c r="L28" i="1"/>
  <c r="K28" i="1"/>
  <c r="J28" i="1"/>
  <c r="G28" i="1"/>
  <c r="F28" i="1"/>
  <c r="E28" i="1"/>
  <c r="D28" i="1"/>
  <c r="Q27" i="1"/>
  <c r="P27" i="1"/>
  <c r="O27" i="1"/>
  <c r="N27" i="1"/>
  <c r="M27" i="1"/>
  <c r="L27" i="1"/>
  <c r="K27" i="1"/>
  <c r="I27" i="1"/>
  <c r="G27" i="1"/>
  <c r="F27" i="1"/>
  <c r="E27" i="1"/>
  <c r="D27" i="1"/>
  <c r="Q26" i="1"/>
  <c r="P26" i="1"/>
  <c r="O26" i="1"/>
  <c r="N26" i="1"/>
  <c r="M26" i="1"/>
  <c r="L26" i="1"/>
  <c r="I26" i="1"/>
  <c r="Q25" i="1"/>
  <c r="O25" i="1"/>
  <c r="N25" i="1"/>
  <c r="M25" i="1"/>
  <c r="L25" i="1"/>
  <c r="K25" i="1"/>
  <c r="J25" i="1"/>
  <c r="I25" i="1"/>
  <c r="Q24" i="1"/>
  <c r="O24" i="1"/>
  <c r="N24" i="1"/>
  <c r="M24" i="1"/>
  <c r="L24" i="1"/>
  <c r="K24" i="1"/>
  <c r="J24" i="1"/>
  <c r="F24" i="1"/>
  <c r="E24" i="1"/>
  <c r="D24" i="1"/>
  <c r="C24" i="1"/>
  <c r="Q23" i="1"/>
  <c r="P23" i="1"/>
  <c r="O23" i="1"/>
  <c r="N23" i="1"/>
  <c r="M23" i="1"/>
  <c r="L23" i="1"/>
  <c r="K23" i="1"/>
  <c r="I23" i="1"/>
  <c r="F23" i="1"/>
  <c r="E23" i="1"/>
  <c r="D23" i="1"/>
  <c r="C23" i="1"/>
  <c r="A23" i="1"/>
  <c r="S22" i="1"/>
  <c r="T22" i="1" s="1"/>
  <c r="Q22" i="1"/>
  <c r="O22" i="1"/>
  <c r="N22" i="1"/>
  <c r="M22" i="1"/>
  <c r="L22" i="1"/>
  <c r="K22" i="1"/>
  <c r="J22" i="1"/>
  <c r="V21" i="1"/>
  <c r="Q21" i="1"/>
  <c r="P21" i="1"/>
  <c r="O21" i="1"/>
  <c r="N21" i="1"/>
  <c r="M21" i="1"/>
  <c r="L21" i="1"/>
  <c r="I21" i="1"/>
  <c r="V20" i="1"/>
  <c r="Q20" i="1"/>
  <c r="O20" i="1"/>
  <c r="N20" i="1"/>
  <c r="M20" i="1"/>
  <c r="L20" i="1"/>
  <c r="K20" i="1"/>
  <c r="J20" i="1"/>
  <c r="E20" i="1"/>
  <c r="D20" i="1"/>
  <c r="C20" i="1"/>
  <c r="B20" i="1"/>
  <c r="Q19" i="1"/>
  <c r="P19" i="1"/>
  <c r="O19" i="1"/>
  <c r="N19" i="1"/>
  <c r="M19" i="1"/>
  <c r="L19" i="1"/>
  <c r="K19" i="1"/>
  <c r="I19" i="1"/>
  <c r="E19" i="1"/>
  <c r="D19" i="1"/>
  <c r="C19" i="1"/>
  <c r="B19" i="1"/>
  <c r="Q18" i="1"/>
  <c r="P18" i="1"/>
  <c r="O18" i="1"/>
  <c r="N18" i="1"/>
  <c r="M18" i="1"/>
  <c r="L18" i="1"/>
  <c r="I18" i="1"/>
  <c r="Q17" i="1"/>
  <c r="O17" i="1"/>
  <c r="N17" i="1"/>
  <c r="M17" i="1"/>
  <c r="L17" i="1"/>
  <c r="K17" i="1"/>
  <c r="J17" i="1"/>
  <c r="I17" i="1"/>
  <c r="J18" i="1" l="1"/>
  <c r="P20" i="1"/>
  <c r="J21" i="1"/>
  <c r="P22" i="1"/>
  <c r="P24" i="1"/>
  <c r="J26" i="1"/>
  <c r="P28" i="1"/>
  <c r="J30" i="1"/>
  <c r="P31" i="1"/>
  <c r="J32" i="1"/>
  <c r="P17" i="1"/>
  <c r="K18" i="1"/>
  <c r="J19" i="1"/>
  <c r="I20" i="1"/>
  <c r="K21" i="1"/>
  <c r="I22" i="1"/>
  <c r="J23" i="1"/>
  <c r="I24" i="1"/>
  <c r="P25" i="1"/>
  <c r="K26" i="1"/>
  <c r="I28" i="1"/>
  <c r="P29" i="1"/>
  <c r="K30" i="1"/>
</calcChain>
</file>

<file path=xl/sharedStrings.xml><?xml version="1.0" encoding="utf-8"?>
<sst xmlns="http://schemas.openxmlformats.org/spreadsheetml/2006/main" count="130" uniqueCount="30">
  <si>
    <t>HK-2</t>
  </si>
  <si>
    <t>UMRC6</t>
  </si>
  <si>
    <t>UOK262</t>
  </si>
  <si>
    <t>UOK + DIDS</t>
  </si>
  <si>
    <t>T1P</t>
  </si>
  <si>
    <t>Kpl</t>
  </si>
  <si>
    <t>UOK262 with DIDS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</si>
  <si>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</si>
  <si>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</si>
  <si>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</si>
  <si>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</si>
  <si>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</si>
  <si>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</si>
  <si>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</si>
  <si>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</si>
  <si>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</si>
  <si>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</si>
  <si>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</si>
  <si>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</si>
  <si>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</si>
  <si>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</si>
  <si>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</si>
  <si>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</si>
  <si>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UOK+DIDS</t>
  </si>
  <si>
    <t>3.56E-03 ± 4.31E-05</t>
  </si>
  <si>
    <t>0.01 ± 1.03E-03</t>
  </si>
  <si>
    <t>3.20E-04 ± 3.20E-04</t>
  </si>
  <si>
    <t>4.40E-06 ± 4.40E-06</t>
  </si>
  <si>
    <t>4.12E-06 ± 4.12E-06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</si>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</sst>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EE-42A7-B334-9F82223C2E1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EE-42A7-B334-9F82223C2E1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EE-42A7-B334-9F82223C2E1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7EE-42A7-B334-9F82223C2E10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4.3052346807976706E-5</c:v>
                  </c:pt>
                  <c:pt idx="1">
                    <c:v>1.0348704460605314E-3</c:v>
                  </c:pt>
                  <c:pt idx="2">
                    <c:v>1.6267999978685714E-2</c:v>
                  </c:pt>
                  <c:pt idx="3">
                    <c:v>9.0217865852495523E-3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4.3052346807976706E-5</c:v>
                  </c:pt>
                  <c:pt idx="1">
                    <c:v>1.0348704460605314E-3</c:v>
                  </c:pt>
                  <c:pt idx="2">
                    <c:v>1.6267999978685714E-2</c:v>
                  </c:pt>
                  <c:pt idx="3">
                    <c:v>9.0217865852495523E-3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3.557407790860083E-3</c:v>
                </c:pt>
                <c:pt idx="1">
                  <c:v>1.473377564302863E-2</c:v>
                </c:pt>
                <c:pt idx="2">
                  <c:v>3.0154504957062681E-2</c:v>
                </c:pt>
                <c:pt idx="3">
                  <c:v>2.1188556994986625E-2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E-42A7-B334-9F82223C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774376"/>
        <c:axId val="700770112"/>
      </c:barChart>
      <c:catAx>
        <c:axId val="70077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0770112"/>
        <c:crosses val="autoZero"/>
        <c:auto val="1"/>
        <c:lblAlgn val="ctr"/>
        <c:lblOffset val="100"/>
        <c:noMultiLvlLbl val="0"/>
      </c:catAx>
      <c:valAx>
        <c:axId val="7007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077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kMCT4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1B-4094-BFF2-FE900EBD5C51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1B-4094-BFF2-FE900EBD5C5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1B-4094-BFF2-FE900EBD5C5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01B-4094-BFF2-FE900EBD5C51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3.6751369860975512E-2</c:v>
                  </c:pt>
                  <c:pt idx="1">
                    <c:v>0.12460408752226623</c:v>
                  </c:pt>
                  <c:pt idx="2">
                    <c:v>0.82853387581472082</c:v>
                  </c:pt>
                  <c:pt idx="3">
                    <c:v>0.42387852213446542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3.6751369860975512E-2</c:v>
                  </c:pt>
                  <c:pt idx="1">
                    <c:v>0.12460408752226623</c:v>
                  </c:pt>
                  <c:pt idx="2">
                    <c:v>0.82853387581472082</c:v>
                  </c:pt>
                  <c:pt idx="3">
                    <c:v>0.42387852213446542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0.15026320266108642</c:v>
                </c:pt>
                <c:pt idx="1">
                  <c:v>0.63766968487414077</c:v>
                </c:pt>
                <c:pt idx="2">
                  <c:v>1.4297971845439088</c:v>
                </c:pt>
                <c:pt idx="3">
                  <c:v>0.64870876277961531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B-4094-BFF2-FE900EBD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781920"/>
        <c:axId val="700782248"/>
      </c:barChart>
      <c:catAx>
        <c:axId val="7007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0782248"/>
        <c:crosses val="autoZero"/>
        <c:auto val="1"/>
        <c:lblAlgn val="ctr"/>
        <c:lblOffset val="100"/>
        <c:noMultiLvlLbl val="0"/>
      </c:catAx>
      <c:valAx>
        <c:axId val="70078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07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7-4842-9596-5B93D111E55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77-4842-9596-5B93D111E55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7-4842-9596-5B93D111E55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477-4842-9596-5B93D111E55A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Sheet1!$E$32:$H$32</c:f>
                <c:numCache>
                  <c:formatCode>General</c:formatCode>
                  <c:ptCount val="4"/>
                  <c:pt idx="0">
                    <c:v>4.3090032478216518</c:v>
                  </c:pt>
                  <c:pt idx="1">
                    <c:v>3.6017691403665619</c:v>
                  </c:pt>
                  <c:pt idx="2">
                    <c:v>1.9167543934422</c:v>
                  </c:pt>
                  <c:pt idx="3">
                    <c:v>3.0261473801321008</c:v>
                  </c:pt>
                </c:numCache>
              </c:numRef>
            </c:plus>
            <c:minus>
              <c:numRef>
                <c:f>Sheet1!$E$32:$H$32</c:f>
                <c:numCache>
                  <c:formatCode>General</c:formatCode>
                  <c:ptCount val="4"/>
                  <c:pt idx="0">
                    <c:v>4.3090032478216518</c:v>
                  </c:pt>
                  <c:pt idx="1">
                    <c:v>3.6017691403665619</c:v>
                  </c:pt>
                  <c:pt idx="2">
                    <c:v>1.9167543934422</c:v>
                  </c:pt>
                  <c:pt idx="3">
                    <c:v>3.0261473801321008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Sheet1!$E$30:$H$30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Sheet1!$E$31:$H$31</c:f>
              <c:numCache>
                <c:formatCode>General</c:formatCode>
                <c:ptCount val="4"/>
                <c:pt idx="0">
                  <c:v>22.036577166856048</c:v>
                </c:pt>
                <c:pt idx="1">
                  <c:v>21.0005632055753</c:v>
                </c:pt>
                <c:pt idx="2">
                  <c:v>18.773266650625008</c:v>
                </c:pt>
                <c:pt idx="3">
                  <c:v>19.232540845432421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7-4842-9596-5B93D111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782904"/>
        <c:axId val="700780280"/>
      </c:barChart>
      <c:catAx>
        <c:axId val="70078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0780280"/>
        <c:crosses val="autoZero"/>
        <c:auto val="1"/>
        <c:lblAlgn val="ctr"/>
        <c:lblOffset val="100"/>
        <c:noMultiLvlLbl val="0"/>
      </c:catAx>
      <c:valAx>
        <c:axId val="7007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078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1DF22-2F47-4A4A-9FAE-8759B6DF7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130492</xdr:colOff>
      <xdr:row>22</xdr:row>
      <xdr:rowOff>65722</xdr:rowOff>
    </xdr:from>
    <xdr:to>
      <xdr:col>21</xdr:col>
      <xdr:colOff>435292</xdr:colOff>
      <xdr:row>37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816FBE-CB85-407F-8C13-963036D0B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113347</xdr:colOff>
      <xdr:row>30</xdr:row>
      <xdr:rowOff>122872</xdr:rowOff>
    </xdr:from>
    <xdr:to>
      <xdr:col>14</xdr:col>
      <xdr:colOff>418147</xdr:colOff>
      <xdr:row>45</xdr:row>
      <xdr:rowOff>149542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0977C5-59F2-45E5-B8FF-355EC8DE1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D48C-A513-4C3E-BB31-7B440226137E}">
  <dimension ref="A1:AB88"/>
  <sheetViews>
    <sheetView workbookViewId="0">
      <selection activeCell="U44" sqref="U44"/>
    </sheetView>
  </sheetViews>
  <sheetFormatPr defaultRowHeight="14.4" x14ac:dyDescent="0.3"/>
  <sheetData>
    <row r="1" spans="1:28" x14ac:dyDescent="0.3">
      <c r="A1">
        <v>48.120087157685006</v>
      </c>
      <c r="B1">
        <v>3.4789336839686148E-3</v>
      </c>
      <c r="C1">
        <v>0.12115450884875575</v>
      </c>
      <c r="D1">
        <v>28.366151364653373</v>
      </c>
      <c r="E1">
        <v>2.2204460492503131E-14</v>
      </c>
      <c r="F1">
        <v>0.22198771452191104</v>
      </c>
      <c r="G1">
        <v>37.450135713830555</v>
      </c>
      <c r="H1">
        <v>0.11941551458285278</v>
      </c>
      <c r="I1">
        <v>0.14101488721222954</v>
      </c>
      <c r="J1">
        <v>2.3562075211223834</v>
      </c>
      <c r="K1">
        <v>21.803103161393558</v>
      </c>
      <c r="L1">
        <v>254684978.18913868</v>
      </c>
      <c r="M1">
        <v>0.99715195749545915</v>
      </c>
      <c r="N1">
        <v>0.99785363435441188</v>
      </c>
      <c r="O1">
        <v>0.99488533631174136</v>
      </c>
      <c r="P1">
        <v>7.6353436466533725E-2</v>
      </c>
      <c r="Q1">
        <v>6.5136577437974116E-2</v>
      </c>
      <c r="R1">
        <v>0.13102683651384986</v>
      </c>
    </row>
    <row r="2" spans="1:28" x14ac:dyDescent="0.3">
      <c r="A2">
        <v>50.659339754013587</v>
      </c>
      <c r="B2">
        <v>3.6273348199935352E-3</v>
      </c>
      <c r="C2">
        <v>0.21823846724149473</v>
      </c>
      <c r="D2">
        <v>13.806723945472269</v>
      </c>
      <c r="E2">
        <v>2.2206577418663368E-14</v>
      </c>
      <c r="F2">
        <v>0.128318035460702</v>
      </c>
      <c r="G2">
        <v>37.622577438279798</v>
      </c>
      <c r="H2">
        <v>5.7421452835634365E-2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0.997094167691571</v>
      </c>
      <c r="N2">
        <v>0.98512762375044427</v>
      </c>
      <c r="O2">
        <v>0.99670528100951872</v>
      </c>
      <c r="P2">
        <v>7.6844094339756946E-2</v>
      </c>
      <c r="Q2">
        <v>0.17418095408619896</v>
      </c>
      <c r="R2">
        <v>8.1162194235884041E-2</v>
      </c>
    </row>
    <row r="3" spans="1:28" x14ac:dyDescent="0.3">
      <c r="A3">
        <v>49.102641522565477</v>
      </c>
      <c r="B3">
        <v>3.565954868618099E-3</v>
      </c>
      <c r="C3">
        <v>0.23161032727417386</v>
      </c>
      <c r="D3">
        <v>23.936856190442505</v>
      </c>
      <c r="E3">
        <v>2.2220786253909331E-14</v>
      </c>
      <c r="F3">
        <v>0.1004838580006462</v>
      </c>
      <c r="G3">
        <v>37.631703168946309</v>
      </c>
      <c r="H3">
        <v>6.0665102958999101E-2</v>
      </c>
      <c r="I3">
        <v>2.2232376090062478E-14</v>
      </c>
      <c r="J3">
        <v>2.8545008768021503</v>
      </c>
      <c r="K3">
        <v>21.325821608394509</v>
      </c>
      <c r="L3">
        <v>491427684.12519908</v>
      </c>
      <c r="M3">
        <v>0.99564380003480957</v>
      </c>
      <c r="N3">
        <v>0.9919232051566591</v>
      </c>
      <c r="O3">
        <v>0.99747497653226214</v>
      </c>
      <c r="P3">
        <v>9.5112350349504424E-2</v>
      </c>
      <c r="Q3">
        <v>0.12710334217073724</v>
      </c>
      <c r="R3">
        <v>8.7000641147752938E-2</v>
      </c>
    </row>
    <row r="4" spans="1:28" x14ac:dyDescent="0.3">
      <c r="A4">
        <v>49.945776493700222</v>
      </c>
      <c r="B4">
        <v>1.6021669712054144E-2</v>
      </c>
      <c r="C4">
        <v>1.2137053372373112E-6</v>
      </c>
      <c r="D4">
        <v>24.273121362592324</v>
      </c>
      <c r="E4">
        <v>1.4497878821099611E-6</v>
      </c>
      <c r="F4">
        <v>0.82435833556522853</v>
      </c>
      <c r="G4">
        <v>35.700008400274406</v>
      </c>
      <c r="H4">
        <v>0.75403248481157081</v>
      </c>
      <c r="I4">
        <v>3.5854771517498119E-10</v>
      </c>
      <c r="J4">
        <v>5.740538016350528</v>
      </c>
      <c r="K4">
        <v>11.932985887860143</v>
      </c>
      <c r="L4">
        <v>142098772.2977812</v>
      </c>
      <c r="M4">
        <v>0.99706210010998464</v>
      </c>
      <c r="N4">
        <v>0.96122946422380706</v>
      </c>
      <c r="O4">
        <v>0.98306833510994274</v>
      </c>
      <c r="P4">
        <v>7.8465798011398399E-2</v>
      </c>
      <c r="Q4">
        <v>0.27662712638170311</v>
      </c>
      <c r="R4">
        <v>0.18663948480274026</v>
      </c>
    </row>
    <row r="5" spans="1:28" x14ac:dyDescent="0.3">
      <c r="A5">
        <v>49.289573984237805</v>
      </c>
      <c r="B5">
        <v>1.5492991881487072E-2</v>
      </c>
      <c r="C5">
        <v>0.32754667240784058</v>
      </c>
      <c r="D5">
        <v>13.80676713175346</v>
      </c>
      <c r="E5">
        <v>2.2508589404814764E-14</v>
      </c>
      <c r="F5">
        <v>0.68729055340153111</v>
      </c>
      <c r="G5">
        <v>37.185284076188566</v>
      </c>
      <c r="H5">
        <v>0.57982131565507955</v>
      </c>
      <c r="I5">
        <v>2.2643012917876013E-14</v>
      </c>
      <c r="J5">
        <v>3.2019451544874276</v>
      </c>
      <c r="K5">
        <v>20.291269270471243</v>
      </c>
      <c r="L5">
        <v>629017289.17440271</v>
      </c>
      <c r="M5">
        <v>0.99609224842752986</v>
      </c>
      <c r="N5">
        <v>0.98185692792879053</v>
      </c>
      <c r="O5">
        <v>0.99352412023366166</v>
      </c>
      <c r="P5">
        <v>9.1131006254342256E-2</v>
      </c>
      <c r="Q5">
        <v>0.19018302258183475</v>
      </c>
      <c r="R5">
        <v>0.11479712364270248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49.325682879573598</v>
      </c>
      <c r="B6">
        <v>1.2686665335544673E-2</v>
      </c>
      <c r="C6">
        <v>1.0000022260172672E-8</v>
      </c>
      <c r="D6">
        <v>24.921801122380121</v>
      </c>
      <c r="E6">
        <v>2.2382620533344399E-14</v>
      </c>
      <c r="F6">
        <v>0.40136016565566257</v>
      </c>
      <c r="G6">
        <v>36.163847187120602</v>
      </c>
      <c r="H6">
        <v>0.19326376186649424</v>
      </c>
      <c r="I6">
        <v>2.2628209672940687E-14</v>
      </c>
      <c r="J6">
        <v>4.8009899631493136</v>
      </c>
      <c r="K6">
        <v>12.427811175064384</v>
      </c>
      <c r="L6">
        <v>149953750.75503626</v>
      </c>
      <c r="M6">
        <v>0.99720074921392987</v>
      </c>
      <c r="N6">
        <v>0.98942945498973722</v>
      </c>
      <c r="O6">
        <v>0.99608601287282728</v>
      </c>
      <c r="P6">
        <v>7.5644733387995572E-2</v>
      </c>
      <c r="Q6">
        <v>0.15410381723542577</v>
      </c>
      <c r="R6">
        <v>0.10857516814874586</v>
      </c>
      <c r="T6" s="1">
        <f>1/47</f>
        <v>2.1276595744680851E-2</v>
      </c>
      <c r="U6">
        <v>0.08</v>
      </c>
      <c r="V6">
        <v>10</v>
      </c>
      <c r="W6" s="1">
        <f>1/14+0.001</f>
        <v>7.2428571428571425E-2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3">
      <c r="A7">
        <v>49.132654782252757</v>
      </c>
      <c r="B7">
        <v>1.1334026451339815E-2</v>
      </c>
      <c r="C7">
        <v>1.6569572178245881E-2</v>
      </c>
      <c r="D7">
        <v>21.847615108749682</v>
      </c>
      <c r="E7">
        <v>2.2204460492503131E-14</v>
      </c>
      <c r="F7">
        <v>7.6331727053680992E-2</v>
      </c>
      <c r="G7">
        <v>36.150633126198308</v>
      </c>
      <c r="H7">
        <v>9.8684213997308548E-2</v>
      </c>
      <c r="I7">
        <v>2.2204977464062052E-14</v>
      </c>
      <c r="J7">
        <v>1.9528988409772545</v>
      </c>
      <c r="K7">
        <v>19.644723064471108</v>
      </c>
      <c r="L7">
        <v>132744892.09675699</v>
      </c>
      <c r="M7">
        <v>0.9990021676865446</v>
      </c>
      <c r="N7">
        <v>0.99812610021066028</v>
      </c>
      <c r="O7">
        <v>0.99659528849955858</v>
      </c>
      <c r="P7">
        <v>4.4448064952772211E-2</v>
      </c>
      <c r="Q7">
        <v>6.3860280761150204E-2</v>
      </c>
      <c r="R7">
        <v>9.1288926211222754E-2</v>
      </c>
    </row>
    <row r="8" spans="1:28" x14ac:dyDescent="0.3">
      <c r="A8">
        <v>48.889105506935209</v>
      </c>
      <c r="B8">
        <v>2.1995960363526735E-2</v>
      </c>
      <c r="C8">
        <v>0.20828021495443907</v>
      </c>
      <c r="D8">
        <v>15.516055536998214</v>
      </c>
      <c r="E8">
        <v>8.9393614323533113E-2</v>
      </c>
      <c r="F8">
        <v>7.6781434981250701E-2</v>
      </c>
      <c r="G8">
        <v>37.52828097415577</v>
      </c>
      <c r="H8">
        <v>0.12509709915396985</v>
      </c>
      <c r="I8">
        <v>2.2204612662618518E-14</v>
      </c>
      <c r="J8">
        <v>2.4430250038494852</v>
      </c>
      <c r="K8">
        <v>21.436054557247271</v>
      </c>
      <c r="L8">
        <v>457958739.78640902</v>
      </c>
      <c r="M8">
        <v>0.99838222666570264</v>
      </c>
      <c r="N8">
        <v>0.99734406476857063</v>
      </c>
      <c r="O8">
        <v>0.99708719672046686</v>
      </c>
      <c r="P8">
        <v>5.7537302257066124E-2</v>
      </c>
      <c r="Q8">
        <v>7.244745632136125E-2</v>
      </c>
      <c r="R8">
        <v>7.7888002178295473E-2</v>
      </c>
    </row>
    <row r="9" spans="1:28" x14ac:dyDescent="0.3">
      <c r="A9">
        <v>50.530694238877778</v>
      </c>
      <c r="B9">
        <v>6.2601416645727131E-2</v>
      </c>
      <c r="C9">
        <v>0.26453684671447775</v>
      </c>
      <c r="D9">
        <v>15.591956336788231</v>
      </c>
      <c r="E9">
        <v>4.4408906951706552E-14</v>
      </c>
      <c r="F9">
        <v>2.9589956331776532</v>
      </c>
      <c r="G9">
        <v>35.877169097461817</v>
      </c>
      <c r="H9">
        <v>8.9708151212083393</v>
      </c>
      <c r="I9">
        <v>7.141511953840762E-9</v>
      </c>
      <c r="J9">
        <v>4.3363113644549305</v>
      </c>
      <c r="K9">
        <v>16.105286054251508</v>
      </c>
      <c r="L9">
        <v>1205583685.1187401</v>
      </c>
      <c r="M9">
        <v>0.99455792352788763</v>
      </c>
      <c r="N9">
        <v>0.9588791856920198</v>
      </c>
      <c r="O9">
        <v>0.98176049705613244</v>
      </c>
      <c r="P9">
        <v>0.10398649260362804</v>
      </c>
      <c r="Q9">
        <v>0.29761174089903014</v>
      </c>
      <c r="R9">
        <v>0.19874754822396098</v>
      </c>
    </row>
    <row r="10" spans="1:28" x14ac:dyDescent="0.3">
      <c r="A10">
        <v>50.999999999905249</v>
      </c>
      <c r="B10">
        <v>1.1847323766010555E-2</v>
      </c>
      <c r="C10">
        <v>1.6072715000249219E-2</v>
      </c>
      <c r="D10">
        <v>18.511547458323772</v>
      </c>
      <c r="E10">
        <v>9.6100478151505135E-4</v>
      </c>
      <c r="F10">
        <v>1.2179811262512936</v>
      </c>
      <c r="G10">
        <v>36.584956375824767</v>
      </c>
      <c r="H10">
        <v>1.40414754091497</v>
      </c>
      <c r="I10">
        <v>4.1790020278569916E-14</v>
      </c>
      <c r="J10">
        <v>3.6193816075263863</v>
      </c>
      <c r="K10">
        <v>10.497878790435767</v>
      </c>
      <c r="L10">
        <v>83209589.828360915</v>
      </c>
      <c r="M10">
        <v>0.99668267139495303</v>
      </c>
      <c r="N10">
        <v>0.98962469006067644</v>
      </c>
      <c r="O10">
        <v>0.99083577274401935</v>
      </c>
      <c r="P10">
        <v>8.1022582416885244E-2</v>
      </c>
      <c r="Q10">
        <v>0.14607948568157439</v>
      </c>
      <c r="R10">
        <v>0.13496055460367637</v>
      </c>
    </row>
    <row r="11" spans="1:28" x14ac:dyDescent="0.3">
      <c r="A11">
        <v>50.999960775871351</v>
      </c>
      <c r="B11">
        <v>1.6014774459450362E-2</v>
      </c>
      <c r="C11">
        <v>0.16416262100746049</v>
      </c>
      <c r="D11">
        <v>22.216296156763015</v>
      </c>
      <c r="E11">
        <v>2.2204460492503131E-14</v>
      </c>
      <c r="F11">
        <v>0.11241479420277976</v>
      </c>
      <c r="G11">
        <v>37.397195249082884</v>
      </c>
      <c r="H11">
        <v>0.19297617232557079</v>
      </c>
      <c r="I11">
        <v>2.2206829301121688E-14</v>
      </c>
      <c r="J11">
        <v>2.8612100143178538</v>
      </c>
      <c r="K11">
        <v>21.999999999999766</v>
      </c>
      <c r="L11">
        <v>44059879.62126217</v>
      </c>
      <c r="M11">
        <v>0.99213822043357136</v>
      </c>
      <c r="N11">
        <v>0.99410756925283339</v>
      </c>
      <c r="O11">
        <v>0.99319027957999251</v>
      </c>
      <c r="P11">
        <v>0.1244693135746142</v>
      </c>
      <c r="Q11">
        <v>0.11717164063446132</v>
      </c>
      <c r="R11">
        <v>0.14613355218338803</v>
      </c>
    </row>
    <row r="12" spans="1:28" x14ac:dyDescent="0.3">
      <c r="A12">
        <v>50.112388490351144</v>
      </c>
      <c r="B12">
        <v>7.9999999961613347E-2</v>
      </c>
      <c r="C12">
        <v>2.0257436130414548</v>
      </c>
      <c r="D12">
        <v>27.008381681169972</v>
      </c>
      <c r="E12">
        <v>2.6990257122555311E-11</v>
      </c>
      <c r="F12">
        <v>0.17840387494119492</v>
      </c>
      <c r="G12">
        <v>37.654642057439425</v>
      </c>
      <c r="H12">
        <v>0.37458294017502175</v>
      </c>
      <c r="I12">
        <v>2.7138173328400043E-14</v>
      </c>
      <c r="J12">
        <v>5.3408895358905601</v>
      </c>
      <c r="K12">
        <v>16.528286829967154</v>
      </c>
      <c r="L12">
        <v>1300249383.1199305</v>
      </c>
      <c r="M12">
        <v>0.97974716693199082</v>
      </c>
      <c r="N12">
        <v>0.92110806007146873</v>
      </c>
      <c r="O12">
        <v>0.9665724423269153</v>
      </c>
      <c r="P12">
        <v>0.20055739740677628</v>
      </c>
      <c r="Q12">
        <v>0.38893785602211312</v>
      </c>
      <c r="R12">
        <v>0.25532897863981485</v>
      </c>
    </row>
    <row r="13" spans="1:28" x14ac:dyDescent="0.3">
      <c r="A13">
        <v>50.170233437245173</v>
      </c>
      <c r="B13">
        <v>8.6353802419691268E-3</v>
      </c>
      <c r="C13">
        <v>7.0001482569545165E-2</v>
      </c>
      <c r="D13">
        <v>24.441623211478095</v>
      </c>
      <c r="E13">
        <v>5.8579046679587146E-10</v>
      </c>
      <c r="F13">
        <v>0.14721817036224719</v>
      </c>
      <c r="G13">
        <v>36.220768535812887</v>
      </c>
      <c r="H13">
        <v>0.48219587070603115</v>
      </c>
      <c r="I13">
        <v>3.1539358627806261E-14</v>
      </c>
      <c r="J13">
        <v>4.079138265678818</v>
      </c>
      <c r="K13">
        <v>14.773602809897632</v>
      </c>
      <c r="L13">
        <v>566450101.24093688</v>
      </c>
      <c r="M13">
        <v>0.99898533074780838</v>
      </c>
      <c r="N13">
        <v>0.99700698902757301</v>
      </c>
      <c r="O13">
        <v>0.9495508387354813</v>
      </c>
      <c r="P13">
        <v>4.4815903617075194E-2</v>
      </c>
      <c r="Q13">
        <v>8.2450469815934416E-2</v>
      </c>
      <c r="R13">
        <v>0.32508475829392791</v>
      </c>
    </row>
    <row r="14" spans="1:28" x14ac:dyDescent="0.3">
      <c r="A14">
        <v>50.752990188252369</v>
      </c>
      <c r="B14">
        <v>4.8327928730043214E-3</v>
      </c>
      <c r="C14">
        <v>5.4672504514591347E-3</v>
      </c>
      <c r="D14">
        <v>24.506170672523208</v>
      </c>
      <c r="E14">
        <v>1.7609580654311485E-5</v>
      </c>
      <c r="F14">
        <v>3.1633423529564393E-2</v>
      </c>
      <c r="G14">
        <v>36.697235614927109</v>
      </c>
      <c r="H14">
        <v>4.718120964119854E-2</v>
      </c>
      <c r="I14">
        <v>1.6480900902096686E-5</v>
      </c>
      <c r="J14">
        <v>4.5658015789717235</v>
      </c>
      <c r="K14">
        <v>13.024656688038769</v>
      </c>
      <c r="L14">
        <v>351051597.04502159</v>
      </c>
      <c r="M14">
        <v>0.99208183810480255</v>
      </c>
      <c r="N14">
        <v>0.99508408579507246</v>
      </c>
      <c r="O14">
        <v>0.99252647716158948</v>
      </c>
      <c r="P14">
        <v>0.12573170697145655</v>
      </c>
      <c r="Q14">
        <v>0.10236767474802615</v>
      </c>
      <c r="R14">
        <v>0.12643986691710676</v>
      </c>
    </row>
    <row r="15" spans="1:28" x14ac:dyDescent="0.3">
      <c r="A15">
        <v>50.759336488226808</v>
      </c>
      <c r="B15">
        <v>2.746516400693565E-2</v>
      </c>
      <c r="C15">
        <v>6.8888275505576177E-2</v>
      </c>
      <c r="D15">
        <v>14.01836455633962</v>
      </c>
      <c r="E15">
        <v>3.904512772549118E-14</v>
      </c>
      <c r="F15">
        <v>0.53784011965248923</v>
      </c>
      <c r="G15">
        <v>37.090626392694212</v>
      </c>
      <c r="H15">
        <v>1.0528973149671077</v>
      </c>
      <c r="I15">
        <v>3.0498084717253679E-10</v>
      </c>
      <c r="J15">
        <v>6.103174227275729</v>
      </c>
      <c r="K15">
        <v>13.766984665745582</v>
      </c>
      <c r="L15">
        <v>621934175.95001173</v>
      </c>
      <c r="M15">
        <v>0.99882163172804928</v>
      </c>
      <c r="N15">
        <v>0.99605219920461485</v>
      </c>
      <c r="O15">
        <v>0.91952521294577461</v>
      </c>
      <c r="P15">
        <v>4.8286264672517613E-2</v>
      </c>
      <c r="Q15">
        <v>8.9559098750020466E-2</v>
      </c>
      <c r="R15">
        <v>0.40049579454053552</v>
      </c>
    </row>
    <row r="16" spans="1:28" x14ac:dyDescent="0.3">
      <c r="A16">
        <v>49.640924948464566</v>
      </c>
      <c r="B16">
        <v>4.3820890858037406E-2</v>
      </c>
      <c r="C16">
        <v>0.3396555965417537</v>
      </c>
      <c r="D16">
        <v>13.96400494138876</v>
      </c>
      <c r="E16">
        <v>4.0852577950605336E-14</v>
      </c>
      <c r="F16">
        <v>1.8781433375741603</v>
      </c>
      <c r="G16">
        <v>35.700000000045691</v>
      </c>
      <c r="H16">
        <v>9.9999999978038492</v>
      </c>
      <c r="I16">
        <v>3.6864791683456115E-14</v>
      </c>
      <c r="J16">
        <v>2.8975994027540488</v>
      </c>
      <c r="K16">
        <v>20.4810419967835</v>
      </c>
      <c r="L16">
        <v>818269300.73777747</v>
      </c>
      <c r="M16">
        <v>0.99463967385361685</v>
      </c>
      <c r="N16">
        <v>0.98554882210664496</v>
      </c>
      <c r="O16">
        <v>0.96925120808510634</v>
      </c>
      <c r="P16">
        <v>0.1031191612390643</v>
      </c>
      <c r="Q16">
        <v>0.19759054987301677</v>
      </c>
      <c r="R16">
        <v>0.24692358487351254</v>
      </c>
    </row>
    <row r="17" spans="1:22" x14ac:dyDescent="0.3">
      <c r="I17">
        <f>_xlfn.IFS(ABS(1/A1-T$5)&lt;=0.001*(1/A1),"Lower",ABS(1/A1-T$6)&lt;=0.001*(1/A1),"Upper",TRUE,1)</f>
        <v>1</v>
      </c>
      <c r="J17">
        <f t="shared" ref="J17:Q32" si="0">_xlfn.IFS(ABS(1/B1-U$5)&lt;=0.001*(1/B1),"Lower",ABS(1/B1-U$6)&lt;=0.001*(1/B1),"Upper",TRUE,1)</f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</row>
    <row r="18" spans="1:22" x14ac:dyDescent="0.3">
      <c r="B18" t="s">
        <v>0</v>
      </c>
      <c r="C18" t="s">
        <v>1</v>
      </c>
      <c r="D18" t="s">
        <v>2</v>
      </c>
      <c r="E18" t="s">
        <v>3</v>
      </c>
      <c r="I18">
        <f t="shared" ref="I18:I32" si="1">_xlfn.IFS(ABS(1/A2-T$5)&lt;=0.001*(1/A2),"Lower",ABS(1/A2-T$6)&lt;=0.001*(1/A2),"Upper",TRUE,1)</f>
        <v>1</v>
      </c>
      <c r="J18">
        <f t="shared" si="0"/>
        <v>1</v>
      </c>
      <c r="K18">
        <f t="shared" si="0"/>
        <v>1</v>
      </c>
      <c r="L18" t="str">
        <f t="shared" si="0"/>
        <v>Upper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 t="shared" si="0"/>
        <v>1</v>
      </c>
    </row>
    <row r="19" spans="1:22" x14ac:dyDescent="0.3">
      <c r="A19" t="s">
        <v>4</v>
      </c>
      <c r="B19">
        <f>AVERAGE(A$1:A$3)</f>
        <v>49.29402281142135</v>
      </c>
      <c r="C19">
        <f>AVERAGE(A$4:A$6)</f>
        <v>49.520344452503878</v>
      </c>
      <c r="D19">
        <f>AVERAGE(A$9:A$11)</f>
        <v>50.843551671551459</v>
      </c>
      <c r="E19">
        <f>AVERAGE(A$13:A$16)</f>
        <v>50.330871265547231</v>
      </c>
      <c r="I19">
        <f t="shared" si="1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</row>
    <row r="20" spans="1:22" x14ac:dyDescent="0.3">
      <c r="B20">
        <f>STDEV(A$1:A$3)/SQRT(COUNT(A$1:A$3))</f>
        <v>0.73923858018086475</v>
      </c>
      <c r="C20">
        <f>STDEV(A$4:A$6)/SQRT(COUNT(A$4:A$6))</f>
        <v>0.21297126514936285</v>
      </c>
      <c r="D20">
        <f>STDEV(A$9:A$11)/SQRT(COUNT(A$9:A$11))</f>
        <v>0.15642871674664507</v>
      </c>
      <c r="E20">
        <f>STDEV(A$13:A$16)/SQRT(COUNT(A$13:A$16))</f>
        <v>0.26826561220320755</v>
      </c>
      <c r="I20">
        <f t="shared" si="1"/>
        <v>1</v>
      </c>
      <c r="J20">
        <f t="shared" si="0"/>
        <v>1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1</v>
      </c>
      <c r="O20" t="str">
        <f t="shared" si="0"/>
        <v>Upper</v>
      </c>
      <c r="P20">
        <f t="shared" si="0"/>
        <v>1</v>
      </c>
      <c r="Q20">
        <f t="shared" si="0"/>
        <v>1</v>
      </c>
      <c r="V20" t="e">
        <f>1/W9</f>
        <v>#DIV/0!</v>
      </c>
    </row>
    <row r="21" spans="1:22" x14ac:dyDescent="0.3">
      <c r="I21">
        <f t="shared" si="1"/>
        <v>1</v>
      </c>
      <c r="J21">
        <f t="shared" si="0"/>
        <v>1</v>
      </c>
      <c r="K21">
        <f t="shared" si="0"/>
        <v>1</v>
      </c>
      <c r="L21" t="str">
        <f t="shared" si="0"/>
        <v>Upper</v>
      </c>
      <c r="M21">
        <f t="shared" si="0"/>
        <v>1</v>
      </c>
      <c r="N21">
        <f t="shared" si="0"/>
        <v>1</v>
      </c>
      <c r="O21">
        <f t="shared" si="0"/>
        <v>1</v>
      </c>
      <c r="P21">
        <f t="shared" si="0"/>
        <v>1</v>
      </c>
      <c r="Q21">
        <f t="shared" si="0"/>
        <v>1</v>
      </c>
      <c r="V21" t="e">
        <f>1/W10</f>
        <v>#DIV/0!</v>
      </c>
    </row>
    <row r="22" spans="1:22" x14ac:dyDescent="0.3">
      <c r="C22" t="s">
        <v>0</v>
      </c>
      <c r="D22" t="s">
        <v>1</v>
      </c>
      <c r="E22" t="s">
        <v>2</v>
      </c>
      <c r="F22" t="s">
        <v>3</v>
      </c>
      <c r="I22">
        <f t="shared" si="1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6.8212463690570596E-3</v>
      </c>
      <c r="B23" t="s">
        <v>5</v>
      </c>
      <c r="C23">
        <f>AVERAGE(B$1:B$3)</f>
        <v>3.557407790860083E-3</v>
      </c>
      <c r="D23">
        <f>AVERAGE(B$4:B$6)</f>
        <v>1.473377564302863E-2</v>
      </c>
      <c r="E23">
        <f>AVERAGE(B$9:B$11)</f>
        <v>3.0154504957062681E-2</v>
      </c>
      <c r="F23">
        <f>AVERAGE(B$13:B$16)</f>
        <v>2.1188556994986625E-2</v>
      </c>
      <c r="I23">
        <f t="shared" si="1"/>
        <v>1</v>
      </c>
      <c r="J23">
        <f t="shared" si="0"/>
        <v>1</v>
      </c>
      <c r="K23">
        <f t="shared" si="0"/>
        <v>1</v>
      </c>
      <c r="L23">
        <f t="shared" si="0"/>
        <v>1</v>
      </c>
      <c r="M23">
        <f t="shared" si="0"/>
        <v>1</v>
      </c>
      <c r="N23">
        <f t="shared" si="0"/>
        <v>1</v>
      </c>
      <c r="O23">
        <f t="shared" si="0"/>
        <v>1</v>
      </c>
      <c r="P23">
        <f t="shared" si="0"/>
        <v>1</v>
      </c>
      <c r="Q23">
        <f t="shared" si="0"/>
        <v>1</v>
      </c>
    </row>
    <row r="24" spans="1:22" x14ac:dyDescent="0.3">
      <c r="C24">
        <f>STDEV(B$1:B$3)/SQRT(COUNT(B$1:B$3))</f>
        <v>4.3052346807976706E-5</v>
      </c>
      <c r="D24">
        <f>STDEV(B$4:B$6)/SQRT(COUNT(B$4:B$6))</f>
        <v>1.0348704460605314E-3</v>
      </c>
      <c r="E24">
        <f>STDEV(B$9:B$11)/SQRT(COUNT(B$9:B$11))</f>
        <v>1.6267999978685714E-2</v>
      </c>
      <c r="F24">
        <f>STDEV(B$13:B$16)/SQRT(COUNT(B$13:B$16))</f>
        <v>9.0217865852495523E-3</v>
      </c>
      <c r="I24">
        <f t="shared" si="1"/>
        <v>1</v>
      </c>
      <c r="J24">
        <f t="shared" si="0"/>
        <v>1</v>
      </c>
      <c r="K24">
        <f t="shared" si="0"/>
        <v>1</v>
      </c>
      <c r="L24">
        <f t="shared" si="0"/>
        <v>1</v>
      </c>
      <c r="M24">
        <f t="shared" si="0"/>
        <v>1</v>
      </c>
      <c r="N24">
        <f t="shared" si="0"/>
        <v>1</v>
      </c>
      <c r="O24">
        <f t="shared" si="0"/>
        <v>1</v>
      </c>
      <c r="P24">
        <f t="shared" si="0"/>
        <v>1</v>
      </c>
      <c r="Q24">
        <f t="shared" si="0"/>
        <v>1</v>
      </c>
    </row>
    <row r="25" spans="1:22" x14ac:dyDescent="0.3">
      <c r="I25">
        <f t="shared" si="1"/>
        <v>1</v>
      </c>
      <c r="J25">
        <f t="shared" si="0"/>
        <v>1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1</v>
      </c>
      <c r="P25">
        <f t="shared" si="0"/>
        <v>1</v>
      </c>
      <c r="Q25">
        <f t="shared" si="0"/>
        <v>1</v>
      </c>
    </row>
    <row r="26" spans="1:22" x14ac:dyDescent="0.3">
      <c r="D26" t="s">
        <v>0</v>
      </c>
      <c r="E26" t="s">
        <v>1</v>
      </c>
      <c r="F26" t="s">
        <v>2</v>
      </c>
      <c r="G26" t="s">
        <v>6</v>
      </c>
      <c r="I26" t="str">
        <f t="shared" si="1"/>
        <v>Lower</v>
      </c>
      <c r="J26">
        <f t="shared" si="0"/>
        <v>1</v>
      </c>
      <c r="K26">
        <f t="shared" si="0"/>
        <v>1</v>
      </c>
      <c r="L26">
        <f t="shared" si="0"/>
        <v>1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1</v>
      </c>
      <c r="Q26">
        <f t="shared" si="0"/>
        <v>1</v>
      </c>
    </row>
    <row r="27" spans="1:22" x14ac:dyDescent="0.3">
      <c r="C27" t="s">
        <v>7</v>
      </c>
      <c r="D27">
        <f>AVERAGE(C$1:C$3)</f>
        <v>0.19033443445480813</v>
      </c>
      <c r="E27">
        <f>AVERAGE(C$4:C$6)</f>
        <v>0.10918263203773336</v>
      </c>
      <c r="F27">
        <f>AVERAGE(C$9:C$11)</f>
        <v>0.14825739424072915</v>
      </c>
      <c r="G27">
        <f>AVERAGE(C$13:C$16)</f>
        <v>0.12100315126708355</v>
      </c>
      <c r="I27" t="str">
        <f t="shared" si="1"/>
        <v>Lower</v>
      </c>
      <c r="J27">
        <f t="shared" si="0"/>
        <v>1</v>
      </c>
      <c r="K27">
        <f t="shared" si="0"/>
        <v>1</v>
      </c>
      <c r="L27">
        <f t="shared" si="0"/>
        <v>1</v>
      </c>
      <c r="M27">
        <f t="shared" si="0"/>
        <v>1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1</v>
      </c>
    </row>
    <row r="28" spans="1:22" x14ac:dyDescent="0.3">
      <c r="D28">
        <f>STDEV(C$1:C$3)/SQRT(COUNT(C$1:C$3))</f>
        <v>3.4804684743712205E-2</v>
      </c>
      <c r="E28">
        <f>STDEV(C$4:C$6)/SQRT(COUNT(C$4:C$6))</f>
        <v>0.10918202018560656</v>
      </c>
      <c r="F28">
        <f>STDEV(C$9:C$11)/SQRT(COUNT(C$9:C$11))</f>
        <v>7.2164946167333086E-2</v>
      </c>
      <c r="G28">
        <f>STDEV(C$13:C$16)/SQRT(COUNT(C$13:C$16))</f>
        <v>7.4428134626318795E-2</v>
      </c>
      <c r="I28">
        <f t="shared" si="1"/>
        <v>1</v>
      </c>
      <c r="J28">
        <f t="shared" si="0"/>
        <v>1</v>
      </c>
      <c r="K28">
        <f t="shared" si="0"/>
        <v>1</v>
      </c>
      <c r="L28">
        <f t="shared" si="0"/>
        <v>1</v>
      </c>
      <c r="M28">
        <f t="shared" si="0"/>
        <v>1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1</v>
      </c>
    </row>
    <row r="29" spans="1:22" x14ac:dyDescent="0.3">
      <c r="I29">
        <f t="shared" si="1"/>
        <v>1</v>
      </c>
      <c r="J29">
        <f t="shared" si="0"/>
        <v>1</v>
      </c>
      <c r="K29">
        <f t="shared" si="0"/>
        <v>1</v>
      </c>
      <c r="L29">
        <f t="shared" si="0"/>
        <v>1</v>
      </c>
      <c r="M29">
        <f t="shared" si="0"/>
        <v>1</v>
      </c>
      <c r="N29">
        <f t="shared" si="0"/>
        <v>1</v>
      </c>
      <c r="O29">
        <f t="shared" si="0"/>
        <v>1</v>
      </c>
      <c r="P29">
        <f t="shared" si="0"/>
        <v>1</v>
      </c>
      <c r="Q29">
        <f t="shared" si="0"/>
        <v>1</v>
      </c>
    </row>
    <row r="30" spans="1:22" x14ac:dyDescent="0.3">
      <c r="E30" t="s">
        <v>0</v>
      </c>
      <c r="F30" t="s">
        <v>1</v>
      </c>
      <c r="G30" t="s">
        <v>2</v>
      </c>
      <c r="H30" t="s">
        <v>6</v>
      </c>
      <c r="I30">
        <f t="shared" si="1"/>
        <v>1</v>
      </c>
      <c r="J30">
        <f t="shared" si="0"/>
        <v>1</v>
      </c>
      <c r="K30">
        <f t="shared" si="0"/>
        <v>1</v>
      </c>
      <c r="L30">
        <f t="shared" si="0"/>
        <v>1</v>
      </c>
      <c r="M30">
        <f t="shared" si="0"/>
        <v>1</v>
      </c>
      <c r="N30">
        <f t="shared" si="0"/>
        <v>1</v>
      </c>
      <c r="O30">
        <f t="shared" si="0"/>
        <v>1</v>
      </c>
      <c r="P30">
        <f t="shared" si="0"/>
        <v>1</v>
      </c>
      <c r="Q30">
        <f t="shared" si="0"/>
        <v>1</v>
      </c>
    </row>
    <row r="31" spans="1:22" x14ac:dyDescent="0.3">
      <c r="C31">
        <f>STDEV(D5:D16)/SQRT(12)</f>
        <v>1.4378865967608849</v>
      </c>
      <c r="D31" t="s">
        <v>8</v>
      </c>
      <c r="E31">
        <f>AVERAGE(D$1:D$3)</f>
        <v>22.036577166856048</v>
      </c>
      <c r="F31">
        <f>AVERAGE(D$4:D$6)</f>
        <v>21.0005632055753</v>
      </c>
      <c r="G31">
        <f>AVERAGE(D$9:D$11)</f>
        <v>18.773266650625008</v>
      </c>
      <c r="H31">
        <f>AVERAGE(D$13:D$16)</f>
        <v>19.232540845432421</v>
      </c>
      <c r="I31">
        <f t="shared" si="1"/>
        <v>1</v>
      </c>
      <c r="J31">
        <f t="shared" si="0"/>
        <v>1</v>
      </c>
      <c r="K31">
        <f t="shared" si="0"/>
        <v>1</v>
      </c>
      <c r="L31">
        <f t="shared" si="0"/>
        <v>1</v>
      </c>
      <c r="M31">
        <f t="shared" si="0"/>
        <v>1</v>
      </c>
      <c r="N31">
        <f t="shared" si="0"/>
        <v>1</v>
      </c>
      <c r="O31">
        <f t="shared" si="0"/>
        <v>1</v>
      </c>
      <c r="P31">
        <f t="shared" si="0"/>
        <v>1</v>
      </c>
      <c r="Q31">
        <f t="shared" si="0"/>
        <v>1</v>
      </c>
    </row>
    <row r="32" spans="1:22" x14ac:dyDescent="0.3">
      <c r="A32">
        <f>MIN(D5:D14)</f>
        <v>13.80676713175346</v>
      </c>
      <c r="E32">
        <f>STDEV(D$1:D$3)/SQRT(COUNT(D$1:D$3))</f>
        <v>4.3090032478216518</v>
      </c>
      <c r="F32">
        <f>STDEV(D$4:D$6)/SQRT(COUNT(D$4:D$6))</f>
        <v>3.6017691403665619</v>
      </c>
      <c r="G32">
        <f>STDEV(D$9:D$11)/SQRT(COUNT(D$9:D$11))</f>
        <v>1.9167543934422</v>
      </c>
      <c r="H32">
        <f>STDEV(D$13:D$16)/SQRT(COUNT(D$13:D$16))</f>
        <v>3.0261473801321008</v>
      </c>
      <c r="I32">
        <f t="shared" si="1"/>
        <v>1</v>
      </c>
      <c r="J32">
        <f t="shared" si="0"/>
        <v>1</v>
      </c>
      <c r="K32">
        <f t="shared" si="0"/>
        <v>1</v>
      </c>
      <c r="L32">
        <f t="shared" si="0"/>
        <v>1</v>
      </c>
      <c r="M32">
        <f t="shared" si="0"/>
        <v>1</v>
      </c>
      <c r="N32">
        <f t="shared" si="0"/>
        <v>1</v>
      </c>
      <c r="O32" t="str">
        <f t="shared" si="0"/>
        <v>Upper</v>
      </c>
      <c r="P32">
        <f t="shared" si="0"/>
        <v>1</v>
      </c>
      <c r="Q32">
        <f t="shared" si="0"/>
        <v>1</v>
      </c>
    </row>
    <row r="33" spans="1:20" x14ac:dyDescent="0.3">
      <c r="A33">
        <f>MAX(G5:G14)</f>
        <v>37.654642057439425</v>
      </c>
    </row>
    <row r="34" spans="1:20" x14ac:dyDescent="0.3">
      <c r="F34" t="s">
        <v>0</v>
      </c>
      <c r="G34" t="s">
        <v>1</v>
      </c>
      <c r="H34" t="s">
        <v>2</v>
      </c>
      <c r="I34" t="s">
        <v>6</v>
      </c>
    </row>
    <row r="35" spans="1:20" x14ac:dyDescent="0.3">
      <c r="E35" t="s">
        <v>9</v>
      </c>
      <c r="F35">
        <f>AVERAGE(E$1:E$3)</f>
        <v>2.2210608055025278E-14</v>
      </c>
      <c r="G35">
        <f>AVERAGE(E$4:E$6)</f>
        <v>4.8326264233372368E-7</v>
      </c>
      <c r="H35">
        <f>AVERAGE(E$9:E$11)</f>
        <v>3.2033492719388826E-4</v>
      </c>
      <c r="I35">
        <f>AVERAGE(E$13:E$16)</f>
        <v>4.4025416311689972E-6</v>
      </c>
    </row>
    <row r="36" spans="1:20" x14ac:dyDescent="0.3">
      <c r="F36">
        <f>STDEV(E$1:E$3)/SQRT(COUNT(E$1:E$3))</f>
        <v>5.1256590953259514E-18</v>
      </c>
      <c r="G36">
        <f>STDEV(E$4:E$6)/SQRT(COUNT(E$4:E$6))</f>
        <v>4.8326261988811873E-7</v>
      </c>
      <c r="H36">
        <f>STDEV(E$9:E$11)/SQRT(COUNT(E$9:E$11))</f>
        <v>3.2033492716058157E-4</v>
      </c>
      <c r="I36">
        <f>STDEV(E$13:E$16)/SQRT(COUNT(E$13:E$16))</f>
        <v>4.4023463432124006E-6</v>
      </c>
    </row>
    <row r="38" spans="1:20" x14ac:dyDescent="0.3">
      <c r="G38" t="s">
        <v>0</v>
      </c>
      <c r="H38" t="s">
        <v>1</v>
      </c>
      <c r="I38" t="s">
        <v>2</v>
      </c>
      <c r="J38" t="s">
        <v>3</v>
      </c>
    </row>
    <row r="39" spans="1:20" x14ac:dyDescent="0.3">
      <c r="E39">
        <f>STDEV(F5:F16)/SQRT(12)</f>
        <v>0.26142431641275971</v>
      </c>
      <c r="F39" t="s">
        <v>10</v>
      </c>
      <c r="G39">
        <f>AVERAGE(F$1:F$3)</f>
        <v>0.15026320266108642</v>
      </c>
      <c r="H39">
        <f>AVERAGE(F$4:F$6)</f>
        <v>0.63766968487414077</v>
      </c>
      <c r="I39">
        <f>AVERAGE(F$9:F$11)</f>
        <v>1.4297971845439088</v>
      </c>
      <c r="J39">
        <f>AVERAGE(F$13:F$16)</f>
        <v>0.64870876277961531</v>
      </c>
    </row>
    <row r="40" spans="1:20" x14ac:dyDescent="0.3">
      <c r="G40">
        <f>STDEV(F$1:F$3)/SQRT(COUNT(F$1:F$3))</f>
        <v>3.6751369860975512E-2</v>
      </c>
      <c r="H40">
        <f>STDEV(F$4:F$6)/SQRT(COUNT(F$4:F$6))</f>
        <v>0.12460408752226623</v>
      </c>
      <c r="I40">
        <f>STDEV(F$9:F$11)/SQRT(COUNT(F$9:F$11))</f>
        <v>0.82853387581472082</v>
      </c>
      <c r="J40">
        <f>STDEV(F$13:F$16)/SQRT(COUNT(F$13:F$16))</f>
        <v>0.42387852213446542</v>
      </c>
    </row>
    <row r="42" spans="1:20" x14ac:dyDescent="0.3">
      <c r="H42" t="s">
        <v>0</v>
      </c>
      <c r="I42" t="s">
        <v>1</v>
      </c>
      <c r="J42" t="s">
        <v>2</v>
      </c>
      <c r="K42" t="s">
        <v>3</v>
      </c>
    </row>
    <row r="43" spans="1:20" x14ac:dyDescent="0.3">
      <c r="G43" t="s">
        <v>11</v>
      </c>
      <c r="H43">
        <f>AVERAGE(G$1:G$3)</f>
        <v>37.568138773685554</v>
      </c>
      <c r="I43">
        <f>AVERAGE(G$4:G$6)</f>
        <v>36.349713221194527</v>
      </c>
      <c r="J43">
        <f>AVERAGE(G$9:G$11)</f>
        <v>36.619773574123158</v>
      </c>
      <c r="K43">
        <f>AVERAGE(G$13:G$16)</f>
        <v>36.427157635869975</v>
      </c>
    </row>
    <row r="44" spans="1:20" x14ac:dyDescent="0.3">
      <c r="H44">
        <f>STDEV(G$1:G$3)/SQRT(COUNT(G$1:G$3))</f>
        <v>5.9060311945801906E-2</v>
      </c>
      <c r="I44">
        <f>STDEV(G$4:G$6)/SQRT(COUNT(G$4:G$6))</f>
        <v>0.43871805499369132</v>
      </c>
      <c r="J44">
        <f>STDEV(G$9:G$11)/SQRT(COUNT(G$9:G$11))</f>
        <v>0.43913895043824119</v>
      </c>
      <c r="K44">
        <f>STDEV(G$13:G$16)/SQRT(COUNT(G$13:G$16))</f>
        <v>0.3006226308310555</v>
      </c>
      <c r="T44">
        <f>TYPE(Q49)</f>
        <v>1</v>
      </c>
    </row>
    <row r="45" spans="1:20" x14ac:dyDescent="0.3">
      <c r="T45">
        <f>TYPE(Q50)</f>
        <v>1</v>
      </c>
    </row>
    <row r="46" spans="1:20" x14ac:dyDescent="0.3">
      <c r="I46" t="s">
        <v>0</v>
      </c>
      <c r="J46" t="s">
        <v>1</v>
      </c>
      <c r="K46" t="s">
        <v>2</v>
      </c>
      <c r="L46" t="s">
        <v>6</v>
      </c>
    </row>
    <row r="47" spans="1:20" x14ac:dyDescent="0.3">
      <c r="H47" t="s">
        <v>12</v>
      </c>
      <c r="I47">
        <f>AVERAGE(H$1:H$3)</f>
        <v>7.9167356792495411E-2</v>
      </c>
      <c r="J47">
        <f>AVERAGE(H$4:H$6)</f>
        <v>0.50903918744438148</v>
      </c>
      <c r="K47">
        <f>AVERAGE(H$9:H$11)</f>
        <v>3.5226462781496264</v>
      </c>
      <c r="L47">
        <f>AVERAGE(H$13:H$16)</f>
        <v>2.8955685982795467</v>
      </c>
    </row>
    <row r="48" spans="1:20" x14ac:dyDescent="0.3">
      <c r="I48">
        <f>STDEV(H$1:H$3)/SQRT(COUNT(H$1:H$3))</f>
        <v>2.0145851274053331E-2</v>
      </c>
      <c r="J48">
        <f>STDEV(H$4:H$6)/SQRT(COUNT(H$4:H$6))</f>
        <v>0.1657035228089512</v>
      </c>
      <c r="K48">
        <f>STDEV(H$9:H$11)/SQRT(COUNT(H$9:H$11))</f>
        <v>2.7464305214756761</v>
      </c>
      <c r="L48">
        <f>STDEV(H$13:H$16)/SQRT(COUNT(H$13:H$16))</f>
        <v>2.3770791181412951</v>
      </c>
    </row>
    <row r="49" spans="9:17" x14ac:dyDescent="0.3">
      <c r="Q49">
        <v>4.1203014878370026E-6</v>
      </c>
    </row>
    <row r="50" spans="9:17" x14ac:dyDescent="0.3">
      <c r="J50" t="s">
        <v>0</v>
      </c>
      <c r="K50" t="s">
        <v>1</v>
      </c>
      <c r="L50" t="s">
        <v>2</v>
      </c>
      <c r="M50" t="s">
        <v>6</v>
      </c>
      <c r="Q50">
        <v>4.1201998053801696E-6</v>
      </c>
    </row>
    <row r="51" spans="9:17" x14ac:dyDescent="0.3">
      <c r="I51" t="s">
        <v>13</v>
      </c>
      <c r="J51">
        <f>AVERAGE(I$1:I$3)</f>
        <v>4.7004962404091327E-2</v>
      </c>
      <c r="K51">
        <f>AVERAGE(I$4:I$6)</f>
        <v>1.1953099546585733E-10</v>
      </c>
      <c r="L51">
        <f>AVERAGE(I$9:I$11)</f>
        <v>2.3805253168967807E-9</v>
      </c>
      <c r="M51">
        <f>AVERAGE(I$13:I$16)</f>
        <v>4.1203014878370026E-6</v>
      </c>
    </row>
    <row r="52" spans="9:17" x14ac:dyDescent="0.3">
      <c r="J52">
        <f>STDEV(I$1:I$3)/SQRT(COUNT(I$1:I$3))</f>
        <v>4.7004962404069116E-2</v>
      </c>
      <c r="K52">
        <f>STDEV(I$4:I$6)/SQRT(COUNT(I$4:I$6))</f>
        <v>1.19508359854562E-10</v>
      </c>
      <c r="L52">
        <f>STDEV(I$9:I$11)/SQRT(COUNT(I$9:I$11))</f>
        <v>2.3804933184787034E-9</v>
      </c>
      <c r="M52">
        <f>STDEV(I$13:I$16)/SQRT(COUNT(I$13:I$16))</f>
        <v>4.1201998053801696E-6</v>
      </c>
    </row>
    <row r="54" spans="9:17" x14ac:dyDescent="0.3">
      <c r="K54" t="s">
        <v>0</v>
      </c>
      <c r="L54" t="s">
        <v>1</v>
      </c>
      <c r="M54" t="s">
        <v>2</v>
      </c>
      <c r="N54" t="s">
        <v>6</v>
      </c>
    </row>
    <row r="55" spans="9:17" x14ac:dyDescent="0.3">
      <c r="J55" t="s">
        <v>14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7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STDEV(J$9:J$11)/SQRT(COUNT(J$9:J$11))</f>
        <v>0.42588055408726727</v>
      </c>
      <c r="N56">
        <f>STDEV(J$13:J$16)/SQRT(COUNT(J$13:J$16))</f>
        <v>0.66382289234155878</v>
      </c>
    </row>
    <row r="58" spans="9:17" x14ac:dyDescent="0.3">
      <c r="L58" t="s">
        <v>0</v>
      </c>
      <c r="M58" t="s">
        <v>1</v>
      </c>
      <c r="N58" t="s">
        <v>2</v>
      </c>
      <c r="O58" t="s">
        <v>6</v>
      </c>
    </row>
    <row r="59" spans="9:17" x14ac:dyDescent="0.3">
      <c r="K59" t="s">
        <v>15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7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STDEV(K$9:K$11)/SQRT(COUNT(K$9:K$11))</f>
        <v>3.3207216505184363</v>
      </c>
      <c r="O60">
        <f>STDEV(K$13:K$16)/SQRT(COUNT(K$13:K$16))</f>
        <v>1.6948098052136258</v>
      </c>
    </row>
    <row r="62" spans="9:17" x14ac:dyDescent="0.3">
      <c r="M62" t="s">
        <v>0</v>
      </c>
      <c r="N62" t="s">
        <v>1</v>
      </c>
      <c r="O62" t="s">
        <v>2</v>
      </c>
      <c r="P62" t="s">
        <v>6</v>
      </c>
    </row>
    <row r="63" spans="9:17" x14ac:dyDescent="0.3">
      <c r="L63" t="s">
        <v>16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7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STDEV(L$9:L$11)/SQRT(COUNT(L$9:L$11))</f>
        <v>380817385.53957421</v>
      </c>
      <c r="P64">
        <f>STDEV(L$13:L$16)/SQRT(COUNT(L$13:L$16))</f>
        <v>96079951.821274728</v>
      </c>
    </row>
    <row r="66" spans="13:20" x14ac:dyDescent="0.3">
      <c r="N66" t="s">
        <v>0</v>
      </c>
      <c r="O66" t="s">
        <v>1</v>
      </c>
      <c r="P66" t="s">
        <v>2</v>
      </c>
      <c r="Q66" t="s">
        <v>6</v>
      </c>
    </row>
    <row r="67" spans="13:20" x14ac:dyDescent="0.3">
      <c r="M67" t="s">
        <v>17</v>
      </c>
      <c r="N67">
        <f>AVERAGE(M$1:M$3)</f>
        <v>0.99662997507394646</v>
      </c>
      <c r="O67">
        <f>AVERAGE(M$4:M$6)</f>
        <v>0.99678503258381479</v>
      </c>
      <c r="P67">
        <f>AVERAGE(M$9:M$11)</f>
        <v>0.99445960511880394</v>
      </c>
      <c r="Q67">
        <f>AVERAGE(M$13:M$16)</f>
        <v>0.99613211860856921</v>
      </c>
    </row>
    <row r="68" spans="13:20" x14ac:dyDescent="0.3">
      <c r="N68">
        <f>STDEV(M$1:M$3)/SQRT(COUNT(M$1:M$3))</f>
        <v>4.9336964547251074E-4</v>
      </c>
      <c r="O68">
        <f>STDEV(M$4:M$6)/SQRT(COUNT(M$4:M$6))</f>
        <v>3.4869676841336517E-4</v>
      </c>
      <c r="P68">
        <f>STDEV(M$9:M$11)/SQRT(COUNT(M$9:M$11))</f>
        <v>1.3127907318983042E-3</v>
      </c>
      <c r="Q68">
        <f>STDEV(M$13:M$16)/SQRT(COUNT(M$13:M$16))</f>
        <v>1.683410819267791E-3</v>
      </c>
    </row>
    <row r="70" spans="13:20" x14ac:dyDescent="0.3">
      <c r="O70" t="s">
        <v>0</v>
      </c>
      <c r="P70" t="s">
        <v>1</v>
      </c>
      <c r="Q70" t="s">
        <v>2</v>
      </c>
      <c r="R70" t="s">
        <v>6</v>
      </c>
    </row>
    <row r="71" spans="13:20" x14ac:dyDescent="0.3">
      <c r="N71" t="s">
        <v>18</v>
      </c>
      <c r="O71">
        <f>AVERAGE(N$1:N$3)</f>
        <v>0.99163482108717182</v>
      </c>
      <c r="P71">
        <f>AVERAGE(N$4:N$6)</f>
        <v>0.97750528238077827</v>
      </c>
      <c r="Q71">
        <f>AVERAGE(N$7:N$12)</f>
        <v>0.97653161167603819</v>
      </c>
      <c r="R71">
        <f>AVERAGE(N$13:N$16)</f>
        <v>0.99342302403347638</v>
      </c>
    </row>
    <row r="72" spans="13:20" x14ac:dyDescent="0.3">
      <c r="O72">
        <f>STDEV(N$1:N$3)/SQRT(COUNT(N$1:N$3))</f>
        <v>3.6765115033014911E-3</v>
      </c>
      <c r="P72">
        <f>STDEV(N$4:N$6)/SQRT(COUNT(N$4:N$6))</f>
        <v>8.426396699880833E-3</v>
      </c>
      <c r="Q72">
        <f>STDEV(N$9:N$11)/SQRT(COUNT(N$9:N$11))</f>
        <v>1.107153821753569E-2</v>
      </c>
      <c r="R72">
        <f>STDEV(N$13:N$16)/SQRT(COUNT(N$13:N$16))</f>
        <v>2.6539208308933118E-3</v>
      </c>
    </row>
    <row r="74" spans="13:20" x14ac:dyDescent="0.3">
      <c r="P74" t="s">
        <v>0</v>
      </c>
      <c r="Q74" t="s">
        <v>1</v>
      </c>
      <c r="R74" t="s">
        <v>2</v>
      </c>
      <c r="S74" t="s">
        <v>6</v>
      </c>
    </row>
    <row r="75" spans="13:20" x14ac:dyDescent="0.3">
      <c r="O75" t="s">
        <v>19</v>
      </c>
      <c r="P75">
        <f>AVERAGE(O$1:O$3)</f>
        <v>0.996355197951174</v>
      </c>
      <c r="Q75">
        <f>AVERAGE(O$4:O$6)</f>
        <v>0.99089282273881052</v>
      </c>
      <c r="R75">
        <f>AVERAGE(O$7:O$12)</f>
        <v>0.9876735794878474</v>
      </c>
      <c r="S75">
        <f>AVERAGE(O$13:O$16)</f>
        <v>0.95771343423198796</v>
      </c>
    </row>
    <row r="76" spans="13:20" x14ac:dyDescent="0.3">
      <c r="P76">
        <f>STDEV(O$1:O$3)/SQRT(COUNT(O$1:O$3))</f>
        <v>7.6778419900813146E-4</v>
      </c>
      <c r="Q76">
        <f>STDEV(O$4:O$6)/SQRT(COUNT(O$4:O$6))</f>
        <v>3.9815314668429583E-3</v>
      </c>
      <c r="R76">
        <f>STDEV(O$9:O$11)/SQRT(COUNT(O$9:O$11))</f>
        <v>3.4844436810433478E-3</v>
      </c>
      <c r="S76">
        <f>STDEV(O$13:O$16)/SQRT(COUNT(O$13:O$16))</f>
        <v>1.5465112333217332E-2</v>
      </c>
    </row>
    <row r="78" spans="13:20" x14ac:dyDescent="0.3">
      <c r="Q78" t="s">
        <v>0</v>
      </c>
      <c r="R78" t="s">
        <v>1</v>
      </c>
      <c r="S78" t="s">
        <v>2</v>
      </c>
      <c r="T78" t="s">
        <v>6</v>
      </c>
    </row>
    <row r="79" spans="13:20" x14ac:dyDescent="0.3">
      <c r="P79" t="s">
        <v>20</v>
      </c>
      <c r="Q79">
        <f>AVERAGE(P$1:P$3)</f>
        <v>8.2769960385265032E-2</v>
      </c>
      <c r="R79">
        <f>AVERAGE(P$4:P$6)</f>
        <v>8.1747179217912067E-2</v>
      </c>
      <c r="S79">
        <f>AVERAGE(P$7:P$12)</f>
        <v>0.10200352553529035</v>
      </c>
      <c r="T79">
        <f>AVERAGE(P$13:P$16)</f>
        <v>8.0488259125028411E-2</v>
      </c>
    </row>
    <row r="80" spans="13:20" x14ac:dyDescent="0.3">
      <c r="Q80">
        <f>STDEV(P$1:P$3)/SQRT(COUNT(P$1:P$3))</f>
        <v>6.1728202309035089E-3</v>
      </c>
      <c r="R80">
        <f>STDEV(P$4:P$6)/SQRT(COUNT(P$4:P$6))</f>
        <v>4.762063935927441E-3</v>
      </c>
      <c r="S80">
        <f>STDEV(P$7:P$12)/SQRT(COUNT(P$7:P$12))</f>
        <v>2.3059044126701952E-2</v>
      </c>
      <c r="T80">
        <f>STDEV(P$13:P$16)/SQRT(COUNT(P$13:P$16))</f>
        <v>2.0142435920490667E-2</v>
      </c>
    </row>
    <row r="82" spans="17:22" x14ac:dyDescent="0.3">
      <c r="R82" t="s">
        <v>0</v>
      </c>
      <c r="S82" t="s">
        <v>1</v>
      </c>
      <c r="T82" t="s">
        <v>2</v>
      </c>
      <c r="U82" t="s">
        <v>6</v>
      </c>
    </row>
    <row r="83" spans="17:22" x14ac:dyDescent="0.3">
      <c r="Q83" t="s">
        <v>21</v>
      </c>
      <c r="R83">
        <f>AVERAGE(Q$1:Q$3)</f>
        <v>0.12214029123163676</v>
      </c>
      <c r="S83">
        <f>AVERAGE(Q$4:Q$6)</f>
        <v>0.20697132206632121</v>
      </c>
      <c r="T83">
        <f>AVERAGE(Q$7:Q$12)</f>
        <v>0.18101807671994841</v>
      </c>
      <c r="U83">
        <f>AVERAGE(Q$13:Q$16)</f>
        <v>0.11799194829674946</v>
      </c>
    </row>
    <row r="84" spans="17:22" x14ac:dyDescent="0.3">
      <c r="R84">
        <f>STDEV(Q$1:Q$3)/SQRT(COUNT(Q$1:Q$3))</f>
        <v>3.1576061215305005E-2</v>
      </c>
      <c r="S84">
        <f>STDEV(Q$4:Q$6)/SQRT(COUNT(Q$4:Q$6))</f>
        <v>3.6351870977636327E-2</v>
      </c>
      <c r="T84">
        <f>STDEV(Q$7:Q$12)/SQRT(COUNT(Q$7:Q$12))</f>
        <v>5.4047916538317434E-2</v>
      </c>
      <c r="U84">
        <f>STDEV(Q$13:Q$16)/SQRT(COUNT(Q$13:Q$16))</f>
        <v>2.6850944928704455E-2</v>
      </c>
    </row>
    <row r="86" spans="17:22" x14ac:dyDescent="0.3">
      <c r="S86" t="s">
        <v>0</v>
      </c>
      <c r="T86" t="s">
        <v>1</v>
      </c>
      <c r="U86" t="s">
        <v>2</v>
      </c>
      <c r="V86" t="s">
        <v>6</v>
      </c>
    </row>
    <row r="87" spans="17:22" x14ac:dyDescent="0.3">
      <c r="R87" t="s">
        <v>22</v>
      </c>
      <c r="S87">
        <f>AVERAGE(R$1:R$3)</f>
        <v>9.9729890632495599E-2</v>
      </c>
      <c r="T87">
        <f>AVERAGE(R$4:R$6)</f>
        <v>0.13667059219806285</v>
      </c>
      <c r="U87">
        <f>AVERAGE(R$7:R$12)</f>
        <v>0.15072459367339305</v>
      </c>
      <c r="V87">
        <f>AVERAGE(R$13:R$16)</f>
        <v>0.27473600115627067</v>
      </c>
    </row>
    <row r="88" spans="17:22" x14ac:dyDescent="0.3">
      <c r="S88">
        <f>STDEV(R$1:R$3)/SQRT(COUNT(R$1:R$3))</f>
        <v>1.5738974783542848E-2</v>
      </c>
      <c r="T88">
        <f>STDEV(R$4:R$6)/SQRT(COUNT(R$4:R$6))</f>
        <v>2.5048924485531223E-2</v>
      </c>
      <c r="U88">
        <f>STDEV(R$7:R$12)/SQRT(COUNT(R$7:R$12))</f>
        <v>2.729812675808924E-2</v>
      </c>
      <c r="V88">
        <f>STDEV(R$13:R$16)/SQRT(COUNT(R$13:R$16))</f>
        <v>5.8534745313592276E-2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72B5-33F3-4EDD-9BBB-1B0AB01FA1FD}">
  <dimension ref="A1:M15"/>
  <sheetViews>
    <sheetView tabSelected="1" workbookViewId="0">
      <selection activeCell="J22" sqref="J22"/>
    </sheetView>
  </sheetViews>
  <sheetFormatPr defaultRowHeight="14.4" x14ac:dyDescent="0.3"/>
  <cols>
    <col min="2" max="2" width="12" bestFit="1" customWidth="1"/>
    <col min="3" max="3" width="17.5546875" bestFit="1" customWidth="1"/>
    <col min="4" max="5" width="12" bestFit="1" customWidth="1"/>
    <col min="6" max="6" width="17.5546875" bestFit="1" customWidth="1"/>
    <col min="7" max="9" width="12" bestFit="1" customWidth="1"/>
    <col min="10" max="10" width="17.5546875" bestFit="1" customWidth="1"/>
    <col min="19" max="19" width="33.44140625" customWidth="1"/>
  </cols>
  <sheetData>
    <row r="1" spans="1:13" x14ac:dyDescent="0.3"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3" x14ac:dyDescent="0.3">
      <c r="A2" t="s">
        <v>0</v>
      </c>
      <c r="B2">
        <v>49.29402281142135</v>
      </c>
      <c r="C2">
        <v>3.557407790860083E-3</v>
      </c>
      <c r="D2">
        <v>0.19033443445480813</v>
      </c>
      <c r="E2">
        <v>22.036577166856048</v>
      </c>
      <c r="F2">
        <v>2.2210608055025278E-14</v>
      </c>
      <c r="G2">
        <v>0.15026320266108642</v>
      </c>
      <c r="H2">
        <v>37.568138773685554</v>
      </c>
      <c r="I2">
        <v>7.9167356792495411E-2</v>
      </c>
      <c r="J2">
        <v>4.7004962404091327E-2</v>
      </c>
    </row>
    <row r="3" spans="1:13" x14ac:dyDescent="0.3">
      <c r="A3" t="s">
        <v>1</v>
      </c>
      <c r="B3">
        <v>49.520344452503878</v>
      </c>
      <c r="C3">
        <v>1.473377564302863E-2</v>
      </c>
      <c r="D3">
        <v>0.10918263203773336</v>
      </c>
      <c r="E3">
        <v>21.0005632055753</v>
      </c>
      <c r="F3">
        <v>4.8326264233372368E-7</v>
      </c>
      <c r="G3">
        <v>0.63766968487414077</v>
      </c>
      <c r="H3">
        <v>36.349713221194527</v>
      </c>
      <c r="I3">
        <v>0.50903918744438148</v>
      </c>
      <c r="J3">
        <v>1.1953099546585733E-10</v>
      </c>
    </row>
    <row r="4" spans="1:13" x14ac:dyDescent="0.3">
      <c r="A4" t="s">
        <v>2</v>
      </c>
      <c r="B4">
        <v>50.843551671551459</v>
      </c>
      <c r="C4">
        <v>3.0154504957062681E-2</v>
      </c>
      <c r="D4">
        <v>0.14825739424072915</v>
      </c>
      <c r="E4">
        <v>18.773266650625008</v>
      </c>
      <c r="F4">
        <v>3.2033492719388826E-4</v>
      </c>
      <c r="G4">
        <v>1.4297971845439088</v>
      </c>
      <c r="H4">
        <v>36.619773574123158</v>
      </c>
      <c r="I4">
        <v>3.5226462781496264</v>
      </c>
      <c r="J4" s="2">
        <v>2.3805253168967807E-9</v>
      </c>
    </row>
    <row r="5" spans="1:13" x14ac:dyDescent="0.3">
      <c r="A5" t="s">
        <v>3</v>
      </c>
      <c r="B5">
        <v>50.330871265547231</v>
      </c>
      <c r="C5">
        <v>2.1188556994986625E-2</v>
      </c>
      <c r="D5">
        <v>0.12100315126708355</v>
      </c>
      <c r="E5">
        <v>19.232540845432421</v>
      </c>
      <c r="F5">
        <v>4.4025416311689972E-6</v>
      </c>
      <c r="G5">
        <v>0.64870876277961531</v>
      </c>
      <c r="H5">
        <v>36.427157635869975</v>
      </c>
      <c r="I5">
        <v>2.8955685982795467</v>
      </c>
      <c r="J5" s="3">
        <v>4.1203014878370026E-6</v>
      </c>
    </row>
    <row r="6" spans="1:13" x14ac:dyDescent="0.3">
      <c r="M6" t="e">
        <f>FIND("E",#REF!)</f>
        <v>#REF!</v>
      </c>
    </row>
    <row r="7" spans="1:13" x14ac:dyDescent="0.3">
      <c r="A7" t="s">
        <v>0</v>
      </c>
      <c r="B7">
        <v>0.73923858018086475</v>
      </c>
      <c r="C7">
        <v>4.3052346807976706E-5</v>
      </c>
      <c r="D7">
        <v>3.4804684743712205E-2</v>
      </c>
      <c r="E7">
        <v>4.3090032478216518</v>
      </c>
      <c r="F7">
        <v>5.1256590953259514E-18</v>
      </c>
      <c r="G7">
        <v>3.6751369860975512E-2</v>
      </c>
      <c r="H7">
        <v>5.9060311945801906E-2</v>
      </c>
      <c r="I7">
        <v>2.0145851274053331E-2</v>
      </c>
      <c r="J7">
        <v>4.7004962404069116E-2</v>
      </c>
    </row>
    <row r="8" spans="1:13" x14ac:dyDescent="0.3">
      <c r="A8" t="s">
        <v>1</v>
      </c>
      <c r="B8">
        <v>0.21297126514936285</v>
      </c>
      <c r="C8">
        <v>1.0348704460605314E-3</v>
      </c>
      <c r="D8">
        <v>0.10918202018560656</v>
      </c>
      <c r="E8">
        <v>3.6017691403665619</v>
      </c>
      <c r="F8">
        <v>4.8326261988811873E-7</v>
      </c>
      <c r="G8">
        <v>0.12460408752226623</v>
      </c>
      <c r="H8">
        <v>0.43871805499369132</v>
      </c>
      <c r="I8">
        <v>0.1657035228089512</v>
      </c>
      <c r="J8">
        <v>1.19508359854562E-10</v>
      </c>
    </row>
    <row r="9" spans="1:13" x14ac:dyDescent="0.3">
      <c r="A9" t="s">
        <v>2</v>
      </c>
      <c r="B9">
        <v>0.15642871674664507</v>
      </c>
      <c r="C9">
        <v>1.6267999978685714E-2</v>
      </c>
      <c r="D9">
        <v>7.2164946167333086E-2</v>
      </c>
      <c r="E9">
        <v>1.9167543934422</v>
      </c>
      <c r="F9">
        <v>3.2033492716058157E-4</v>
      </c>
      <c r="G9">
        <v>0.82853387581472082</v>
      </c>
      <c r="H9">
        <v>0.43913895043824119</v>
      </c>
      <c r="I9">
        <v>2.7464305214756761</v>
      </c>
      <c r="J9">
        <v>2.3804933184787034E-9</v>
      </c>
    </row>
    <row r="10" spans="1:13" x14ac:dyDescent="0.3">
      <c r="A10" t="s">
        <v>3</v>
      </c>
      <c r="B10">
        <v>0.26826561220320755</v>
      </c>
      <c r="C10">
        <v>9.0217865852495523E-3</v>
      </c>
      <c r="D10">
        <v>7.4428134626318795E-2</v>
      </c>
      <c r="E10">
        <v>3.0261473801321008</v>
      </c>
      <c r="F10">
        <v>4.4023463432124006E-6</v>
      </c>
      <c r="G10">
        <v>0.42387852213446542</v>
      </c>
      <c r="H10">
        <v>0.3006226308310555</v>
      </c>
      <c r="I10">
        <v>2.3770791181412951</v>
      </c>
      <c r="J10" s="3">
        <v>4.1201998053801696E-6</v>
      </c>
    </row>
    <row r="11" spans="1:13" x14ac:dyDescent="0.3">
      <c r="A11" t="s">
        <v>29</v>
      </c>
      <c r="B11" t="s">
        <v>4</v>
      </c>
      <c r="C11" t="s">
        <v>5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 t="s">
        <v>13</v>
      </c>
    </row>
    <row r="12" spans="1:13" x14ac:dyDescent="0.3">
      <c r="A12" t="s">
        <v>0</v>
      </c>
      <c r="B12" t="str">
        <f>IF(NOT(ISNUMBER(FIND("E",B2))),_xlfn.CONCAT(ROUND(B2,2), " ± ", ROUND(B7,2)),_xlfn.CONCAT(LEFT(B2,4),RIGHT(B2,4), " ± ",LEFT(B7,4),RIGHT(B7,4)))</f>
        <v>49.29 ± 0.74</v>
      </c>
      <c r="C12" s="4" t="s">
        <v>24</v>
      </c>
      <c r="D12" t="str">
        <f t="shared" ref="C12:J12" si="0">IF(NOT(ISNUMBER(FIND("E",D2))),_xlfn.CONCAT(ROUND(D2,2), " ± ", ROUND(D7,2)),_xlfn.CONCAT(LEFT(D2,4),RIGHT(D2,4), " ± ",LEFT(D7,4),RIGHT(D7,4)))</f>
        <v>0.19 ± 0.03</v>
      </c>
      <c r="E12" t="str">
        <f t="shared" si="0"/>
        <v>22.04 ± 4.31</v>
      </c>
      <c r="F12" t="str">
        <f t="shared" si="0"/>
        <v>2.22E-14 ± 5.12E-18</v>
      </c>
      <c r="G12" t="str">
        <f t="shared" si="0"/>
        <v>0.15 ± 0.04</v>
      </c>
      <c r="H12" t="str">
        <f t="shared" si="0"/>
        <v>37.57 ± 0.06</v>
      </c>
      <c r="I12" t="str">
        <f t="shared" si="0"/>
        <v>0.08 ± 0.02</v>
      </c>
      <c r="J12" t="str">
        <f t="shared" si="0"/>
        <v>0.05 ± 0.05</v>
      </c>
    </row>
    <row r="13" spans="1:13" x14ac:dyDescent="0.3">
      <c r="A13" t="s">
        <v>1</v>
      </c>
      <c r="B13" t="str">
        <f t="shared" ref="B13:J15" si="1">IF(NOT(ISNUMBER(FIND("E",B3))),_xlfn.CONCAT(ROUND(B3,2), " ± ", ROUND(B8,2)),_xlfn.CONCAT(LEFT(B3,4),RIGHT(B3,4), " ± ",LEFT(B8,4),RIGHT(B8,4)))</f>
        <v>49.52 ± 0.21</v>
      </c>
      <c r="C13" t="s">
        <v>25</v>
      </c>
      <c r="D13" t="str">
        <f t="shared" si="1"/>
        <v>0.11 ± 0.11</v>
      </c>
      <c r="E13" t="str">
        <f t="shared" si="1"/>
        <v>21 ± 3.6</v>
      </c>
      <c r="F13" t="str">
        <f t="shared" si="1"/>
        <v>4.83E-07 ± 4.83E-07</v>
      </c>
      <c r="G13" t="str">
        <f t="shared" si="1"/>
        <v>0.64 ± 0.12</v>
      </c>
      <c r="H13" t="str">
        <f t="shared" si="1"/>
        <v>36.35 ± 0.44</v>
      </c>
      <c r="I13" t="str">
        <f t="shared" si="1"/>
        <v>0.51 ± 0.17</v>
      </c>
      <c r="J13" t="str">
        <f t="shared" si="1"/>
        <v>1.19E-10 ± 1.19E-10</v>
      </c>
    </row>
    <row r="14" spans="1:13" x14ac:dyDescent="0.3">
      <c r="A14" t="s">
        <v>2</v>
      </c>
      <c r="B14" t="str">
        <f t="shared" si="1"/>
        <v>50.84 ± 0.16</v>
      </c>
      <c r="C14" t="str">
        <f t="shared" si="1"/>
        <v>0.03 ± 0.02</v>
      </c>
      <c r="D14" t="str">
        <f t="shared" si="1"/>
        <v>0.15 ± 0.07</v>
      </c>
      <c r="E14" t="str">
        <f t="shared" si="1"/>
        <v>18.77 ± 1.92</v>
      </c>
      <c r="F14" t="s">
        <v>26</v>
      </c>
      <c r="G14" t="str">
        <f t="shared" si="1"/>
        <v>1.43 ± 0.83</v>
      </c>
      <c r="H14" t="str">
        <f t="shared" si="1"/>
        <v>36.62 ± 0.44</v>
      </c>
      <c r="I14" t="str">
        <f t="shared" si="1"/>
        <v>3.52 ± 2.75</v>
      </c>
      <c r="J14" t="str">
        <f t="shared" si="1"/>
        <v>2.38E-09 ± 2.38E-09</v>
      </c>
    </row>
    <row r="15" spans="1:13" x14ac:dyDescent="0.3">
      <c r="A15" t="s">
        <v>3</v>
      </c>
      <c r="B15" t="str">
        <f t="shared" si="1"/>
        <v>50.33 ± 0.27</v>
      </c>
      <c r="C15" t="str">
        <f t="shared" si="1"/>
        <v>0.02 ± 0.01</v>
      </c>
      <c r="D15" t="str">
        <f t="shared" si="1"/>
        <v>0.12 ± 0.07</v>
      </c>
      <c r="E15" t="str">
        <f t="shared" si="1"/>
        <v>19.23 ± 3.03</v>
      </c>
      <c r="F15" t="s">
        <v>27</v>
      </c>
      <c r="G15" t="str">
        <f t="shared" si="1"/>
        <v>0.65 ± 0.42</v>
      </c>
      <c r="H15" t="str">
        <f t="shared" si="1"/>
        <v>36.43 ± 0.3</v>
      </c>
      <c r="I15" t="str">
        <f t="shared" si="1"/>
        <v>2.9 ± 2.38</v>
      </c>
      <c r="J15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4F4C-D4DD-44BF-B91F-9C5CC89DA340}">
  <dimension ref="A1:D5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23</v>
      </c>
    </row>
    <row r="2" spans="1:4" x14ac:dyDescent="0.3">
      <c r="A2">
        <v>3.4789336839686148E-3</v>
      </c>
      <c r="B2">
        <v>1.6021669712054144E-2</v>
      </c>
      <c r="C2">
        <v>6.2601416645727131E-2</v>
      </c>
      <c r="D2">
        <v>8.6353802419691268E-3</v>
      </c>
    </row>
    <row r="3" spans="1:4" x14ac:dyDescent="0.3">
      <c r="A3">
        <v>3.6273348199935352E-3</v>
      </c>
      <c r="B3">
        <v>1.5492991881487072E-2</v>
      </c>
      <c r="C3">
        <v>1.1847323766010555E-2</v>
      </c>
      <c r="D3">
        <v>4.8327928730043214E-3</v>
      </c>
    </row>
    <row r="4" spans="1:4" x14ac:dyDescent="0.3">
      <c r="A4">
        <v>3.565954868618099E-3</v>
      </c>
      <c r="B4">
        <v>1.2686665335544673E-2</v>
      </c>
      <c r="C4">
        <v>1.6014774459450362E-2</v>
      </c>
      <c r="D4">
        <v>2.746516400693565E-2</v>
      </c>
    </row>
    <row r="5" spans="1:4" x14ac:dyDescent="0.3">
      <c r="D5">
        <v>4.3820890858037406E-2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2020-01-07T03:48:07Z</dcterms:created>
  <dcterms:modified xsi:type="dcterms:W3CDTF">2020-01-15T04:50:39Z</dcterms:modified>
</cp:coreProperties>
</file>