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9B204F6E-CDCD-4E66-BB0E-BD9145FB79E6}" xr6:coauthVersionLast="44" xr6:coauthVersionMax="44" xr10:uidLastSave="{00000000-0000-0000-0000-000000000000}"/>
  <bookViews>
    <workbookView xWindow="-120" yWindow="-120" windowWidth="29040" windowHeight="15840" xr2:uid="{C3D14B4C-3BE8-4F56-A36A-8E13C19772D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W6" i="1"/>
  <c r="T6" i="1"/>
  <c r="AA5" i="1"/>
  <c r="P18" i="1" s="1"/>
  <c r="Z5" i="1"/>
  <c r="W5" i="1"/>
  <c r="V5" i="1"/>
  <c r="U5" i="1"/>
  <c r="T5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17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17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17" i="1"/>
  <c r="C13" i="2" l="1"/>
  <c r="D13" i="2"/>
  <c r="E13" i="2"/>
  <c r="F13" i="2"/>
  <c r="G13" i="2"/>
  <c r="H13" i="2"/>
  <c r="I13" i="2"/>
  <c r="J13" i="2"/>
  <c r="C14" i="2"/>
  <c r="D14" i="2"/>
  <c r="E14" i="2"/>
  <c r="F14" i="2"/>
  <c r="G14" i="2"/>
  <c r="H14" i="2"/>
  <c r="I14" i="2"/>
  <c r="J14" i="2"/>
  <c r="C15" i="2"/>
  <c r="D15" i="2"/>
  <c r="E15" i="2"/>
  <c r="F15" i="2"/>
  <c r="G15" i="2"/>
  <c r="H15" i="2"/>
  <c r="I15" i="2"/>
  <c r="J15" i="2"/>
  <c r="C16" i="2"/>
  <c r="D16" i="2"/>
  <c r="E16" i="2"/>
  <c r="F16" i="2"/>
  <c r="G16" i="2"/>
  <c r="H16" i="2"/>
  <c r="I16" i="2"/>
  <c r="J16" i="2"/>
  <c r="B14" i="2"/>
  <c r="B15" i="2"/>
  <c r="B16" i="2"/>
  <c r="B13" i="2"/>
  <c r="E23" i="1" l="1"/>
  <c r="V88" i="1" l="1"/>
  <c r="U88" i="1"/>
  <c r="T88" i="1"/>
  <c r="S88" i="1"/>
  <c r="V87" i="1"/>
  <c r="U87" i="1"/>
  <c r="T87" i="1"/>
  <c r="S87" i="1"/>
  <c r="U84" i="1"/>
  <c r="T84" i="1"/>
  <c r="S84" i="1"/>
  <c r="R84" i="1"/>
  <c r="U83" i="1"/>
  <c r="T83" i="1"/>
  <c r="S83" i="1"/>
  <c r="R83" i="1"/>
  <c r="T80" i="1"/>
  <c r="S80" i="1"/>
  <c r="R80" i="1"/>
  <c r="Q80" i="1"/>
  <c r="T79" i="1"/>
  <c r="S79" i="1"/>
  <c r="R79" i="1"/>
  <c r="Q79" i="1"/>
  <c r="S76" i="1"/>
  <c r="R76" i="1"/>
  <c r="Q76" i="1"/>
  <c r="P76" i="1"/>
  <c r="S75" i="1"/>
  <c r="R75" i="1"/>
  <c r="Q75" i="1"/>
  <c r="P75" i="1"/>
  <c r="R72" i="1"/>
  <c r="Q72" i="1"/>
  <c r="P72" i="1"/>
  <c r="O72" i="1"/>
  <c r="R71" i="1"/>
  <c r="Q71" i="1"/>
  <c r="P71" i="1"/>
  <c r="O71" i="1"/>
  <c r="Q68" i="1"/>
  <c r="P68" i="1"/>
  <c r="O68" i="1"/>
  <c r="N68" i="1"/>
  <c r="Q67" i="1"/>
  <c r="P67" i="1"/>
  <c r="O67" i="1"/>
  <c r="N67" i="1"/>
  <c r="P64" i="1"/>
  <c r="O64" i="1"/>
  <c r="N64" i="1"/>
  <c r="M64" i="1"/>
  <c r="P63" i="1"/>
  <c r="O63" i="1"/>
  <c r="N63" i="1"/>
  <c r="M63" i="1"/>
  <c r="O60" i="1"/>
  <c r="N60" i="1"/>
  <c r="M60" i="1"/>
  <c r="L60" i="1"/>
  <c r="O59" i="1"/>
  <c r="N59" i="1"/>
  <c r="M59" i="1"/>
  <c r="L59" i="1"/>
  <c r="N56" i="1"/>
  <c r="M56" i="1"/>
  <c r="L56" i="1"/>
  <c r="K56" i="1"/>
  <c r="N55" i="1"/>
  <c r="M55" i="1"/>
  <c r="L55" i="1"/>
  <c r="K55" i="1"/>
  <c r="M52" i="1"/>
  <c r="L52" i="1"/>
  <c r="K52" i="1"/>
  <c r="J52" i="1"/>
  <c r="M51" i="1"/>
  <c r="L51" i="1"/>
  <c r="K51" i="1"/>
  <c r="J51" i="1"/>
  <c r="L48" i="1"/>
  <c r="K48" i="1"/>
  <c r="J48" i="1"/>
  <c r="I48" i="1"/>
  <c r="L47" i="1"/>
  <c r="K47" i="1"/>
  <c r="J47" i="1"/>
  <c r="I47" i="1"/>
  <c r="K44" i="1"/>
  <c r="J44" i="1"/>
  <c r="I44" i="1"/>
  <c r="H44" i="1"/>
  <c r="K43" i="1"/>
  <c r="J43" i="1"/>
  <c r="I43" i="1"/>
  <c r="H43" i="1"/>
  <c r="J40" i="1"/>
  <c r="I40" i="1"/>
  <c r="H40" i="1"/>
  <c r="G40" i="1"/>
  <c r="J39" i="1"/>
  <c r="I39" i="1"/>
  <c r="H39" i="1"/>
  <c r="G39" i="1"/>
  <c r="E39" i="1"/>
  <c r="I36" i="1"/>
  <c r="H36" i="1"/>
  <c r="G36" i="1"/>
  <c r="F36" i="1"/>
  <c r="I35" i="1"/>
  <c r="H35" i="1"/>
  <c r="G35" i="1"/>
  <c r="F35" i="1"/>
  <c r="A33" i="1"/>
  <c r="O32" i="1"/>
  <c r="L32" i="1"/>
  <c r="I32" i="1"/>
  <c r="H32" i="1"/>
  <c r="G32" i="1"/>
  <c r="F32" i="1"/>
  <c r="E32" i="1"/>
  <c r="A32" i="1"/>
  <c r="O31" i="1"/>
  <c r="L31" i="1"/>
  <c r="I31" i="1"/>
  <c r="H31" i="1"/>
  <c r="G31" i="1"/>
  <c r="F31" i="1"/>
  <c r="E31" i="1"/>
  <c r="C31" i="1"/>
  <c r="O30" i="1"/>
  <c r="L30" i="1"/>
  <c r="I30" i="1"/>
  <c r="O29" i="1"/>
  <c r="L29" i="1"/>
  <c r="I29" i="1"/>
  <c r="O28" i="1"/>
  <c r="L28" i="1"/>
  <c r="I28" i="1"/>
  <c r="G28" i="1"/>
  <c r="F28" i="1"/>
  <c r="E28" i="1"/>
  <c r="D28" i="1"/>
  <c r="O27" i="1"/>
  <c r="L27" i="1"/>
  <c r="I27" i="1"/>
  <c r="G27" i="1"/>
  <c r="F27" i="1"/>
  <c r="E27" i="1"/>
  <c r="D27" i="1"/>
  <c r="O26" i="1"/>
  <c r="L26" i="1"/>
  <c r="I26" i="1"/>
  <c r="O25" i="1"/>
  <c r="L25" i="1"/>
  <c r="I25" i="1"/>
  <c r="O24" i="1"/>
  <c r="L24" i="1"/>
  <c r="I24" i="1"/>
  <c r="F24" i="1"/>
  <c r="E24" i="1"/>
  <c r="D24" i="1"/>
  <c r="C24" i="1"/>
  <c r="O23" i="1"/>
  <c r="L23" i="1"/>
  <c r="I23" i="1"/>
  <c r="F23" i="1"/>
  <c r="D23" i="1"/>
  <c r="C23" i="1"/>
  <c r="A23" i="1"/>
  <c r="T22" i="1"/>
  <c r="S22" i="1"/>
  <c r="O22" i="1"/>
  <c r="L22" i="1"/>
  <c r="I22" i="1"/>
  <c r="V21" i="1"/>
  <c r="O21" i="1"/>
  <c r="L21" i="1"/>
  <c r="I21" i="1"/>
  <c r="V20" i="1"/>
  <c r="O20" i="1"/>
  <c r="L20" i="1"/>
  <c r="I20" i="1"/>
  <c r="E20" i="1"/>
  <c r="D20" i="1"/>
  <c r="C20" i="1"/>
  <c r="B20" i="1"/>
  <c r="O19" i="1"/>
  <c r="L19" i="1"/>
  <c r="I19" i="1"/>
  <c r="E19" i="1"/>
  <c r="D19" i="1"/>
  <c r="C19" i="1"/>
  <c r="B19" i="1"/>
  <c r="O18" i="1"/>
  <c r="L18" i="1"/>
  <c r="I18" i="1"/>
  <c r="Q17" i="1"/>
  <c r="O17" i="1"/>
  <c r="L17" i="1"/>
  <c r="I17" i="1"/>
</calcChain>
</file>

<file path=xl/sharedStrings.xml><?xml version="1.0" encoding="utf-8"?>
<sst xmlns="http://schemas.openxmlformats.org/spreadsheetml/2006/main" count="129" uniqueCount="23">
  <si>
    <t>HK-2</t>
  </si>
  <si>
    <t>UMRC6</t>
  </si>
  <si>
    <t>UOK262</t>
  </si>
  <si>
    <t>UOK + DIDS</t>
  </si>
  <si>
    <t>T1P</t>
  </si>
  <si>
    <t>Kpl</t>
  </si>
  <si>
    <t>UOK262 with DIDS</t>
  </si>
  <si>
    <t>Flow_pyr</t>
  </si>
  <si>
    <t>T1Lin</t>
  </si>
  <si>
    <t>Klp</t>
  </si>
  <si>
    <t>KMCT4</t>
  </si>
  <si>
    <t>T1Lex</t>
  </si>
  <si>
    <t>Flow_Lac</t>
  </si>
  <si>
    <t>K_MCT1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</si>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</sst>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D4110-0F05-4AA9-9660-0497C0778528}">
  <sheetPr codeName="Sheet1"/>
  <dimension ref="A1:AB88"/>
  <sheetViews>
    <sheetView tabSelected="1" workbookViewId="0">
      <selection activeCell="B22" sqref="B22:F23"/>
    </sheetView>
  </sheetViews>
  <sheetFormatPr defaultRowHeight="15" x14ac:dyDescent="0.25"/>
  <sheetData>
    <row r="1" spans="1:28" x14ac:dyDescent="0.25">
      <c r="A1">
        <v>48.120613911731617</v>
      </c>
      <c r="B1">
        <v>3.4795161265732725E-3</v>
      </c>
      <c r="C1">
        <v>0.12115537047460399</v>
      </c>
      <c r="D1">
        <v>28.286127101148843</v>
      </c>
      <c r="E1">
        <v>2.2204460492503131E-14</v>
      </c>
      <c r="F1">
        <v>0.22199757443326015</v>
      </c>
      <c r="G1">
        <v>37.450343333468659</v>
      </c>
      <c r="H1">
        <v>0.1193170263614496</v>
      </c>
      <c r="I1">
        <v>0.1411298456931295</v>
      </c>
      <c r="J1">
        <v>2.356211808499348</v>
      </c>
      <c r="K1">
        <v>21.803071789133948</v>
      </c>
      <c r="L1">
        <v>254686091.39268142</v>
      </c>
      <c r="M1">
        <v>0.99715195462511363</v>
      </c>
      <c r="N1">
        <v>0.99785346972528499</v>
      </c>
      <c r="O1">
        <v>0.99488532535510454</v>
      </c>
      <c r="P1">
        <v>7.6353436469702843E-2</v>
      </c>
      <c r="Q1">
        <v>6.5139118584084318E-2</v>
      </c>
      <c r="R1">
        <v>0.13102591930261462</v>
      </c>
    </row>
    <row r="2" spans="1:28" x14ac:dyDescent="0.25">
      <c r="A2">
        <v>50.680396451715154</v>
      </c>
      <c r="B2">
        <v>3.9270147990883662E-3</v>
      </c>
      <c r="C2">
        <v>0.21794698582814859</v>
      </c>
      <c r="D2">
        <v>9.9009938275001232</v>
      </c>
      <c r="E2">
        <v>2.2205996670362198E-14</v>
      </c>
      <c r="F2">
        <v>0.11894110934795486</v>
      </c>
      <c r="G2">
        <v>37.648702144402527</v>
      </c>
      <c r="H2">
        <v>4.8297651990673832E-2</v>
      </c>
      <c r="I2">
        <v>2.2204460492503131E-14</v>
      </c>
      <c r="J2">
        <v>5.6114128380547523</v>
      </c>
      <c r="K2">
        <v>13.325806205528517</v>
      </c>
      <c r="L2">
        <v>161047158.1115168</v>
      </c>
      <c r="M2">
        <v>0.99709416769265702</v>
      </c>
      <c r="N2">
        <v>0.98619132265690701</v>
      </c>
      <c r="O2">
        <v>0.99689204548862798</v>
      </c>
      <c r="P2">
        <v>7.6844094339646424E-2</v>
      </c>
      <c r="Q2">
        <v>0.16808999389977516</v>
      </c>
      <c r="R2">
        <v>7.8981907325062134E-2</v>
      </c>
    </row>
    <row r="3" spans="1:28" x14ac:dyDescent="0.25">
      <c r="A3">
        <v>49.102731389712162</v>
      </c>
      <c r="B3">
        <v>3.5726191661664243E-3</v>
      </c>
      <c r="C3">
        <v>0.23160370685789064</v>
      </c>
      <c r="D3">
        <v>23.523827043276164</v>
      </c>
      <c r="E3">
        <v>2.2219642502235133E-14</v>
      </c>
      <c r="F3">
        <v>0.10008818132332642</v>
      </c>
      <c r="G3">
        <v>37.632295288329871</v>
      </c>
      <c r="H3">
        <v>6.0138209620568157E-2</v>
      </c>
      <c r="I3">
        <v>2.2230487406924265E-14</v>
      </c>
      <c r="J3">
        <v>2.8545008818278075</v>
      </c>
      <c r="K3">
        <v>21.325821593945335</v>
      </c>
      <c r="L3">
        <v>491427690.54543257</v>
      </c>
      <c r="M3">
        <v>0.99564380003670339</v>
      </c>
      <c r="N3">
        <v>0.99195335998266976</v>
      </c>
      <c r="O3">
        <v>0.9975015329873631</v>
      </c>
      <c r="P3">
        <v>9.5112350349509781E-2</v>
      </c>
      <c r="Q3">
        <v>0.12686716616817512</v>
      </c>
      <c r="R3">
        <v>8.6621753913290897E-2</v>
      </c>
    </row>
    <row r="4" spans="1:28" x14ac:dyDescent="0.25">
      <c r="A4">
        <v>50.012571778454578</v>
      </c>
      <c r="B4">
        <v>8.2261049334318315E-3</v>
      </c>
      <c r="C4">
        <v>7.8238786162331871E-3</v>
      </c>
      <c r="D4">
        <v>24.126393645454886</v>
      </c>
      <c r="E4">
        <v>8.4517983628408446E-7</v>
      </c>
      <c r="F4">
        <v>0.38417933083549277</v>
      </c>
      <c r="G4">
        <v>35.700042294070279</v>
      </c>
      <c r="H4">
        <v>0.30888130275024206</v>
      </c>
      <c r="I4">
        <v>4.1254209297634721E-14</v>
      </c>
      <c r="J4">
        <v>5.740537779224173</v>
      </c>
      <c r="K4">
        <v>11.932971008367586</v>
      </c>
      <c r="L4">
        <v>142097848.58194768</v>
      </c>
      <c r="M4">
        <v>0.99706208406329411</v>
      </c>
      <c r="N4">
        <v>0.95451182918462252</v>
      </c>
      <c r="O4">
        <v>0.96755342148890255</v>
      </c>
      <c r="P4">
        <v>7.8465803659368477E-2</v>
      </c>
      <c r="Q4">
        <v>0.29835113413949227</v>
      </c>
      <c r="R4">
        <v>0.25391303933089066</v>
      </c>
    </row>
    <row r="5" spans="1:28" x14ac:dyDescent="0.25">
      <c r="A5">
        <v>49.41571153061205</v>
      </c>
      <c r="B5">
        <v>1.7952384844695909E-2</v>
      </c>
      <c r="C5">
        <v>0.32513897643519724</v>
      </c>
      <c r="D5">
        <v>10.79063676008248</v>
      </c>
      <c r="E5">
        <v>3.37910782375764E-14</v>
      </c>
      <c r="F5">
        <v>0.77012992110925338</v>
      </c>
      <c r="G5">
        <v>37.372364258487238</v>
      </c>
      <c r="H5">
        <v>0.67099227523245808</v>
      </c>
      <c r="I5">
        <v>4.1482880168662724E-14</v>
      </c>
      <c r="J5">
        <v>3.2019451544874276</v>
      </c>
      <c r="K5">
        <v>20.291269270471243</v>
      </c>
      <c r="L5">
        <v>629017289.17440271</v>
      </c>
      <c r="M5">
        <v>0.99609224845038047</v>
      </c>
      <c r="N5">
        <v>0.98228022729653697</v>
      </c>
      <c r="O5">
        <v>0.99321581530579128</v>
      </c>
      <c r="P5">
        <v>9.1131006252957447E-2</v>
      </c>
      <c r="Q5">
        <v>0.18801244877525125</v>
      </c>
      <c r="R5">
        <v>0.11728586191248075</v>
      </c>
      <c r="T5" s="1">
        <f>1/51</f>
        <v>1.9607843137254902E-2</v>
      </c>
      <c r="U5">
        <f>0.0001</f>
        <v>1E-4</v>
      </c>
      <c r="V5">
        <f>10^-8</f>
        <v>1E-8</v>
      </c>
      <c r="W5" s="1">
        <f>1/30-0.001</f>
        <v>3.2333333333333332E-2</v>
      </c>
      <c r="X5">
        <v>0</v>
      </c>
      <c r="Y5">
        <v>1E-3</v>
      </c>
      <c r="Z5" s="1">
        <f>1/37.7</f>
        <v>2.652519893899204E-2</v>
      </c>
      <c r="AA5">
        <f>10^-8</f>
        <v>1E-8</v>
      </c>
      <c r="AB5">
        <v>0</v>
      </c>
    </row>
    <row r="6" spans="1:28" x14ac:dyDescent="0.25">
      <c r="A6">
        <v>49.428561200603092</v>
      </c>
      <c r="B6">
        <v>1.2730246353966567E-2</v>
      </c>
      <c r="C6">
        <v>1.0000022208952447E-8</v>
      </c>
      <c r="D6">
        <v>24.295808480577492</v>
      </c>
      <c r="E6">
        <v>2.2215914010445092E-14</v>
      </c>
      <c r="F6">
        <v>0.40192353025805466</v>
      </c>
      <c r="G6">
        <v>36.165937552207858</v>
      </c>
      <c r="H6">
        <v>0.19368398855284627</v>
      </c>
      <c r="I6">
        <v>2.2237737766946569E-14</v>
      </c>
      <c r="J6">
        <v>4.8009905427717481</v>
      </c>
      <c r="K6">
        <v>12.427855211851746</v>
      </c>
      <c r="L6">
        <v>149956135.49829885</v>
      </c>
      <c r="M6">
        <v>0.99720075071810876</v>
      </c>
      <c r="N6">
        <v>0.98945232763408242</v>
      </c>
      <c r="O6">
        <v>0.99609594278900127</v>
      </c>
      <c r="P6">
        <v>7.5644718612386044E-2</v>
      </c>
      <c r="Q6">
        <v>0.1539517645319253</v>
      </c>
      <c r="R6">
        <v>0.10849575202156349</v>
      </c>
      <c r="T6" s="1">
        <f>1/47</f>
        <v>2.1276595744680851E-2</v>
      </c>
      <c r="U6">
        <v>0.08</v>
      </c>
      <c r="V6">
        <v>10</v>
      </c>
      <c r="W6" s="1">
        <f>1/10+0.001</f>
        <v>0.10100000000000001</v>
      </c>
      <c r="X6">
        <v>0.1</v>
      </c>
      <c r="Y6">
        <v>10</v>
      </c>
      <c r="Z6" s="1">
        <f>1/35.7</f>
        <v>2.8011204481792715E-2</v>
      </c>
      <c r="AA6">
        <v>10</v>
      </c>
      <c r="AB6">
        <v>0.9</v>
      </c>
    </row>
    <row r="7" spans="1:28" x14ac:dyDescent="0.25">
      <c r="A7">
        <v>49.134693742595658</v>
      </c>
      <c r="B7">
        <v>1.1336378651585302E-2</v>
      </c>
      <c r="C7">
        <v>1.6568061839038396E-2</v>
      </c>
      <c r="D7">
        <v>21.79919917966312</v>
      </c>
      <c r="E7">
        <v>2.2204460492503131E-14</v>
      </c>
      <c r="F7">
        <v>7.6265635306323493E-2</v>
      </c>
      <c r="G7">
        <v>36.153317535502289</v>
      </c>
      <c r="H7">
        <v>9.8533251240757375E-2</v>
      </c>
      <c r="I7">
        <v>2.2204979238374094E-14</v>
      </c>
      <c r="J7">
        <v>1.952898836424503</v>
      </c>
      <c r="K7">
        <v>19.644723056687244</v>
      </c>
      <c r="L7">
        <v>132744891.08503906</v>
      </c>
      <c r="M7">
        <v>0.99900216768483463</v>
      </c>
      <c r="N7">
        <v>0.99812720704547231</v>
      </c>
      <c r="O7">
        <v>0.9965996225501188</v>
      </c>
      <c r="P7">
        <v>4.4448064950350752E-2</v>
      </c>
      <c r="Q7">
        <v>6.3844926603594698E-2</v>
      </c>
      <c r="R7">
        <v>9.123185443573037E-2</v>
      </c>
    </row>
    <row r="8" spans="1:28" x14ac:dyDescent="0.25">
      <c r="A8">
        <v>48.970224341450667</v>
      </c>
      <c r="B8">
        <v>2.8455085625926618E-2</v>
      </c>
      <c r="C8">
        <v>0.19463910134944526</v>
      </c>
      <c r="D8">
        <v>15.382937678032819</v>
      </c>
      <c r="E8">
        <v>2.4898037270932147E-3</v>
      </c>
      <c r="F8">
        <v>0.23965150048870829</v>
      </c>
      <c r="G8">
        <v>36.927912625888425</v>
      </c>
      <c r="H8">
        <v>0.57170256654956031</v>
      </c>
      <c r="I8">
        <v>9.941866654942422E-7</v>
      </c>
      <c r="J8">
        <v>2.4430206679346318</v>
      </c>
      <c r="K8">
        <v>21.436078918089322</v>
      </c>
      <c r="L8">
        <v>457955160.74923623</v>
      </c>
      <c r="M8">
        <v>0.99837928576034285</v>
      </c>
      <c r="N8">
        <v>0.99840550035107978</v>
      </c>
      <c r="O8">
        <v>0.97812854760325485</v>
      </c>
      <c r="P8">
        <v>5.751194069035951E-2</v>
      </c>
      <c r="Q8">
        <v>5.6148136508280842E-2</v>
      </c>
      <c r="R8">
        <v>0.21109361441809982</v>
      </c>
    </row>
    <row r="9" spans="1:28" x14ac:dyDescent="0.25">
      <c r="A9">
        <v>50.361069671134324</v>
      </c>
      <c r="B9">
        <v>6.9060525830266173E-2</v>
      </c>
      <c r="C9">
        <v>0.25801108459089117</v>
      </c>
      <c r="D9">
        <v>13.471631554455945</v>
      </c>
      <c r="E9">
        <v>2.9250814687839763E-14</v>
      </c>
      <c r="F9">
        <v>3.2253352307515293</v>
      </c>
      <c r="G9">
        <v>35.700000003988414</v>
      </c>
      <c r="H9">
        <v>9.750654659613712</v>
      </c>
      <c r="I9">
        <v>8.9507003447047568E-9</v>
      </c>
      <c r="J9">
        <v>4.3363113643580764</v>
      </c>
      <c r="K9">
        <v>16.1052860544001</v>
      </c>
      <c r="L9">
        <v>1205583684.8478703</v>
      </c>
      <c r="M9">
        <v>0.99455792352757189</v>
      </c>
      <c r="N9">
        <v>0.95888050748856335</v>
      </c>
      <c r="O9">
        <v>0.98176164041495118</v>
      </c>
      <c r="P9">
        <v>0.10398649260370561</v>
      </c>
      <c r="Q9">
        <v>0.29760772423271709</v>
      </c>
      <c r="R9">
        <v>0.19874222923660653</v>
      </c>
    </row>
    <row r="10" spans="1:28" x14ac:dyDescent="0.25">
      <c r="A10">
        <v>50.999999997994593</v>
      </c>
      <c r="B10">
        <v>1.2323139929023586E-2</v>
      </c>
      <c r="C10">
        <v>1.5598276110641449E-2</v>
      </c>
      <c r="D10">
        <v>16.049210786922742</v>
      </c>
      <c r="E10">
        <v>1.0730907695642397E-3</v>
      </c>
      <c r="F10">
        <v>1.2599420336012488</v>
      </c>
      <c r="G10">
        <v>36.583994487306306</v>
      </c>
      <c r="H10">
        <v>1.4553538898315348</v>
      </c>
      <c r="I10">
        <v>4.0807233768722193E-14</v>
      </c>
      <c r="J10">
        <v>3.6193816110419976</v>
      </c>
      <c r="K10">
        <v>10.497888967303272</v>
      </c>
      <c r="L10">
        <v>83209857.156356871</v>
      </c>
      <c r="M10">
        <v>0.99668267063118265</v>
      </c>
      <c r="N10">
        <v>0.98967172348163557</v>
      </c>
      <c r="O10">
        <v>0.99072332294345355</v>
      </c>
      <c r="P10">
        <v>8.1022592759074114E-2</v>
      </c>
      <c r="Q10">
        <v>0.1457665294218416</v>
      </c>
      <c r="R10">
        <v>0.13578312841773169</v>
      </c>
    </row>
    <row r="11" spans="1:28" x14ac:dyDescent="0.25">
      <c r="A11">
        <v>50.99993380168803</v>
      </c>
      <c r="B11">
        <v>1.601888853618769E-2</v>
      </c>
      <c r="C11">
        <v>0.1641584912521373</v>
      </c>
      <c r="D11">
        <v>22.08294010390086</v>
      </c>
      <c r="E11">
        <v>2.2204460492503131E-14</v>
      </c>
      <c r="F11">
        <v>0.11219420894660005</v>
      </c>
      <c r="G11">
        <v>37.398012035506362</v>
      </c>
      <c r="H11">
        <v>0.19245141659030984</v>
      </c>
      <c r="I11">
        <v>2.2206781588809361E-14</v>
      </c>
      <c r="J11">
        <v>2.8612100103634148</v>
      </c>
      <c r="K11">
        <v>21.999999999999766</v>
      </c>
      <c r="L11">
        <v>44059879.020455331</v>
      </c>
      <c r="M11">
        <v>0.99213822043396482</v>
      </c>
      <c r="N11">
        <v>0.99410838184506134</v>
      </c>
      <c r="O11">
        <v>0.99319548348425291</v>
      </c>
      <c r="P11">
        <v>0.12446931357457527</v>
      </c>
      <c r="Q11">
        <v>0.11716632920010855</v>
      </c>
      <c r="R11">
        <v>0.14608669072309458</v>
      </c>
    </row>
    <row r="12" spans="1:28" x14ac:dyDescent="0.25">
      <c r="A12">
        <v>50.112410423624041</v>
      </c>
      <c r="B12">
        <v>7.9999999969555299E-2</v>
      </c>
      <c r="C12">
        <v>2.025498154431006</v>
      </c>
      <c r="D12">
        <v>26.715960833056617</v>
      </c>
      <c r="E12">
        <v>4.813190262085224E-11</v>
      </c>
      <c r="F12">
        <v>0.17802513032889813</v>
      </c>
      <c r="G12">
        <v>37.653887362839399</v>
      </c>
      <c r="H12">
        <v>0.37369127504783234</v>
      </c>
      <c r="I12">
        <v>4.2438187820793242E-14</v>
      </c>
      <c r="J12">
        <v>5.3408895358905601</v>
      </c>
      <c r="K12">
        <v>16.528286829967154</v>
      </c>
      <c r="L12">
        <v>1300249383.1199305</v>
      </c>
      <c r="M12">
        <v>0.97974716357598268</v>
      </c>
      <c r="N12">
        <v>0.92111167361335022</v>
      </c>
      <c r="O12">
        <v>0.96654862729160018</v>
      </c>
      <c r="P12">
        <v>0.20055742706207924</v>
      </c>
      <c r="Q12">
        <v>0.38892998015242602</v>
      </c>
      <c r="R12">
        <v>0.25541943931821498</v>
      </c>
    </row>
    <row r="13" spans="1:28" x14ac:dyDescent="0.25">
      <c r="A13">
        <v>50.170242659167336</v>
      </c>
      <c r="B13">
        <v>8.6403546782031753E-3</v>
      </c>
      <c r="C13">
        <v>6.9996504707704105E-2</v>
      </c>
      <c r="D13">
        <v>24.289359659065365</v>
      </c>
      <c r="E13">
        <v>5.5774294888870558E-10</v>
      </c>
      <c r="F13">
        <v>0.14710121465685502</v>
      </c>
      <c r="G13">
        <v>36.223814614921984</v>
      </c>
      <c r="H13">
        <v>0.48172107020411004</v>
      </c>
      <c r="I13">
        <v>3.1310055328609909E-14</v>
      </c>
      <c r="J13">
        <v>4.079138265678818</v>
      </c>
      <c r="K13">
        <v>14.773602809897632</v>
      </c>
      <c r="L13">
        <v>566450101.24093688</v>
      </c>
      <c r="M13">
        <v>0.99898533074451068</v>
      </c>
      <c r="N13">
        <v>0.99701139548014506</v>
      </c>
      <c r="O13">
        <v>0.949541110127199</v>
      </c>
      <c r="P13">
        <v>4.4815903611969979E-2</v>
      </c>
      <c r="Q13">
        <v>8.2400008207427697E-2</v>
      </c>
      <c r="R13">
        <v>0.32512088803992523</v>
      </c>
    </row>
    <row r="14" spans="1:28" x14ac:dyDescent="0.25">
      <c r="A14">
        <v>50.757253125081057</v>
      </c>
      <c r="B14">
        <v>4.8323620306448935E-3</v>
      </c>
      <c r="C14">
        <v>5.4563962150907331E-3</v>
      </c>
      <c r="D14">
        <v>24.502054124559894</v>
      </c>
      <c r="E14">
        <v>1.7651220104339856E-5</v>
      </c>
      <c r="F14">
        <v>3.1617351973594027E-2</v>
      </c>
      <c r="G14">
        <v>36.697236947356437</v>
      </c>
      <c r="H14">
        <v>4.7124138988605048E-2</v>
      </c>
      <c r="I14">
        <v>1.6211893547391038E-5</v>
      </c>
      <c r="J14">
        <v>4.5658015908569123</v>
      </c>
      <c r="K14">
        <v>13.024147455245862</v>
      </c>
      <c r="L14">
        <v>350999697.1980691</v>
      </c>
      <c r="M14">
        <v>0.99208181807768536</v>
      </c>
      <c r="N14">
        <v>0.99508377256621872</v>
      </c>
      <c r="O14">
        <v>0.99253225813286505</v>
      </c>
      <c r="P14">
        <v>0.12573170714751689</v>
      </c>
      <c r="Q14">
        <v>0.10237015179103715</v>
      </c>
      <c r="R14">
        <v>0.12637696756741412</v>
      </c>
    </row>
    <row r="15" spans="1:28" x14ac:dyDescent="0.25">
      <c r="A15">
        <v>50.897187024056102</v>
      </c>
      <c r="B15">
        <v>1.1560450572118007E-2</v>
      </c>
      <c r="C15">
        <v>8.4848356183085338E-2</v>
      </c>
      <c r="D15">
        <v>11.269071995275183</v>
      </c>
      <c r="E15">
        <v>2.407360763413255E-14</v>
      </c>
      <c r="F15">
        <v>0.15210747569666191</v>
      </c>
      <c r="G15">
        <v>37.577766937274333</v>
      </c>
      <c r="H15">
        <v>0.22793467277447976</v>
      </c>
      <c r="I15">
        <v>3.8305931461935391E-14</v>
      </c>
      <c r="J15">
        <v>6.1031742274447058</v>
      </c>
      <c r="K15">
        <v>13.766984672850123</v>
      </c>
      <c r="L15">
        <v>621934179.43162954</v>
      </c>
      <c r="M15">
        <v>0.99882163160938198</v>
      </c>
      <c r="N15">
        <v>0.99270388667667397</v>
      </c>
      <c r="O15">
        <v>0.96037915720805644</v>
      </c>
      <c r="P15">
        <v>4.8286264033468369E-2</v>
      </c>
      <c r="Q15">
        <v>0.12081206714507217</v>
      </c>
      <c r="R15">
        <v>0.28282810134363656</v>
      </c>
    </row>
    <row r="16" spans="1:28" x14ac:dyDescent="0.25">
      <c r="A16">
        <v>49.372704065629407</v>
      </c>
      <c r="B16">
        <v>4.4712314332643145E-2</v>
      </c>
      <c r="C16">
        <v>0.33865466146936779</v>
      </c>
      <c r="D16">
        <v>9.9724964073016142</v>
      </c>
      <c r="E16">
        <v>2.2204460492503131E-14</v>
      </c>
      <c r="F16">
        <v>1.8828390630124936</v>
      </c>
      <c r="G16">
        <v>35.700000000028353</v>
      </c>
      <c r="H16">
        <v>9.9999999999999787</v>
      </c>
      <c r="I16">
        <v>4.8819468832966442E-10</v>
      </c>
      <c r="J16">
        <v>2.8975994027540488</v>
      </c>
      <c r="K16">
        <v>20.4810419967835</v>
      </c>
      <c r="L16">
        <v>818269300.73777747</v>
      </c>
      <c r="M16">
        <v>0.99463967383988361</v>
      </c>
      <c r="N16">
        <v>0.985550803068721</v>
      </c>
      <c r="O16">
        <v>0.96924532881281233</v>
      </c>
      <c r="P16">
        <v>0.10311916123851592</v>
      </c>
      <c r="Q16">
        <v>0.19758020614782132</v>
      </c>
      <c r="R16">
        <v>0.24695341960909117</v>
      </c>
    </row>
    <row r="17" spans="1:22" x14ac:dyDescent="0.25">
      <c r="I17">
        <f>_xlfn.IFS(ABS(1/A1-T$5)&lt;=0.001*(1/A1),"Lower",ABS(1/A1-T$6)&lt;=0.001*(1/A1),"Upper",TRUE,1)</f>
        <v>1</v>
      </c>
      <c r="J17">
        <f>_xlfn.IFS(ABS(B1-U$5)&lt;=0.001*(B1),"Lower",ABS(B1-U$6)&lt;=0.001*(B1),"Upper",TRUE,1)</f>
        <v>1</v>
      </c>
      <c r="K17">
        <f>_xlfn.IFS(ABS(C1-V$5)&lt;=0.001*(C1),"Lower",ABS(C1-V$6)&lt;=0.001*(C1),"Upper",TRUE,1)</f>
        <v>1</v>
      </c>
      <c r="L17">
        <f t="shared" ref="J17:Q32" si="0">_xlfn.IFS(ABS(1/D1-W$5)&lt;=0.001*(1/D1),"Lower",ABS(1/D1-W$6)&lt;=0.001*(1/D1),"Upper",TRUE,1)</f>
        <v>1</v>
      </c>
      <c r="M17">
        <f>_xlfn.IFS(ABS(E1-X$5)&lt;=0.001*(E1),"Lower",ABS(E1-X$6)&lt;=0.001*(E1),"Upper",TRUE,1)</f>
        <v>1</v>
      </c>
      <c r="N17">
        <f>_xlfn.IFS(ABS(F1-Y$5)&lt;=0.001*(F1),"Lower",ABS(F1-Y$6)&lt;=0.001*(F1),"Upper",TRUE,1)</f>
        <v>1</v>
      </c>
      <c r="O17">
        <f t="shared" si="0"/>
        <v>1</v>
      </c>
      <c r="P17">
        <f>_xlfn.IFS(ABS(H1-AA$5)&lt;=0.001*(H1),"Lower",ABS(H1-AA$6)&lt;=0.001*(H1),"Upper",TRUE,1)</f>
        <v>1</v>
      </c>
      <c r="Q17">
        <f t="shared" si="0"/>
        <v>1</v>
      </c>
    </row>
    <row r="18" spans="1:22" x14ac:dyDescent="0.25">
      <c r="B18" t="s">
        <v>0</v>
      </c>
      <c r="C18" t="s">
        <v>1</v>
      </c>
      <c r="D18" t="s">
        <v>2</v>
      </c>
      <c r="E18" t="s">
        <v>3</v>
      </c>
      <c r="I18">
        <f t="shared" ref="I18:I32" si="1">_xlfn.IFS(ABS(1/A2-T$5)&lt;=0.001*(1/A2),"Lower",ABS(1/A2-T$6)&lt;=0.001*(1/A2),"Upper",TRUE,1)</f>
        <v>1</v>
      </c>
      <c r="J18">
        <f t="shared" ref="J18:K32" si="2">_xlfn.IFS(ABS(B2-U$5)&lt;=0.001*(B2),"Lower",ABS(B2-U$6)&lt;=0.001*(B2),"Upper",TRUE,1)</f>
        <v>1</v>
      </c>
      <c r="K18">
        <f t="shared" si="2"/>
        <v>1</v>
      </c>
      <c r="L18" t="str">
        <f t="shared" si="0"/>
        <v>Upper</v>
      </c>
      <c r="M18">
        <f t="shared" ref="M18:N32" si="3">_xlfn.IFS(ABS(E2-X$5)&lt;=0.001*(E2),"Lower",ABS(E2-X$6)&lt;=0.001*(E2),"Upper",TRUE,1)</f>
        <v>1</v>
      </c>
      <c r="N18">
        <f t="shared" si="3"/>
        <v>1</v>
      </c>
      <c r="O18">
        <f t="shared" si="0"/>
        <v>1</v>
      </c>
      <c r="P18">
        <f t="shared" ref="P18:P32" si="4">_xlfn.IFS(ABS(H2-AA$5)&lt;=0.001*(H2),"Lower",ABS(H2-AA$6)&lt;=0.001*(H2),"Upper",TRUE,1)</f>
        <v>1</v>
      </c>
      <c r="Q18">
        <f t="shared" ref="Q18:Q32" si="5">_xlfn.IFS(ABS(1/I2-AB$5)&lt;=0.001*(1/I2),"Lower",ABS(1/I2-AB$6)&lt;=0.001*(1/I2),"Upper",TRUE,1)</f>
        <v>1</v>
      </c>
    </row>
    <row r="19" spans="1:22" x14ac:dyDescent="0.25">
      <c r="A19" t="s">
        <v>4</v>
      </c>
      <c r="B19">
        <f>AVERAGE(A$1:A$3)</f>
        <v>49.301247251052985</v>
      </c>
      <c r="C19">
        <f>AVERAGE(A$4:A$6)</f>
        <v>49.618948169889904</v>
      </c>
      <c r="D19">
        <f>AVERAGE(A$9:A$11)</f>
        <v>50.787001156938977</v>
      </c>
      <c r="E19">
        <f>AVERAGE(A$13:A$16)</f>
        <v>50.299346718483477</v>
      </c>
      <c r="I19">
        <f t="shared" si="1"/>
        <v>1</v>
      </c>
      <c r="J19">
        <f t="shared" si="2"/>
        <v>1</v>
      </c>
      <c r="K19">
        <f t="shared" si="2"/>
        <v>1</v>
      </c>
      <c r="L19">
        <f t="shared" si="0"/>
        <v>1</v>
      </c>
      <c r="M19">
        <f t="shared" si="3"/>
        <v>1</v>
      </c>
      <c r="N19">
        <f t="shared" si="3"/>
        <v>1</v>
      </c>
      <c r="O19">
        <f t="shared" si="0"/>
        <v>1</v>
      </c>
      <c r="P19">
        <f t="shared" si="4"/>
        <v>1</v>
      </c>
      <c r="Q19">
        <f t="shared" si="5"/>
        <v>1</v>
      </c>
    </row>
    <row r="20" spans="1:22" x14ac:dyDescent="0.25">
      <c r="B20">
        <f>STDEV(A$1:A$3)/SQRT(COUNT(A$1:A$3))</f>
        <v>0.7455821156215362</v>
      </c>
      <c r="C20">
        <f>STDEV(A$4:A$6)/SQRT(COUNT(A$4:A$6))</f>
        <v>0.19684675716516564</v>
      </c>
      <c r="D20">
        <f>STDEV(A$9:A$11)/SQRT(COUNT(A$9:A$11))</f>
        <v>0.21296574375965627</v>
      </c>
      <c r="E20">
        <f>STDEV(A$13:A$16)/SQRT(COUNT(A$13:A$16))</f>
        <v>0.34670181381010645</v>
      </c>
      <c r="I20">
        <f t="shared" si="1"/>
        <v>1</v>
      </c>
      <c r="J20">
        <f t="shared" si="2"/>
        <v>1</v>
      </c>
      <c r="K20">
        <f t="shared" si="2"/>
        <v>1</v>
      </c>
      <c r="L20">
        <f t="shared" si="0"/>
        <v>1</v>
      </c>
      <c r="M20">
        <f t="shared" si="3"/>
        <v>1</v>
      </c>
      <c r="N20">
        <f t="shared" si="3"/>
        <v>1</v>
      </c>
      <c r="O20" t="str">
        <f t="shared" si="0"/>
        <v>Upper</v>
      </c>
      <c r="P20">
        <f t="shared" si="4"/>
        <v>1</v>
      </c>
      <c r="Q20">
        <f t="shared" si="5"/>
        <v>1</v>
      </c>
      <c r="V20" t="e">
        <f>1/W9</f>
        <v>#DIV/0!</v>
      </c>
    </row>
    <row r="21" spans="1:22" x14ac:dyDescent="0.25">
      <c r="I21">
        <f t="shared" si="1"/>
        <v>1</v>
      </c>
      <c r="J21">
        <f t="shared" si="2"/>
        <v>1</v>
      </c>
      <c r="K21">
        <f t="shared" si="2"/>
        <v>1</v>
      </c>
      <c r="L21">
        <f t="shared" si="0"/>
        <v>1</v>
      </c>
      <c r="M21">
        <f t="shared" si="3"/>
        <v>1</v>
      </c>
      <c r="N21">
        <f t="shared" si="3"/>
        <v>1</v>
      </c>
      <c r="O21">
        <f t="shared" si="0"/>
        <v>1</v>
      </c>
      <c r="P21">
        <f t="shared" si="4"/>
        <v>1</v>
      </c>
      <c r="Q21">
        <f t="shared" si="5"/>
        <v>1</v>
      </c>
      <c r="V21" t="e">
        <f>1/W10</f>
        <v>#DIV/0!</v>
      </c>
    </row>
    <row r="22" spans="1:22" x14ac:dyDescent="0.25">
      <c r="C22" t="s">
        <v>0</v>
      </c>
      <c r="D22" t="s">
        <v>1</v>
      </c>
      <c r="E22" t="s">
        <v>2</v>
      </c>
      <c r="F22" t="s">
        <v>3</v>
      </c>
      <c r="I22">
        <f t="shared" si="1"/>
        <v>1</v>
      </c>
      <c r="J22">
        <f t="shared" si="2"/>
        <v>1</v>
      </c>
      <c r="K22" t="str">
        <f t="shared" si="2"/>
        <v>Lower</v>
      </c>
      <c r="L22">
        <f t="shared" si="0"/>
        <v>1</v>
      </c>
      <c r="M22">
        <f t="shared" si="3"/>
        <v>1</v>
      </c>
      <c r="N22">
        <f t="shared" si="3"/>
        <v>1</v>
      </c>
      <c r="O22">
        <f t="shared" si="0"/>
        <v>1</v>
      </c>
      <c r="P22">
        <f t="shared" si="4"/>
        <v>1</v>
      </c>
      <c r="Q22">
        <f t="shared" si="5"/>
        <v>1</v>
      </c>
      <c r="S22">
        <f>MAX(L5:L16)</f>
        <v>1300249383.1199305</v>
      </c>
      <c r="T22">
        <f>S22/10^8</f>
        <v>13.002493831199304</v>
      </c>
    </row>
    <row r="23" spans="1:22" x14ac:dyDescent="0.25">
      <c r="A23">
        <f>STDEV(B5:B16)/SQRT(12)</f>
        <v>7.1901822400319594E-3</v>
      </c>
      <c r="B23" t="s">
        <v>5</v>
      </c>
      <c r="C23">
        <f>AVERAGE(B$1:B$3)</f>
        <v>3.6597166972760207E-3</v>
      </c>
      <c r="D23">
        <f>AVERAGE(B$4:B$6)</f>
        <v>1.2969578710698102E-2</v>
      </c>
      <c r="E23">
        <f>AVERAGE(B$9:B$11)</f>
        <v>3.2467518098492486E-2</v>
      </c>
      <c r="F23">
        <f>AVERAGE(B$13:B$16)</f>
        <v>1.7436370403402304E-2</v>
      </c>
      <c r="I23">
        <f t="shared" si="1"/>
        <v>1</v>
      </c>
      <c r="J23">
        <f t="shared" si="2"/>
        <v>1</v>
      </c>
      <c r="K23">
        <f t="shared" si="2"/>
        <v>1</v>
      </c>
      <c r="L23">
        <f t="shared" si="0"/>
        <v>1</v>
      </c>
      <c r="M23">
        <f t="shared" si="3"/>
        <v>1</v>
      </c>
      <c r="N23">
        <f t="shared" si="3"/>
        <v>1</v>
      </c>
      <c r="O23">
        <f t="shared" si="0"/>
        <v>1</v>
      </c>
      <c r="P23">
        <f t="shared" si="4"/>
        <v>1</v>
      </c>
      <c r="Q23">
        <f t="shared" si="5"/>
        <v>1</v>
      </c>
    </row>
    <row r="24" spans="1:22" x14ac:dyDescent="0.25">
      <c r="C24">
        <f>STDEV(B$1:B$3)/SQRT(COUNT(B$1:B$3))</f>
        <v>1.3632467423976377E-4</v>
      </c>
      <c r="D24">
        <f>STDEV(B$4:B$6)/SQRT(COUNT(B$4:B$6))</f>
        <v>2.8102841025300172E-3</v>
      </c>
      <c r="E24">
        <f>STDEV(B$9:B$11)/SQRT(COUNT(B$9:B$11))</f>
        <v>1.8327582133541017E-2</v>
      </c>
      <c r="F24">
        <f>STDEV(B$13:B$16)/SQRT(COUNT(B$13:B$16))</f>
        <v>9.1957167148318739E-3</v>
      </c>
      <c r="I24">
        <f t="shared" si="1"/>
        <v>1</v>
      </c>
      <c r="J24">
        <f t="shared" si="2"/>
        <v>1</v>
      </c>
      <c r="K24">
        <f t="shared" si="2"/>
        <v>1</v>
      </c>
      <c r="L24">
        <f t="shared" si="0"/>
        <v>1</v>
      </c>
      <c r="M24">
        <f t="shared" si="3"/>
        <v>1</v>
      </c>
      <c r="N24">
        <f t="shared" si="3"/>
        <v>1</v>
      </c>
      <c r="O24">
        <f t="shared" si="0"/>
        <v>1</v>
      </c>
      <c r="P24">
        <f t="shared" si="4"/>
        <v>1</v>
      </c>
      <c r="Q24">
        <f t="shared" si="5"/>
        <v>1</v>
      </c>
    </row>
    <row r="25" spans="1:22" x14ac:dyDescent="0.25">
      <c r="I25">
        <f t="shared" si="1"/>
        <v>1</v>
      </c>
      <c r="J25">
        <f t="shared" si="2"/>
        <v>1</v>
      </c>
      <c r="K25">
        <f t="shared" si="2"/>
        <v>1</v>
      </c>
      <c r="L25">
        <f t="shared" si="0"/>
        <v>1</v>
      </c>
      <c r="M25">
        <f t="shared" si="3"/>
        <v>1</v>
      </c>
      <c r="N25">
        <f t="shared" si="3"/>
        <v>1</v>
      </c>
      <c r="O25" t="str">
        <f t="shared" si="0"/>
        <v>Upper</v>
      </c>
      <c r="P25">
        <f t="shared" si="4"/>
        <v>1</v>
      </c>
      <c r="Q25">
        <f t="shared" si="5"/>
        <v>1</v>
      </c>
    </row>
    <row r="26" spans="1:22" x14ac:dyDescent="0.25">
      <c r="D26" t="s">
        <v>0</v>
      </c>
      <c r="E26" t="s">
        <v>1</v>
      </c>
      <c r="F26" t="s">
        <v>2</v>
      </c>
      <c r="G26" t="s">
        <v>6</v>
      </c>
      <c r="I26" t="str">
        <f t="shared" si="1"/>
        <v>Lower</v>
      </c>
      <c r="J26">
        <f t="shared" si="2"/>
        <v>1</v>
      </c>
      <c r="K26">
        <f t="shared" si="2"/>
        <v>1</v>
      </c>
      <c r="L26">
        <f t="shared" si="0"/>
        <v>1</v>
      </c>
      <c r="M26">
        <f t="shared" si="3"/>
        <v>1</v>
      </c>
      <c r="N26">
        <f t="shared" si="3"/>
        <v>1</v>
      </c>
      <c r="O26">
        <f t="shared" si="0"/>
        <v>1</v>
      </c>
      <c r="P26">
        <f t="shared" si="4"/>
        <v>1</v>
      </c>
      <c r="Q26">
        <f t="shared" si="5"/>
        <v>1</v>
      </c>
    </row>
    <row r="27" spans="1:22" x14ac:dyDescent="0.25">
      <c r="C27" t="s">
        <v>7</v>
      </c>
      <c r="D27">
        <f>AVERAGE(C$1:C$3)</f>
        <v>0.19023535438688108</v>
      </c>
      <c r="E27">
        <f>AVERAGE(C$4:C$6)</f>
        <v>0.11098762168381754</v>
      </c>
      <c r="F27">
        <f>AVERAGE(C$9:C$11)</f>
        <v>0.14592261731789</v>
      </c>
      <c r="G27">
        <f>AVERAGE(C$13:C$16)</f>
        <v>0.12473897964381199</v>
      </c>
      <c r="I27" t="str">
        <f t="shared" si="1"/>
        <v>Lower</v>
      </c>
      <c r="J27">
        <f t="shared" si="2"/>
        <v>1</v>
      </c>
      <c r="K27">
        <f t="shared" si="2"/>
        <v>1</v>
      </c>
      <c r="L27">
        <f t="shared" si="0"/>
        <v>1</v>
      </c>
      <c r="M27">
        <f t="shared" si="3"/>
        <v>1</v>
      </c>
      <c r="N27">
        <f t="shared" si="3"/>
        <v>1</v>
      </c>
      <c r="O27">
        <f t="shared" si="0"/>
        <v>1</v>
      </c>
      <c r="P27">
        <f t="shared" si="4"/>
        <v>1</v>
      </c>
      <c r="Q27">
        <f t="shared" si="5"/>
        <v>1</v>
      </c>
    </row>
    <row r="28" spans="1:22" x14ac:dyDescent="0.25">
      <c r="D28">
        <f>STDEV(C$1:C$3)/SQRT(COUNT(C$1:C$3))</f>
        <v>3.4764251947037965E-2</v>
      </c>
      <c r="E28">
        <f>STDEV(C$4:C$6)/SQRT(COUNT(C$4:C$6))</f>
        <v>0.10709949468666879</v>
      </c>
      <c r="F28">
        <f>STDEV(C$9:C$11)/SQRT(COUNT(C$9:C$11))</f>
        <v>7.0570066251987876E-2</v>
      </c>
      <c r="G28">
        <f>STDEV(C$13:C$16)/SQRT(COUNT(C$13:C$16))</f>
        <v>7.3357716046404037E-2</v>
      </c>
      <c r="I28">
        <f t="shared" si="1"/>
        <v>1</v>
      </c>
      <c r="J28" t="str">
        <f t="shared" si="2"/>
        <v>Upper</v>
      </c>
      <c r="K28">
        <f t="shared" si="2"/>
        <v>1</v>
      </c>
      <c r="L28">
        <f t="shared" si="0"/>
        <v>1</v>
      </c>
      <c r="M28">
        <f t="shared" si="3"/>
        <v>1</v>
      </c>
      <c r="N28">
        <f t="shared" si="3"/>
        <v>1</v>
      </c>
      <c r="O28">
        <f t="shared" si="0"/>
        <v>1</v>
      </c>
      <c r="P28">
        <f t="shared" si="4"/>
        <v>1</v>
      </c>
      <c r="Q28">
        <f t="shared" si="5"/>
        <v>1</v>
      </c>
    </row>
    <row r="29" spans="1:22" x14ac:dyDescent="0.25">
      <c r="I29">
        <f t="shared" si="1"/>
        <v>1</v>
      </c>
      <c r="J29">
        <f t="shared" si="2"/>
        <v>1</v>
      </c>
      <c r="K29">
        <f t="shared" si="2"/>
        <v>1</v>
      </c>
      <c r="L29">
        <f t="shared" si="0"/>
        <v>1</v>
      </c>
      <c r="M29">
        <f t="shared" si="3"/>
        <v>1</v>
      </c>
      <c r="N29">
        <f t="shared" si="3"/>
        <v>1</v>
      </c>
      <c r="O29">
        <f t="shared" si="0"/>
        <v>1</v>
      </c>
      <c r="P29">
        <f t="shared" si="4"/>
        <v>1</v>
      </c>
      <c r="Q29">
        <f t="shared" si="5"/>
        <v>1</v>
      </c>
    </row>
    <row r="30" spans="1:22" x14ac:dyDescent="0.25">
      <c r="E30" t="s">
        <v>0</v>
      </c>
      <c r="F30" t="s">
        <v>1</v>
      </c>
      <c r="G30" t="s">
        <v>2</v>
      </c>
      <c r="H30" t="s">
        <v>6</v>
      </c>
      <c r="I30">
        <f t="shared" si="1"/>
        <v>1</v>
      </c>
      <c r="J30">
        <f t="shared" si="2"/>
        <v>1</v>
      </c>
      <c r="K30">
        <f t="shared" si="2"/>
        <v>1</v>
      </c>
      <c r="L30">
        <f t="shared" si="0"/>
        <v>1</v>
      </c>
      <c r="M30">
        <f t="shared" si="3"/>
        <v>1</v>
      </c>
      <c r="N30">
        <f t="shared" si="3"/>
        <v>1</v>
      </c>
      <c r="O30">
        <f t="shared" si="0"/>
        <v>1</v>
      </c>
      <c r="P30">
        <f t="shared" si="4"/>
        <v>1</v>
      </c>
      <c r="Q30">
        <f t="shared" si="5"/>
        <v>1</v>
      </c>
    </row>
    <row r="31" spans="1:22" x14ac:dyDescent="0.25">
      <c r="C31">
        <f>STDEV(D5:D16)/SQRT(12)</f>
        <v>1.783009832631351</v>
      </c>
      <c r="D31" t="s">
        <v>8</v>
      </c>
      <c r="E31">
        <f>AVERAGE(D$1:D$3)</f>
        <v>20.57031599064171</v>
      </c>
      <c r="F31">
        <f>AVERAGE(D$4:D$6)</f>
        <v>19.737612962038288</v>
      </c>
      <c r="G31">
        <f>AVERAGE(D$9:D$11)</f>
        <v>17.201260815093182</v>
      </c>
      <c r="H31">
        <f>AVERAGE(D$13:D$16)</f>
        <v>17.508245546550516</v>
      </c>
      <c r="I31">
        <f t="shared" si="1"/>
        <v>1</v>
      </c>
      <c r="J31">
        <f t="shared" si="2"/>
        <v>1</v>
      </c>
      <c r="K31">
        <f t="shared" si="2"/>
        <v>1</v>
      </c>
      <c r="L31">
        <f t="shared" si="0"/>
        <v>1</v>
      </c>
      <c r="M31">
        <f t="shared" si="3"/>
        <v>1</v>
      </c>
      <c r="N31">
        <f t="shared" si="3"/>
        <v>1</v>
      </c>
      <c r="O31">
        <f t="shared" si="0"/>
        <v>1</v>
      </c>
      <c r="P31">
        <f t="shared" si="4"/>
        <v>1</v>
      </c>
      <c r="Q31">
        <f t="shared" si="5"/>
        <v>1</v>
      </c>
    </row>
    <row r="32" spans="1:22" x14ac:dyDescent="0.25">
      <c r="A32">
        <f>MIN(D5:D14)</f>
        <v>10.79063676008248</v>
      </c>
      <c r="E32">
        <f>STDEV(D$1:D$3)/SQRT(COUNT(D$1:D$3))</f>
        <v>5.508953379907469</v>
      </c>
      <c r="F32">
        <f>STDEV(D$4:D$6)/SQRT(COUNT(D$4:D$6))</f>
        <v>4.47375542154324</v>
      </c>
      <c r="G32">
        <f>STDEV(D$9:D$11)/SQRT(COUNT(D$9:D$11))</f>
        <v>2.5517362183417642</v>
      </c>
      <c r="H32">
        <f>STDEV(D$13:D$16)/SQRT(COUNT(D$13:D$16))</f>
        <v>3.9855119780421515</v>
      </c>
      <c r="I32">
        <f t="shared" si="1"/>
        <v>1</v>
      </c>
      <c r="J32">
        <f t="shared" si="2"/>
        <v>1</v>
      </c>
      <c r="K32">
        <f t="shared" si="2"/>
        <v>1</v>
      </c>
      <c r="L32">
        <f t="shared" si="0"/>
        <v>1</v>
      </c>
      <c r="M32">
        <f t="shared" si="3"/>
        <v>1</v>
      </c>
      <c r="N32">
        <f t="shared" si="3"/>
        <v>1</v>
      </c>
      <c r="O32" t="str">
        <f t="shared" si="0"/>
        <v>Upper</v>
      </c>
      <c r="P32" t="str">
        <f t="shared" si="4"/>
        <v>Upper</v>
      </c>
      <c r="Q32">
        <f t="shared" si="5"/>
        <v>1</v>
      </c>
    </row>
    <row r="33" spans="1:12" x14ac:dyDescent="0.25">
      <c r="A33">
        <f>MAX(G5:G14)</f>
        <v>37.653887362839399</v>
      </c>
    </row>
    <row r="34" spans="1:12" x14ac:dyDescent="0.25">
      <c r="F34" t="s">
        <v>0</v>
      </c>
      <c r="G34" t="s">
        <v>1</v>
      </c>
      <c r="H34" t="s">
        <v>2</v>
      </c>
      <c r="I34" t="s">
        <v>6</v>
      </c>
    </row>
    <row r="35" spans="1:12" x14ac:dyDescent="0.25">
      <c r="E35" t="s">
        <v>9</v>
      </c>
      <c r="F35">
        <f>AVERAGE(E$1:E$3)</f>
        <v>2.2210033221700154E-14</v>
      </c>
      <c r="G35">
        <f>AVERAGE(E$4:E$6)</f>
        <v>2.8172663076369224E-7</v>
      </c>
      <c r="H35">
        <f>AVERAGE(E$9:E$11)</f>
        <v>3.5769692320523168E-4</v>
      </c>
      <c r="I35">
        <f>AVERAGE(E$13:E$16)</f>
        <v>4.4129444733917032E-6</v>
      </c>
    </row>
    <row r="36" spans="1:12" x14ac:dyDescent="0.25">
      <c r="F36">
        <f>STDEV(E$1:E$3)/SQRT(COUNT(E$1:E$3))</f>
        <v>4.8250618270174104E-18</v>
      </c>
      <c r="G36">
        <f>STDEV(E$4:E$6)/SQRT(COUNT(E$4:E$6))</f>
        <v>2.8172660276019622E-7</v>
      </c>
      <c r="H36">
        <f>STDEV(E$9:E$11)/SQRT(COUNT(E$9:E$11))</f>
        <v>3.5769692317950405E-4</v>
      </c>
      <c r="I36">
        <f>STDEV(E$13:E$16)/SQRT(COUNT(E$13:E$16))</f>
        <v>4.4127585456074152E-6</v>
      </c>
    </row>
    <row r="38" spans="1:12" x14ac:dyDescent="0.25">
      <c r="G38" t="s">
        <v>0</v>
      </c>
      <c r="H38" t="s">
        <v>1</v>
      </c>
      <c r="I38" t="s">
        <v>2</v>
      </c>
      <c r="J38" t="s">
        <v>3</v>
      </c>
    </row>
    <row r="39" spans="1:12" x14ac:dyDescent="0.25">
      <c r="E39">
        <f>STDEV(F5:F16)/SQRT(12)</f>
        <v>0.28143020453412104</v>
      </c>
      <c r="F39" t="s">
        <v>10</v>
      </c>
      <c r="G39">
        <f>AVERAGE(F$1:F$3)</f>
        <v>0.14700895503484715</v>
      </c>
      <c r="H39">
        <f>AVERAGE(F$4:F$6)</f>
        <v>0.51874426073426694</v>
      </c>
      <c r="I39">
        <f>AVERAGE(F$9:F$11)</f>
        <v>1.5324904910997927</v>
      </c>
      <c r="J39">
        <f>AVERAGE(F$13:F$16)</f>
        <v>0.55341627633490109</v>
      </c>
    </row>
    <row r="40" spans="1:12" x14ac:dyDescent="0.25">
      <c r="G40">
        <f>STDEV(F$1:F$3)/SQRT(COUNT(F$1:F$3))</f>
        <v>3.7887236211488991E-2</v>
      </c>
      <c r="H40">
        <f>STDEV(F$4:F$6)/SQRT(COUNT(F$4:F$6))</f>
        <v>0.12579716058654763</v>
      </c>
      <c r="I40">
        <f>STDEV(F$9:F$11)/SQRT(COUNT(F$9:F$11))</f>
        <v>0.9089597995648262</v>
      </c>
      <c r="J40">
        <f>STDEV(F$13:F$16)/SQRT(COUNT(F$13:F$16))</f>
        <v>0.44401386483779698</v>
      </c>
    </row>
    <row r="42" spans="1:12" x14ac:dyDescent="0.25">
      <c r="H42" t="s">
        <v>0</v>
      </c>
      <c r="I42" t="s">
        <v>1</v>
      </c>
      <c r="J42" t="s">
        <v>2</v>
      </c>
      <c r="K42" t="s">
        <v>3</v>
      </c>
    </row>
    <row r="43" spans="1:12" x14ac:dyDescent="0.25">
      <c r="G43" t="s">
        <v>11</v>
      </c>
      <c r="H43">
        <f>AVERAGE(G$1:G$3)</f>
        <v>37.577113588733688</v>
      </c>
      <c r="I43">
        <f>AVERAGE(G$4:G$6)</f>
        <v>36.412781368255118</v>
      </c>
      <c r="J43">
        <f>AVERAGE(G$9:G$11)</f>
        <v>36.560668842267027</v>
      </c>
      <c r="K43">
        <f>AVERAGE(G$13:G$16)</f>
        <v>36.549704624895277</v>
      </c>
    </row>
    <row r="44" spans="1:12" x14ac:dyDescent="0.25">
      <c r="H44">
        <f>STDEV(G$1:G$3)/SQRT(COUNT(G$1:G$3))</f>
        <v>6.3561831960480958E-2</v>
      </c>
      <c r="I44">
        <f>STDEV(G$4:G$6)/SQRT(COUNT(G$4:G$6))</f>
        <v>0.49828508918370279</v>
      </c>
      <c r="J44">
        <f>STDEV(G$9:G$11)/SQRT(COUNT(G$9:G$11))</f>
        <v>0.49031258025953905</v>
      </c>
      <c r="K44">
        <f>STDEV(G$13:G$16)/SQRT(COUNT(G$13:G$16))</f>
        <v>0.39863100653210481</v>
      </c>
    </row>
    <row r="46" spans="1:12" x14ac:dyDescent="0.25">
      <c r="I46" t="s">
        <v>0</v>
      </c>
      <c r="J46" t="s">
        <v>1</v>
      </c>
      <c r="K46" t="s">
        <v>2</v>
      </c>
      <c r="L46" t="s">
        <v>6</v>
      </c>
    </row>
    <row r="47" spans="1:12" x14ac:dyDescent="0.25">
      <c r="H47" t="s">
        <v>12</v>
      </c>
      <c r="I47">
        <f>AVERAGE(H$1:H$3)</f>
        <v>7.5917629324230532E-2</v>
      </c>
      <c r="J47">
        <f>AVERAGE(H$4:H$6)</f>
        <v>0.39118585551184881</v>
      </c>
      <c r="K47">
        <f>AVERAGE(H$9:H$11)</f>
        <v>3.7994866553451856</v>
      </c>
      <c r="L47">
        <f>AVERAGE(H$13:H$16)</f>
        <v>2.6891949704917932</v>
      </c>
    </row>
    <row r="48" spans="1:12" x14ac:dyDescent="0.25">
      <c r="I48">
        <f>STDEV(H$1:H$3)/SQRT(COUNT(H$1:H$3))</f>
        <v>2.1967251752266336E-2</v>
      </c>
      <c r="J48">
        <f>STDEV(H$4:H$6)/SQRT(COUNT(H$4:H$6))</f>
        <v>0.14380117024004904</v>
      </c>
      <c r="K48">
        <f>STDEV(H$9:H$11)/SQRT(COUNT(H$9:H$11))</f>
        <v>2.9978342808046046</v>
      </c>
      <c r="L48">
        <f>STDEV(H$13:H$16)/SQRT(COUNT(H$13:H$16))</f>
        <v>2.4385643271491557</v>
      </c>
    </row>
    <row r="50" spans="9:16" x14ac:dyDescent="0.25">
      <c r="J50" t="s">
        <v>0</v>
      </c>
      <c r="K50" t="s">
        <v>1</v>
      </c>
      <c r="L50" t="s">
        <v>2</v>
      </c>
      <c r="M50" t="s">
        <v>6</v>
      </c>
    </row>
    <row r="51" spans="9:16" x14ac:dyDescent="0.25">
      <c r="I51" t="s">
        <v>13</v>
      </c>
      <c r="J51">
        <f>AVERAGE(I$1:I$3)</f>
        <v>4.7043281897724644E-2</v>
      </c>
      <c r="K51">
        <f>AVERAGE(I$4:I$6)</f>
        <v>3.4991609077748002E-14</v>
      </c>
      <c r="L51">
        <f>AVERAGE(I$9:I$11)</f>
        <v>2.9835877862400384E-9</v>
      </c>
      <c r="M51">
        <f>AVERAGE(I$13:I$16)</f>
        <v>4.0530954529238379E-6</v>
      </c>
    </row>
    <row r="52" spans="9:16" x14ac:dyDescent="0.25">
      <c r="J52">
        <f>STDEV(I$1:I$3)/SQRT(COUNT(I$1:I$3))</f>
        <v>4.7043281897702433E-2</v>
      </c>
      <c r="K52">
        <f>STDEV(I$4:I$6)/SQRT(COUNT(I$4:I$6))</f>
        <v>6.3772773096146374E-15</v>
      </c>
      <c r="L52">
        <f>STDEV(I$9:I$11)/SQRT(COUNT(I$9:I$11))</f>
        <v>2.983556279237191E-9</v>
      </c>
      <c r="M52">
        <f>STDEV(I$13:I$16)/SQRT(COUNT(I$13:I$16))</f>
        <v>4.0529326997889823E-6</v>
      </c>
    </row>
    <row r="54" spans="9:16" x14ac:dyDescent="0.25">
      <c r="K54" t="s">
        <v>0</v>
      </c>
      <c r="L54" t="s">
        <v>1</v>
      </c>
      <c r="M54" t="s">
        <v>2</v>
      </c>
      <c r="N54" t="s">
        <v>6</v>
      </c>
    </row>
    <row r="55" spans="9:16" x14ac:dyDescent="0.25">
      <c r="J55" t="s">
        <v>14</v>
      </c>
      <c r="K55">
        <f>AVERAGE(J$1:J$3)</f>
        <v>3.6073751761273023</v>
      </c>
      <c r="L55">
        <f>AVERAGE(J$4:J$6)</f>
        <v>4.5811578254944498</v>
      </c>
      <c r="M55">
        <f>AVERAGE(J$9:J$11)</f>
        <v>3.6056343285878296</v>
      </c>
      <c r="N55">
        <f>AVERAGE(J$13:J$16)</f>
        <v>4.4114283716836216</v>
      </c>
    </row>
    <row r="56" spans="9:16" x14ac:dyDescent="0.25">
      <c r="K56">
        <f>STDEV(J$1:J$3)/SQRT(COUNT(J$1:J$3))</f>
        <v>1.0122908364969967</v>
      </c>
      <c r="L56">
        <f>STDEV(J$4:J$6)/SQRT(COUNT(J$4:J$6))</f>
        <v>0.74102585341338212</v>
      </c>
      <c r="M56">
        <f>STDEV(J$9:J$11)/SQRT(COUNT(J$9:J$11))</f>
        <v>0.42588055523052337</v>
      </c>
      <c r="N56">
        <f>STDEV(J$13:J$16)/SQRT(COUNT(J$13:J$16))</f>
        <v>0.66382289260777116</v>
      </c>
    </row>
    <row r="58" spans="9:16" x14ac:dyDescent="0.25">
      <c r="L58" t="s">
        <v>0</v>
      </c>
      <c r="M58" t="s">
        <v>1</v>
      </c>
      <c r="N58" t="s">
        <v>2</v>
      </c>
      <c r="O58" t="s">
        <v>6</v>
      </c>
    </row>
    <row r="59" spans="9:16" x14ac:dyDescent="0.25">
      <c r="K59" t="s">
        <v>15</v>
      </c>
      <c r="L59">
        <f>AVERAGE(K$1:K$3)</f>
        <v>18.818233196202602</v>
      </c>
      <c r="M59">
        <f>AVERAGE(K$4:K$6)</f>
        <v>14.884031830230191</v>
      </c>
      <c r="N59">
        <f>AVERAGE(K$9:K$11)</f>
        <v>16.201058340567712</v>
      </c>
      <c r="O59">
        <f>AVERAGE(K$13:K$16)</f>
        <v>15.511444233694277</v>
      </c>
    </row>
    <row r="60" spans="9:16" x14ac:dyDescent="0.25">
      <c r="L60">
        <f>STDEV(K$1:K$3)/SQRT(COUNT(K$1:K$3))</f>
        <v>2.749667108525184</v>
      </c>
      <c r="M60">
        <f>STDEV(K$4:K$6)/SQRT(COUNT(K$4:K$6))</f>
        <v>2.7073905114872208</v>
      </c>
      <c r="N60">
        <f>STDEV(K$9:K$11)/SQRT(COUNT(K$9:K$11))</f>
        <v>3.3207187374732552</v>
      </c>
      <c r="O60">
        <f>STDEV(K$13:K$16)/SQRT(COUNT(K$13:K$16))</f>
        <v>1.694872077696727</v>
      </c>
    </row>
    <row r="62" spans="9:16" x14ac:dyDescent="0.25">
      <c r="M62" t="s">
        <v>0</v>
      </c>
      <c r="N62" t="s">
        <v>1</v>
      </c>
      <c r="O62" t="s">
        <v>2</v>
      </c>
      <c r="P62" t="s">
        <v>6</v>
      </c>
    </row>
    <row r="63" spans="9:16" x14ac:dyDescent="0.25">
      <c r="L63" t="s">
        <v>16</v>
      </c>
      <c r="M63">
        <f>AVERAGE(L$1:L$3)</f>
        <v>302386980.01654357</v>
      </c>
      <c r="N63">
        <f>AVERAGE(L$4:L$6)</f>
        <v>307023757.75154978</v>
      </c>
      <c r="O63">
        <f>AVERAGE(L$9:L$11)</f>
        <v>444284473.67489415</v>
      </c>
      <c r="P63">
        <f>AVERAGE(L$13:L$16)</f>
        <v>589413319.65210319</v>
      </c>
    </row>
    <row r="64" spans="9:16" x14ac:dyDescent="0.25">
      <c r="M64">
        <f>STDEV(L$1:L$3)/SQRT(COUNT(L$1:L$3))</f>
        <v>98309638.616056696</v>
      </c>
      <c r="N64">
        <f>STDEV(L$4:L$6)/SQRT(COUNT(L$4:L$6))</f>
        <v>161012746.78001404</v>
      </c>
      <c r="O64">
        <f>STDEV(L$9:L$11)/SQRT(COUNT(L$9:L$11))</f>
        <v>380817343.30973661</v>
      </c>
      <c r="P64">
        <f>STDEV(L$13:L$16)/SQRT(COUNT(L$13:L$16))</f>
        <v>96090682.504834935</v>
      </c>
    </row>
    <row r="66" spans="13:20" x14ac:dyDescent="0.25">
      <c r="N66" t="s">
        <v>0</v>
      </c>
      <c r="O66" t="s">
        <v>1</v>
      </c>
      <c r="P66" t="s">
        <v>2</v>
      </c>
      <c r="Q66" t="s">
        <v>6</v>
      </c>
    </row>
    <row r="67" spans="13:20" x14ac:dyDescent="0.25">
      <c r="M67" t="s">
        <v>17</v>
      </c>
      <c r="N67">
        <f>AVERAGE(M$1:M$3)</f>
        <v>0.99662997411815801</v>
      </c>
      <c r="O67">
        <f>AVERAGE(M$4:M$6)</f>
        <v>0.99678502774392774</v>
      </c>
      <c r="P67">
        <f>AVERAGE(M$9:M$11)</f>
        <v>0.9944596048642399</v>
      </c>
      <c r="Q67">
        <f>AVERAGE(M$13:M$16)</f>
        <v>0.99613211356786546</v>
      </c>
    </row>
    <row r="68" spans="13:20" x14ac:dyDescent="0.25">
      <c r="N68">
        <f>STDEV(M$1:M$3)/SQRT(COUNT(M$1:M$3))</f>
        <v>4.9336913887755639E-4</v>
      </c>
      <c r="O68">
        <f>STDEV(M$4:M$6)/SQRT(COUNT(M$4:M$6))</f>
        <v>3.486949347042988E-4</v>
      </c>
      <c r="P68">
        <f>STDEV(M$9:M$11)/SQRT(COUNT(M$9:M$11))</f>
        <v>1.3127905162182648E-3</v>
      </c>
      <c r="Q68">
        <f>STDEV(M$13:M$16)/SQRT(COUNT(M$13:M$16))</f>
        <v>1.6834148194512729E-3</v>
      </c>
    </row>
    <row r="70" spans="13:20" x14ac:dyDescent="0.25">
      <c r="O70" t="s">
        <v>0</v>
      </c>
      <c r="P70" t="s">
        <v>1</v>
      </c>
      <c r="Q70" t="s">
        <v>2</v>
      </c>
      <c r="R70" t="s">
        <v>6</v>
      </c>
    </row>
    <row r="71" spans="13:20" x14ac:dyDescent="0.25">
      <c r="N71" t="s">
        <v>18</v>
      </c>
      <c r="O71">
        <f>AVERAGE(N$1:N$3)</f>
        <v>0.99199938412162059</v>
      </c>
      <c r="P71">
        <f>AVERAGE(N$4:N$6)</f>
        <v>0.97541479470508063</v>
      </c>
      <c r="Q71">
        <f>AVERAGE(N$7:N$12)</f>
        <v>0.97671749897086035</v>
      </c>
      <c r="R71">
        <f>AVERAGE(N$13:N$16)</f>
        <v>0.99258746444793977</v>
      </c>
    </row>
    <row r="72" spans="13:20" x14ac:dyDescent="0.25">
      <c r="O72">
        <f>STDEV(N$1:N$3)/SQRT(COUNT(N$1:N$3))</f>
        <v>3.3666505227571966E-3</v>
      </c>
      <c r="P72">
        <f>STDEV(N$4:N$6)/SQRT(COUNT(N$4:N$6))</f>
        <v>1.0654580102394942E-2</v>
      </c>
      <c r="Q72">
        <f>STDEV(N$9:N$11)/SQRT(COUNT(N$9:N$11))</f>
        <v>1.1077469755827695E-2</v>
      </c>
      <c r="R72">
        <f>STDEV(N$13:N$16)/SQRT(COUNT(N$13:N$16))</f>
        <v>2.5055085561655724E-3</v>
      </c>
    </row>
    <row r="74" spans="13:20" x14ac:dyDescent="0.25">
      <c r="P74" t="s">
        <v>0</v>
      </c>
      <c r="Q74" t="s">
        <v>1</v>
      </c>
      <c r="R74" t="s">
        <v>2</v>
      </c>
      <c r="S74" t="s">
        <v>6</v>
      </c>
    </row>
    <row r="75" spans="13:20" x14ac:dyDescent="0.25">
      <c r="O75" t="s">
        <v>19</v>
      </c>
      <c r="P75">
        <f>AVERAGE(O$1:O$3)</f>
        <v>0.99642630127703191</v>
      </c>
      <c r="Q75">
        <f>AVERAGE(O$4:O$6)</f>
        <v>0.98562172652789837</v>
      </c>
      <c r="R75">
        <f>AVERAGE(O$7:O$12)</f>
        <v>0.9844928740479385</v>
      </c>
      <c r="S75">
        <f>AVERAGE(O$13:O$16)</f>
        <v>0.96792446357023321</v>
      </c>
    </row>
    <row r="76" spans="13:20" x14ac:dyDescent="0.25">
      <c r="P76">
        <f>STDEV(O$1:O$3)/SQRT(COUNT(O$1:O$3))</f>
        <v>7.903214212686805E-4</v>
      </c>
      <c r="Q76">
        <f>STDEV(O$4:O$6)/SQRT(COUNT(O$4:O$6))</f>
        <v>9.0723300721945472E-3</v>
      </c>
      <c r="R76">
        <f>STDEV(O$9:O$11)/SQRT(COUNT(O$9:O$11))</f>
        <v>3.4733597153074319E-3</v>
      </c>
      <c r="S76">
        <f>STDEV(O$13:O$16)/SQRT(COUNT(O$13:O$16))</f>
        <v>9.1385974951318887E-3</v>
      </c>
    </row>
    <row r="78" spans="13:20" x14ac:dyDescent="0.25">
      <c r="Q78" t="s">
        <v>0</v>
      </c>
      <c r="R78" t="s">
        <v>1</v>
      </c>
      <c r="S78" t="s">
        <v>2</v>
      </c>
      <c r="T78" t="s">
        <v>6</v>
      </c>
    </row>
    <row r="79" spans="13:20" x14ac:dyDescent="0.25">
      <c r="P79" t="s">
        <v>20</v>
      </c>
      <c r="Q79">
        <f>AVERAGE(P$1:P$3)</f>
        <v>8.2769960386286354E-2</v>
      </c>
      <c r="R79">
        <f>AVERAGE(P$4:P$6)</f>
        <v>8.1747176174903999E-2</v>
      </c>
      <c r="S79">
        <f>AVERAGE(P$7:P$12)</f>
        <v>0.10199930527335742</v>
      </c>
      <c r="T79">
        <f>AVERAGE(P$13:P$16)</f>
        <v>8.0488259007867796E-2</v>
      </c>
    </row>
    <row r="80" spans="13:20" x14ac:dyDescent="0.25">
      <c r="Q80">
        <f>STDEV(P$1:P$3)/SQRT(COUNT(P$1:P$3))</f>
        <v>6.1728202303740097E-3</v>
      </c>
      <c r="R80">
        <f>STDEV(P$4:P$6)/SQRT(COUNT(P$4:P$6))</f>
        <v>4.7620664425895532E-3</v>
      </c>
      <c r="S80">
        <f>STDEV(P$7:P$12)/SQRT(COUNT(P$7:P$12))</f>
        <v>2.3060678578644904E-2</v>
      </c>
      <c r="T80">
        <f>STDEV(P$13:P$16)/SQRT(COUNT(P$13:P$16))</f>
        <v>2.014243603928605E-2</v>
      </c>
    </row>
    <row r="82" spans="17:22" x14ac:dyDescent="0.25">
      <c r="R82" t="s">
        <v>0</v>
      </c>
      <c r="S82" t="s">
        <v>1</v>
      </c>
      <c r="T82" t="s">
        <v>2</v>
      </c>
      <c r="U82" t="s">
        <v>6</v>
      </c>
    </row>
    <row r="83" spans="17:22" x14ac:dyDescent="0.25">
      <c r="Q83" t="s">
        <v>21</v>
      </c>
      <c r="R83">
        <f>AVERAGE(Q$1:Q$3)</f>
        <v>0.12003209288401152</v>
      </c>
      <c r="S83">
        <f>AVERAGE(Q$4:Q$6)</f>
        <v>0.21343844914888963</v>
      </c>
      <c r="T83">
        <f>AVERAGE(Q$7:Q$12)</f>
        <v>0.1782439376864948</v>
      </c>
      <c r="U83">
        <f>AVERAGE(Q$13:Q$16)</f>
        <v>0.12579060832283959</v>
      </c>
    </row>
    <row r="84" spans="17:22" x14ac:dyDescent="0.25">
      <c r="R84">
        <f>STDEV(Q$1:Q$3)/SQRT(COUNT(Q$1:Q$3))</f>
        <v>2.9915209911607666E-2</v>
      </c>
      <c r="S84">
        <f>STDEV(Q$4:Q$6)/SQRT(COUNT(Q$4:Q$6))</f>
        <v>4.3580024502883882E-2</v>
      </c>
      <c r="T84">
        <f>STDEV(Q$7:Q$12)/SQRT(COUNT(Q$7:Q$12))</f>
        <v>5.5201478463506475E-2</v>
      </c>
      <c r="U84">
        <f>STDEV(Q$13:Q$16)/SQRT(COUNT(Q$13:Q$16))</f>
        <v>2.5182325466262E-2</v>
      </c>
    </row>
    <row r="86" spans="17:22" x14ac:dyDescent="0.25">
      <c r="S86" t="s">
        <v>0</v>
      </c>
      <c r="T86" t="s">
        <v>1</v>
      </c>
      <c r="U86" t="s">
        <v>2</v>
      </c>
      <c r="V86" t="s">
        <v>6</v>
      </c>
    </row>
    <row r="87" spans="17:22" x14ac:dyDescent="0.25">
      <c r="R87" t="s">
        <v>22</v>
      </c>
      <c r="S87">
        <f>AVERAGE(R$1:R$3)</f>
        <v>9.8876526846989221E-2</v>
      </c>
      <c r="T87">
        <f>AVERAGE(R$4:R$6)</f>
        <v>0.15989821775497828</v>
      </c>
      <c r="U87">
        <f>AVERAGE(R$7:R$12)</f>
        <v>0.17305949275824631</v>
      </c>
      <c r="V87">
        <f>AVERAGE(R$13:R$16)</f>
        <v>0.24531984414001679</v>
      </c>
    </row>
    <row r="88" spans="17:22" x14ac:dyDescent="0.25">
      <c r="S88">
        <f>STDEV(R$1:R$3)/SQRT(COUNT(R$1:R$3))</f>
        <v>1.6225282641834871E-2</v>
      </c>
      <c r="T88">
        <f>STDEV(R$4:R$6)/SQRT(COUNT(R$4:R$6))</f>
        <v>4.7075848425480959E-2</v>
      </c>
      <c r="U88">
        <f>STDEV(R$7:R$12)/SQRT(COUNT(R$7:R$12))</f>
        <v>2.4291411337019984E-2</v>
      </c>
      <c r="V88">
        <f>STDEV(R$13:R$16)/SQRT(COUNT(R$13:R$16))</f>
        <v>4.2744543922925191E-2</v>
      </c>
    </row>
  </sheetData>
  <conditionalFormatting sqref="I17:Q3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:P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8B132-172D-480B-8E20-0F35E7ADE26F}">
  <sheetPr codeName="Sheet2"/>
  <dimension ref="A1:J16"/>
  <sheetViews>
    <sheetView workbookViewId="0">
      <selection activeCell="E1" sqref="E1"/>
    </sheetView>
  </sheetViews>
  <sheetFormatPr defaultRowHeight="15" x14ac:dyDescent="0.25"/>
  <cols>
    <col min="2" max="5" width="12" bestFit="1" customWidth="1"/>
    <col min="6" max="6" width="17.7109375" bestFit="1" customWidth="1"/>
    <col min="7" max="9" width="12" bestFit="1" customWidth="1"/>
    <col min="10" max="10" width="17.7109375" bestFit="1" customWidth="1"/>
  </cols>
  <sheetData>
    <row r="1" spans="1:10" x14ac:dyDescent="0.25">
      <c r="B1" t="s">
        <v>4</v>
      </c>
      <c r="C1" t="s">
        <v>5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5">
      <c r="A2" t="s">
        <v>0</v>
      </c>
      <c r="B2">
        <v>49.301247251052985</v>
      </c>
      <c r="C2">
        <v>3.6597166972760207E-3</v>
      </c>
      <c r="D2">
        <v>0.19023535438688108</v>
      </c>
      <c r="E2">
        <v>20.57031599064171</v>
      </c>
      <c r="F2">
        <v>2.2210033221700154E-14</v>
      </c>
      <c r="G2">
        <v>0.14700895503484715</v>
      </c>
      <c r="H2">
        <v>37.577113588733688</v>
      </c>
      <c r="I2">
        <v>7.5917629324230532E-2</v>
      </c>
      <c r="J2">
        <v>4.7043281897724644E-2</v>
      </c>
    </row>
    <row r="3" spans="1:10" x14ac:dyDescent="0.25">
      <c r="A3" t="s">
        <v>1</v>
      </c>
      <c r="B3">
        <v>49.618948169889904</v>
      </c>
      <c r="C3">
        <v>1.2969578710698102E-2</v>
      </c>
      <c r="D3">
        <v>0.11098762168381754</v>
      </c>
      <c r="E3">
        <v>19.737612962038288</v>
      </c>
      <c r="F3">
        <v>2.8172663076369224E-7</v>
      </c>
      <c r="G3">
        <v>0.51874426073426694</v>
      </c>
      <c r="H3">
        <v>36.412781368255118</v>
      </c>
      <c r="I3">
        <v>0.39118585551184881</v>
      </c>
      <c r="J3">
        <v>3.4991609077748002E-14</v>
      </c>
    </row>
    <row r="4" spans="1:10" x14ac:dyDescent="0.25">
      <c r="A4" t="s">
        <v>2</v>
      </c>
      <c r="B4">
        <v>50.787001156938977</v>
      </c>
      <c r="C4">
        <v>3.2467518098492486E-2</v>
      </c>
      <c r="D4">
        <v>0.14592261731789</v>
      </c>
      <c r="E4">
        <v>17.201260815093182</v>
      </c>
      <c r="F4">
        <v>3.5769692320523168E-4</v>
      </c>
      <c r="G4">
        <v>1.5324904910997927</v>
      </c>
      <c r="H4">
        <v>36.560668842267027</v>
      </c>
      <c r="I4">
        <v>3.7994866553451856</v>
      </c>
      <c r="J4">
        <v>2.9835877862400384E-9</v>
      </c>
    </row>
    <row r="5" spans="1:10" x14ac:dyDescent="0.25">
      <c r="A5" t="s">
        <v>3</v>
      </c>
      <c r="B5">
        <v>50.299346718483477</v>
      </c>
      <c r="C5">
        <v>1.7436370403402304E-2</v>
      </c>
      <c r="D5">
        <v>0.12473897964381199</v>
      </c>
      <c r="E5">
        <v>17.508245546550516</v>
      </c>
      <c r="F5">
        <v>4.4129444733917032E-6</v>
      </c>
      <c r="G5">
        <v>0.55341627633490109</v>
      </c>
      <c r="H5">
        <v>36.549704624895277</v>
      </c>
      <c r="I5">
        <v>2.6891949704917932</v>
      </c>
      <c r="J5">
        <v>4.0530954529238379E-6</v>
      </c>
    </row>
    <row r="7" spans="1:10" x14ac:dyDescent="0.25">
      <c r="B7" t="s">
        <v>4</v>
      </c>
      <c r="C7" t="s">
        <v>5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</row>
    <row r="8" spans="1:10" x14ac:dyDescent="0.25">
      <c r="A8" t="s">
        <v>0</v>
      </c>
      <c r="B8">
        <v>0.7455821156215362</v>
      </c>
      <c r="C8">
        <v>1.3632467423976377E-4</v>
      </c>
      <c r="D8">
        <v>3.4764251947037965E-2</v>
      </c>
      <c r="E8">
        <v>5.508953379907469</v>
      </c>
      <c r="F8">
        <v>4.8250618270174104E-18</v>
      </c>
      <c r="G8">
        <v>3.7887236211488991E-2</v>
      </c>
      <c r="H8">
        <v>6.3561831960480958E-2</v>
      </c>
      <c r="I8">
        <v>2.1967251752266336E-2</v>
      </c>
      <c r="J8">
        <v>4.7043281897702433E-2</v>
      </c>
    </row>
    <row r="9" spans="1:10" x14ac:dyDescent="0.25">
      <c r="A9" t="s">
        <v>1</v>
      </c>
      <c r="B9">
        <v>0.19684675716516564</v>
      </c>
      <c r="C9">
        <v>2.8102841025300172E-3</v>
      </c>
      <c r="D9">
        <v>0.10709949468666879</v>
      </c>
      <c r="E9">
        <v>4.47375542154324</v>
      </c>
      <c r="F9">
        <v>2.8172660276019622E-7</v>
      </c>
      <c r="G9">
        <v>0.12579716058654763</v>
      </c>
      <c r="H9">
        <v>0.49828508918370279</v>
      </c>
      <c r="I9">
        <v>0.14380117024004904</v>
      </c>
      <c r="J9">
        <v>6.3772773096146374E-15</v>
      </c>
    </row>
    <row r="10" spans="1:10" x14ac:dyDescent="0.25">
      <c r="A10" t="s">
        <v>2</v>
      </c>
      <c r="B10">
        <v>0.21296574375965627</v>
      </c>
      <c r="C10">
        <v>1.8327582133541017E-2</v>
      </c>
      <c r="D10">
        <v>7.0570066251987876E-2</v>
      </c>
      <c r="E10">
        <v>2.5517362183417642</v>
      </c>
      <c r="F10">
        <v>3.5769692317950405E-4</v>
      </c>
      <c r="G10">
        <v>0.9089597995648262</v>
      </c>
      <c r="H10">
        <v>0.49031258025953905</v>
      </c>
      <c r="I10">
        <v>2.9978342808046046</v>
      </c>
      <c r="J10">
        <v>2.983556279237191E-9</v>
      </c>
    </row>
    <row r="11" spans="1:10" x14ac:dyDescent="0.25">
      <c r="A11" t="s">
        <v>3</v>
      </c>
      <c r="B11">
        <v>0.34670181381010645</v>
      </c>
      <c r="C11">
        <v>9.1957167148318739E-3</v>
      </c>
      <c r="D11">
        <v>7.3357716046404037E-2</v>
      </c>
      <c r="E11">
        <v>3.9855119780421515</v>
      </c>
      <c r="F11">
        <v>4.4127585456074152E-6</v>
      </c>
      <c r="G11">
        <v>0.44401386483779698</v>
      </c>
      <c r="H11">
        <v>0.39863100653210481</v>
      </c>
      <c r="I11">
        <v>2.4385643271491557</v>
      </c>
      <c r="J11">
        <v>4.0529326997889823E-6</v>
      </c>
    </row>
    <row r="12" spans="1:10" x14ac:dyDescent="0.25">
      <c r="B12" t="s">
        <v>4</v>
      </c>
      <c r="C12" t="s">
        <v>5</v>
      </c>
      <c r="D12" t="s">
        <v>7</v>
      </c>
      <c r="E12" t="s">
        <v>8</v>
      </c>
      <c r="F12" t="s">
        <v>9</v>
      </c>
      <c r="G12" t="s">
        <v>10</v>
      </c>
      <c r="H12" t="s">
        <v>11</v>
      </c>
      <c r="I12" t="s">
        <v>12</v>
      </c>
      <c r="J12" t="s">
        <v>13</v>
      </c>
    </row>
    <row r="13" spans="1:10" x14ac:dyDescent="0.25">
      <c r="A13" t="s">
        <v>0</v>
      </c>
      <c r="B13" t="str">
        <f>IF(NOT(ISNUMBER(FIND("E",B2))),_xlfn.CONCAT(ROUND(B2,2), " ± ", ROUND(B8,2)),_xlfn.CONCAT(LEFT(B2,4),RIGHT(B2,4), " ± ",LEFT(B8,4),RIGHT(B8,4)))</f>
        <v>49.3 ± 0.75</v>
      </c>
      <c r="C13" t="str">
        <f t="shared" ref="C13:J13" si="0">IF(NOT(ISNUMBER(FIND("E",C2))),_xlfn.CONCAT(ROUND(C2,2), " ± ", ROUND(C8,2)),_xlfn.CONCAT(LEFT(C2,4),RIGHT(C2,4), " ± ",LEFT(C8,4),RIGHT(C8,4)))</f>
        <v>0 ± 0</v>
      </c>
      <c r="D13" t="str">
        <f t="shared" si="0"/>
        <v>0.19 ± 0.03</v>
      </c>
      <c r="E13" t="str">
        <f t="shared" si="0"/>
        <v>20.57 ± 5.51</v>
      </c>
      <c r="F13" t="str">
        <f t="shared" si="0"/>
        <v>2.22E-14 ± 4.82E-18</v>
      </c>
      <c r="G13" t="str">
        <f t="shared" si="0"/>
        <v>0.15 ± 0.04</v>
      </c>
      <c r="H13" t="str">
        <f t="shared" si="0"/>
        <v>37.58 ± 0.06</v>
      </c>
      <c r="I13" t="str">
        <f t="shared" si="0"/>
        <v>0.08 ± 0.02</v>
      </c>
      <c r="J13" t="str">
        <f t="shared" si="0"/>
        <v>0.05 ± 0.05</v>
      </c>
    </row>
    <row r="14" spans="1:10" x14ac:dyDescent="0.25">
      <c r="A14" t="s">
        <v>1</v>
      </c>
      <c r="B14" t="str">
        <f t="shared" ref="B14:J16" si="1">IF(NOT(ISNUMBER(FIND("E",B3))),_xlfn.CONCAT(ROUND(B3,2), " ± ", ROUND(B9,2)),_xlfn.CONCAT(LEFT(B3,4),RIGHT(B3,4), " ± ",LEFT(B9,4),RIGHT(B9,4)))</f>
        <v>49.62 ± 0.2</v>
      </c>
      <c r="C14" t="str">
        <f t="shared" si="1"/>
        <v>0.01 ± 0</v>
      </c>
      <c r="D14" t="str">
        <f t="shared" si="1"/>
        <v>0.11 ± 0.11</v>
      </c>
      <c r="E14" t="str">
        <f t="shared" si="1"/>
        <v>19.74 ± 4.47</v>
      </c>
      <c r="F14" t="str">
        <f t="shared" si="1"/>
        <v>2.81E-07 ± 2.81E-07</v>
      </c>
      <c r="G14" t="str">
        <f t="shared" si="1"/>
        <v>0.52 ± 0.13</v>
      </c>
      <c r="H14" t="str">
        <f t="shared" si="1"/>
        <v>36.41 ± 0.5</v>
      </c>
      <c r="I14" t="str">
        <f t="shared" si="1"/>
        <v>0.39 ± 0.14</v>
      </c>
      <c r="J14" t="str">
        <f t="shared" si="1"/>
        <v>3.49E-14 ± 6.37E-15</v>
      </c>
    </row>
    <row r="15" spans="1:10" x14ac:dyDescent="0.25">
      <c r="A15" t="s">
        <v>2</v>
      </c>
      <c r="B15" t="str">
        <f t="shared" si="1"/>
        <v>50.79 ± 0.21</v>
      </c>
      <c r="C15" t="str">
        <f t="shared" si="1"/>
        <v>0.03 ± 0.02</v>
      </c>
      <c r="D15" t="str">
        <f t="shared" si="1"/>
        <v>0.15 ± 0.07</v>
      </c>
      <c r="E15" t="str">
        <f t="shared" si="1"/>
        <v>17.2 ± 2.55</v>
      </c>
      <c r="F15" t="str">
        <f t="shared" si="1"/>
        <v>0 ± 0</v>
      </c>
      <c r="G15" t="str">
        <f t="shared" si="1"/>
        <v>1.53 ± 0.91</v>
      </c>
      <c r="H15" t="str">
        <f t="shared" si="1"/>
        <v>36.56 ± 0.49</v>
      </c>
      <c r="I15" t="str">
        <f t="shared" si="1"/>
        <v>3.8 ± 3</v>
      </c>
      <c r="J15" t="str">
        <f t="shared" si="1"/>
        <v>2.98E-09 ± 2.98E-09</v>
      </c>
    </row>
    <row r="16" spans="1:10" x14ac:dyDescent="0.25">
      <c r="A16" t="s">
        <v>3</v>
      </c>
      <c r="B16" t="str">
        <f t="shared" si="1"/>
        <v>50.3 ± 0.35</v>
      </c>
      <c r="C16" t="str">
        <f t="shared" si="1"/>
        <v>0.02 ± 0.01</v>
      </c>
      <c r="D16" t="str">
        <f t="shared" si="1"/>
        <v>0.12 ± 0.07</v>
      </c>
      <c r="E16" t="str">
        <f t="shared" si="1"/>
        <v>17.51 ± 3.99</v>
      </c>
      <c r="F16" t="str">
        <f t="shared" si="1"/>
        <v>4.41E-06 ± 4.41E-06</v>
      </c>
      <c r="G16" t="str">
        <f t="shared" si="1"/>
        <v>0.55 ± 0.44</v>
      </c>
      <c r="H16" t="str">
        <f t="shared" si="1"/>
        <v>36.55 ± 0.4</v>
      </c>
      <c r="I16" t="str">
        <f t="shared" si="1"/>
        <v>2.69 ± 2.44</v>
      </c>
      <c r="J16" t="str">
        <f t="shared" si="1"/>
        <v>4.05E-06 ± 4.05E-06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2020-01-31T19:48:14Z</dcterms:created>
  <dcterms:modified xsi:type="dcterms:W3CDTF">2020-01-31T21:37:08Z</dcterms:modified>
</cp:coreProperties>
</file>