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B5E5BDB-3A54-4292-804D-B5E1EE098305}" xr6:coauthVersionLast="44" xr6:coauthVersionMax="44" xr10:uidLastSave="{00000000-0000-0000-0000-000000000000}"/>
  <bookViews>
    <workbookView xWindow="-120" yWindow="-120" windowWidth="29040" windowHeight="16440" xr2:uid="{9CA065B6-2B6A-4D01-BE68-6D40353B42D4}"/>
  </bookViews>
  <sheets>
    <sheet name="TissueSlices" sheetId="1" r:id="rId1"/>
    <sheet name="Sheet6" sheetId="7" r:id="rId2"/>
    <sheet name="Sheet5" sheetId="6" r:id="rId3"/>
    <sheet name="Sheet4" sheetId="5" r:id="rId4"/>
    <sheet name="Sheet3" sheetId="4" r:id="rId5"/>
    <sheet name="Sheet2" sheetId="3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U3" i="1"/>
  <c r="T3" i="1"/>
  <c r="S3" i="1"/>
  <c r="F9" i="5" l="1"/>
  <c r="F8" i="5"/>
  <c r="B9" i="5"/>
  <c r="B8" i="5"/>
  <c r="C36" i="1"/>
  <c r="D36" i="1"/>
  <c r="C37" i="1"/>
  <c r="D37" i="1"/>
  <c r="B36" i="1"/>
  <c r="B37" i="1"/>
  <c r="F48" i="1"/>
  <c r="G48" i="1"/>
  <c r="H48" i="1"/>
  <c r="F49" i="1"/>
  <c r="G49" i="1"/>
  <c r="H49" i="1"/>
  <c r="O1" i="1" l="1"/>
  <c r="N1" i="1"/>
  <c r="M1" i="1"/>
  <c r="L1" i="1"/>
  <c r="C10" i="2" l="1"/>
  <c r="D10" i="2"/>
  <c r="E10" i="2"/>
  <c r="C11" i="2"/>
  <c r="D11" i="2"/>
  <c r="E11" i="2"/>
  <c r="C12" i="2"/>
  <c r="D12" i="2"/>
  <c r="E12" i="2"/>
  <c r="B11" i="2"/>
  <c r="B12" i="2"/>
  <c r="B10" i="2"/>
  <c r="M64" i="1"/>
  <c r="L64" i="1"/>
  <c r="K64" i="1"/>
  <c r="M63" i="1"/>
  <c r="L63" i="1"/>
  <c r="K63" i="1"/>
  <c r="L61" i="1"/>
  <c r="K61" i="1"/>
  <c r="J61" i="1"/>
  <c r="L60" i="1"/>
  <c r="K60" i="1"/>
  <c r="J60" i="1"/>
  <c r="K58" i="1"/>
  <c r="J58" i="1"/>
  <c r="I58" i="1"/>
  <c r="K57" i="1"/>
  <c r="J57" i="1"/>
  <c r="I57" i="1"/>
  <c r="J55" i="1"/>
  <c r="I55" i="1"/>
  <c r="H55" i="1"/>
  <c r="J54" i="1"/>
  <c r="I54" i="1"/>
  <c r="H54" i="1"/>
  <c r="Q10" i="1" l="1"/>
  <c r="I23" i="1" s="1"/>
  <c r="P10" i="1"/>
  <c r="I22" i="1" s="1"/>
  <c r="I34" i="1" l="1"/>
  <c r="I30" i="1"/>
  <c r="I26" i="1"/>
  <c r="I33" i="1"/>
  <c r="I29" i="1"/>
  <c r="I25" i="1"/>
  <c r="I21" i="1"/>
  <c r="I19" i="1"/>
  <c r="I32" i="1"/>
  <c r="I28" i="1"/>
  <c r="I24" i="1"/>
  <c r="I20" i="1"/>
  <c r="I35" i="1"/>
  <c r="I31" i="1"/>
  <c r="I27" i="1"/>
  <c r="I52" i="1" l="1"/>
  <c r="H52" i="1"/>
  <c r="G52" i="1"/>
  <c r="I51" i="1"/>
  <c r="H51" i="1"/>
  <c r="G51" i="1"/>
  <c r="G46" i="1"/>
  <c r="F46" i="1"/>
  <c r="E46" i="1"/>
  <c r="G45" i="1"/>
  <c r="F45" i="1"/>
  <c r="E45" i="1"/>
  <c r="F43" i="1"/>
  <c r="E43" i="1"/>
  <c r="D43" i="1"/>
  <c r="F42" i="1"/>
  <c r="E42" i="1"/>
  <c r="D42" i="1"/>
  <c r="E40" i="1"/>
  <c r="D40" i="1"/>
  <c r="C40" i="1"/>
  <c r="E39" i="1"/>
  <c r="D39" i="1"/>
  <c r="C39" i="1"/>
  <c r="F34" i="1"/>
  <c r="D34" i="1"/>
  <c r="C34" i="1"/>
  <c r="B34" i="1"/>
  <c r="F33" i="1"/>
  <c r="E33" i="1"/>
  <c r="D33" i="1"/>
  <c r="B33" i="1"/>
  <c r="F32" i="1"/>
  <c r="D32" i="1"/>
  <c r="C32" i="1"/>
  <c r="B32" i="1"/>
  <c r="F31" i="1"/>
  <c r="E31" i="1"/>
  <c r="D31" i="1"/>
  <c r="B31" i="1"/>
  <c r="F30" i="1"/>
  <c r="D30" i="1"/>
  <c r="C30" i="1"/>
  <c r="B30" i="1"/>
  <c r="M29" i="1"/>
  <c r="O29" i="1" s="1"/>
  <c r="F29" i="1"/>
  <c r="D29" i="1"/>
  <c r="C29" i="1"/>
  <c r="B29" i="1"/>
  <c r="M28" i="1"/>
  <c r="F28" i="1"/>
  <c r="B28" i="1"/>
  <c r="M27" i="1"/>
  <c r="O27" i="1" s="1"/>
  <c r="R25" i="1" s="1"/>
  <c r="S25" i="1" s="1"/>
  <c r="F27" i="1"/>
  <c r="B27" i="1"/>
  <c r="M26" i="1"/>
  <c r="O26" i="1" s="1"/>
  <c r="F26" i="1"/>
  <c r="B26" i="1"/>
  <c r="M25" i="1"/>
  <c r="F25" i="1"/>
  <c r="E25" i="1"/>
  <c r="D25" i="1"/>
  <c r="B25" i="1"/>
  <c r="O24" i="1"/>
  <c r="M24" i="1"/>
  <c r="F24" i="1"/>
  <c r="E24" i="1"/>
  <c r="D24" i="1"/>
  <c r="B24" i="1"/>
  <c r="O23" i="1"/>
  <c r="M23" i="1"/>
  <c r="F23" i="1"/>
  <c r="E23" i="1"/>
  <c r="D23" i="1"/>
  <c r="B23" i="1"/>
  <c r="O22" i="1"/>
  <c r="M22" i="1"/>
  <c r="F22" i="1"/>
  <c r="E22" i="1"/>
  <c r="D22" i="1"/>
  <c r="B22" i="1"/>
  <c r="O21" i="1"/>
  <c r="M21" i="1"/>
  <c r="F21" i="1"/>
  <c r="E21" i="1"/>
  <c r="D21" i="1"/>
  <c r="B21" i="1"/>
  <c r="O20" i="1"/>
  <c r="M20" i="1"/>
  <c r="F20" i="1"/>
  <c r="E20" i="1"/>
  <c r="D20" i="1"/>
  <c r="B20" i="1"/>
  <c r="O19" i="1"/>
  <c r="M19" i="1"/>
  <c r="F19" i="1"/>
  <c r="E19" i="1"/>
  <c r="D19" i="1"/>
  <c r="B19" i="1"/>
  <c r="O18" i="1"/>
  <c r="M18" i="1"/>
  <c r="F18" i="1"/>
  <c r="E18" i="1"/>
  <c r="D18" i="1"/>
  <c r="B18" i="1"/>
  <c r="O17" i="1"/>
  <c r="M17" i="1"/>
  <c r="M16" i="1"/>
  <c r="O16" i="1" s="1"/>
  <c r="O15" i="1"/>
  <c r="M15" i="1"/>
  <c r="M14" i="1"/>
  <c r="O14" i="1" s="1"/>
  <c r="O13" i="1"/>
  <c r="M13" i="1"/>
  <c r="P6" i="1"/>
  <c r="L6" i="1"/>
  <c r="P5" i="1"/>
  <c r="E28" i="1" s="1"/>
  <c r="O5" i="1"/>
  <c r="D28" i="1" s="1"/>
  <c r="N5" i="1"/>
  <c r="C33" i="1" s="1"/>
  <c r="L5" i="1"/>
  <c r="A28" i="1" s="1"/>
  <c r="A18" i="1" l="1"/>
  <c r="A20" i="1"/>
  <c r="A22" i="1"/>
  <c r="A24" i="1"/>
  <c r="C26" i="1"/>
  <c r="C27" i="1"/>
  <c r="C28" i="1"/>
  <c r="C18" i="1"/>
  <c r="C19" i="1"/>
  <c r="C20" i="1"/>
  <c r="C21" i="1"/>
  <c r="C22" i="1"/>
  <c r="C23" i="1"/>
  <c r="C24" i="1"/>
  <c r="C25" i="1"/>
  <c r="D26" i="1"/>
  <c r="D27" i="1"/>
  <c r="A29" i="1"/>
  <c r="E29" i="1"/>
  <c r="A30" i="1"/>
  <c r="E30" i="1"/>
  <c r="C31" i="1"/>
  <c r="A32" i="1"/>
  <c r="E32" i="1"/>
  <c r="A34" i="1"/>
  <c r="E34" i="1"/>
  <c r="A19" i="1"/>
  <c r="A21" i="1"/>
  <c r="A23" i="1"/>
  <c r="A25" i="1"/>
  <c r="A31" i="1"/>
  <c r="A33" i="1"/>
  <c r="A26" i="1"/>
  <c r="E26" i="1"/>
  <c r="A27" i="1"/>
  <c r="E27" i="1"/>
</calcChain>
</file>

<file path=xl/sharedStrings.xml><?xml version="1.0" encoding="utf-8"?>
<sst xmlns="http://schemas.openxmlformats.org/spreadsheetml/2006/main" count="150" uniqueCount="48">
  <si>
    <t>Normal</t>
  </si>
  <si>
    <t>Cancer</t>
  </si>
  <si>
    <t>T1P</t>
  </si>
  <si>
    <t>Kpl</t>
  </si>
  <si>
    <t>FlowP</t>
  </si>
  <si>
    <t>Klp</t>
  </si>
  <si>
    <t>T1L</t>
  </si>
  <si>
    <t>Benign</t>
  </si>
  <si>
    <t>T1Lin</t>
  </si>
  <si>
    <t>T1Lex</t>
  </si>
  <si>
    <t>Intracellular</t>
  </si>
  <si>
    <t>Extracellular</t>
  </si>
  <si>
    <t>KLEfflux</t>
  </si>
  <si>
    <t>R1</t>
  </si>
  <si>
    <t>T1</t>
  </si>
  <si>
    <t>Rsqrd Pyr</t>
  </si>
  <si>
    <t>Rsqrd Lac</t>
  </si>
  <si>
    <t>NRMSE Pyr</t>
  </si>
  <si>
    <t>NRMSE Lac</t>
  </si>
  <si>
    <t>Rsqrd_Pyr</t>
  </si>
  <si>
    <t>Rsqrd_Lac</t>
  </si>
  <si>
    <t>NRMSE_Pyr</t>
  </si>
  <si>
    <t>NRMSE_Lac</t>
  </si>
  <si>
    <t>0.991 ± 0.003</t>
  </si>
  <si>
    <t>0.996 ± 0.001</t>
  </si>
  <si>
    <t>0.988 ± 0.009</t>
  </si>
  <si>
    <t>0.98 ± 0.007</t>
  </si>
  <si>
    <t>0.993 ± 0.002</t>
  </si>
  <si>
    <t>0.955 ± 0.023</t>
  </si>
  <si>
    <t>0.125 ± 0.024</t>
  </si>
  <si>
    <t>0.088 ± 0.008</t>
  </si>
  <si>
    <t>0.126 ± 0.049</t>
  </si>
  <si>
    <t>0.195 ± 0.04</t>
  </si>
  <si>
    <t>0.124 ± 0.011</t>
  </si>
  <si>
    <t>0.294 ± 0.098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</si>
  <si>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</si>
  <si>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</si>
  <si>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</si>
  <si>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</si>
  <si>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</si>
  <si>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</si>
  <si>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</si>
  <si>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</si>
  <si>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</si>
  <si>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</si>
  <si>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</si>
  <si>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R1P</t>
  </si>
  <si>
    <t>R1L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</si>
</sst>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3" fillId="5" borderId="0" xfId="3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TissueSlices!$C$38:$E$38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TissueSlices!$C$39:$E$39</c:f>
              <c:numCache>
                <c:formatCode>General</c:formatCode>
                <c:ptCount val="3"/>
                <c:pt idx="0">
                  <c:v>6.5322396408748103E-3</c:v>
                </c:pt>
                <c:pt idx="1">
                  <c:v>1.7292896582579785E-2</c:v>
                </c:pt>
                <c:pt idx="2">
                  <c:v>2.5172549194591525E-3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B05-B33E-9B5C64F9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30440"/>
        <c:axId val="448734048"/>
      </c:barChart>
      <c:catAx>
        <c:axId val="4487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4048"/>
        <c:crosses val="autoZero"/>
        <c:auto val="1"/>
        <c:lblAlgn val="ctr"/>
        <c:lblOffset val="100"/>
        <c:noMultiLvlLbl val="0"/>
      </c:catAx>
      <c:valAx>
        <c:axId val="448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TissueSlices!$G$50:$I$50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TissueSlices!$G$51:$I$51</c:f>
              <c:numCache>
                <c:formatCode>General</c:formatCode>
                <c:ptCount val="3"/>
                <c:pt idx="0">
                  <c:v>5.9905085242296104E-2</c:v>
                </c:pt>
                <c:pt idx="1">
                  <c:v>3.9161094915027964E-2</c:v>
                </c:pt>
                <c:pt idx="2">
                  <c:v>1.1774127255788287E-2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4-45C5-AD5D-4CD27803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13392"/>
        <c:axId val="607512408"/>
      </c:barChart>
      <c:catAx>
        <c:axId val="6075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2408"/>
        <c:crosses val="autoZero"/>
        <c:auto val="1"/>
        <c:lblAlgn val="ctr"/>
        <c:lblOffset val="100"/>
        <c:noMultiLvlLbl val="0"/>
      </c:catAx>
      <c:valAx>
        <c:axId val="6075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TissueSlices!$T$35:$U$35</c:f>
                <c:numCache>
                  <c:formatCode>General</c:formatCode>
                  <c:ptCount val="2"/>
                  <c:pt idx="0">
                    <c:v>2.1362322712692246E-3</c:v>
                  </c:pt>
                  <c:pt idx="1">
                    <c:v>5.3041407102008206E-3</c:v>
                  </c:pt>
                </c:numCache>
              </c:numRef>
            </c:plus>
            <c:minus>
              <c:numRef>
                <c:f>TissueSlices!$T$35:$U$35</c:f>
                <c:numCache>
                  <c:formatCode>General</c:formatCode>
                  <c:ptCount val="2"/>
                  <c:pt idx="0">
                    <c:v>2.1362322712692246E-3</c:v>
                  </c:pt>
                  <c:pt idx="1">
                    <c:v>5.3041407102008206E-3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TissueSlices!$T$33:$U$33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TissueSlices!$T$34:$U$34</c:f>
              <c:numCache>
                <c:formatCode>General</c:formatCode>
                <c:ptCount val="2"/>
                <c:pt idx="0">
                  <c:v>2.5172549194591525E-3</c:v>
                </c:pt>
                <c:pt idx="1">
                  <c:v>1.7292896582579785E-2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DD1-98CF-476ACE27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46104"/>
        <c:axId val="457246432"/>
      </c:barChart>
      <c:catAx>
        <c:axId val="4572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6432"/>
        <c:crosses val="autoZero"/>
        <c:auto val="1"/>
        <c:lblAlgn val="ctr"/>
        <c:lblOffset val="100"/>
        <c:noMultiLvlLbl val="0"/>
      </c:catAx>
      <c:valAx>
        <c:axId val="4572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TissueSlices!$S$38</c:f>
              <c:strCache>
                <c:ptCount val="1"/>
                <c:pt idx="0">
                  <c:v>T1L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TissueSlices!$T$39:$U$39</c:f>
                <c:numCache>
                  <c:formatCode>General</c:formatCode>
                  <c:ptCount val="2"/>
                  <c:pt idx="0">
                    <c:v>0.30982419292179891</c:v>
                  </c:pt>
                  <c:pt idx="1">
                    <c:v>1.0342902889397201</c:v>
                  </c:pt>
                </c:numCache>
              </c:numRef>
            </c:plus>
            <c:minus>
              <c:numRef>
                <c:f>TissueSlices!$T$39:$U$39</c:f>
                <c:numCache>
                  <c:formatCode>General</c:formatCode>
                  <c:ptCount val="2"/>
                  <c:pt idx="0">
                    <c:v>0.30982419292179891</c:v>
                  </c:pt>
                  <c:pt idx="1">
                    <c:v>1.0342902889397201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TissueSlices!$T$37:$U$37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TissueSlices!$T$38:$U$38</c:f>
              <c:numCache>
                <c:formatCode>General</c:formatCode>
                <c:ptCount val="2"/>
                <c:pt idx="0">
                  <c:v>37.469270530221905</c:v>
                </c:pt>
                <c:pt idx="1">
                  <c:v>35.422910284718384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0-458F-9317-8BBC3489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70760"/>
        <c:axId val="565170432"/>
      </c:barChart>
      <c:catAx>
        <c:axId val="56517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0432"/>
        <c:crosses val="autoZero"/>
        <c:auto val="1"/>
        <c:lblAlgn val="ctr"/>
        <c:lblOffset val="100"/>
        <c:noMultiLvlLbl val="0"/>
      </c:catAx>
      <c:valAx>
        <c:axId val="565170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TissueSlices!$N$58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TissueSlices!$O$59:$P$59</c:f>
                <c:numCache>
                  <c:formatCode>General</c:formatCode>
                  <c:ptCount val="2"/>
                  <c:pt idx="0">
                    <c:v>6.9751780923401827E-3</c:v>
                  </c:pt>
                  <c:pt idx="1">
                    <c:v>1.9519700273514077E-2</c:v>
                  </c:pt>
                </c:numCache>
              </c:numRef>
            </c:plus>
            <c:minus>
              <c:numRef>
                <c:f>TissueSlices!$O$59:$P$59</c:f>
                <c:numCache>
                  <c:formatCode>General</c:formatCode>
                  <c:ptCount val="2"/>
                  <c:pt idx="0">
                    <c:v>6.9751780923401827E-3</c:v>
                  </c:pt>
                  <c:pt idx="1">
                    <c:v>1.9519700273514077E-2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TissueSlices!$O$57:$P$57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TissueSlices!$O$58:$P$58</c:f>
              <c:numCache>
                <c:formatCode>General</c:formatCode>
                <c:ptCount val="2"/>
                <c:pt idx="0">
                  <c:v>1.1774127255788287E-2</c:v>
                </c:pt>
                <c:pt idx="1">
                  <c:v>3.9161094915027964E-2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0-4EB5-9521-8C88DCE9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81928"/>
        <c:axId val="539781600"/>
      </c:barChart>
      <c:catAx>
        <c:axId val="53978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1600"/>
        <c:crosses val="autoZero"/>
        <c:auto val="1"/>
        <c:lblAlgn val="ctr"/>
        <c:lblOffset val="100"/>
        <c:noMultiLvlLbl val="0"/>
      </c:catAx>
      <c:valAx>
        <c:axId val="5397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499110</xdr:colOff>
      <xdr:row>32</xdr:row>
      <xdr:rowOff>156210</xdr:rowOff>
    </xdr:from>
    <xdr:to>
      <xdr:col>18</xdr:col>
      <xdr:colOff>148590</xdr:colOff>
      <xdr:row>47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DE7BE-CC93-4041-9B45-F36C96F4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40</xdr:row>
      <xdr:rowOff>152400</xdr:rowOff>
    </xdr:from>
    <xdr:to>
      <xdr:col>21</xdr:col>
      <xdr:colOff>266700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45EF3-1F0D-4945-83BF-ADA805D1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350520</xdr:colOff>
      <xdr:row>7</xdr:row>
      <xdr:rowOff>133350</xdr:rowOff>
    </xdr:from>
    <xdr:to>
      <xdr:col>22</xdr:col>
      <xdr:colOff>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ECFC1-E3D3-4985-B990-2F983F0F6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220980</xdr:colOff>
      <xdr:row>2</xdr:row>
      <xdr:rowOff>125730</xdr:rowOff>
    </xdr:from>
    <xdr:to>
      <xdr:col>29</xdr:col>
      <xdr:colOff>480060</xdr:colOff>
      <xdr:row>17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F3B73-79FC-42BB-B341-9DF86555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160020</xdr:colOff>
      <xdr:row>18</xdr:row>
      <xdr:rowOff>180975</xdr:rowOff>
    </xdr:from>
    <xdr:to>
      <xdr:col>13</xdr:col>
      <xdr:colOff>373380</xdr:colOff>
      <xdr:row>33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555B58-70FB-48CB-8E47-FB4D90497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B12B-5679-47D6-8B59-2B80512DA255}">
  <sheetPr codeName="Sheet1"/>
  <dimension ref="A1:W64"/>
  <sheetViews>
    <sheetView tabSelected="1" workbookViewId="0">
      <selection activeCell="I45" sqref="I45"/>
    </sheetView>
  </sheetViews>
  <sheetFormatPr defaultRowHeight="15" x14ac:dyDescent="0.25"/>
  <cols>
    <col min="1" max="3" width="9.140625" bestFit="1" customWidth="1"/>
    <col min="4" max="4" width="12" bestFit="1" customWidth="1"/>
    <col min="5" max="10" width="9.140625" bestFit="1" customWidth="1"/>
    <col min="19" max="19" width="11" bestFit="1" customWidth="1"/>
  </cols>
  <sheetData>
    <row r="1" spans="1:22" x14ac:dyDescent="0.25">
      <c r="A1" s="2">
        <v>2.0422959410288852E-2</v>
      </c>
      <c r="B1" s="2">
        <v>2.7963093174979439E-2</v>
      </c>
      <c r="C1" s="2">
        <v>15.68447856783739</v>
      </c>
      <c r="D1" s="2">
        <v>5.7411990092739833E-6</v>
      </c>
      <c r="E1" s="2">
        <v>3.1775493372352887E-2</v>
      </c>
      <c r="F1" s="2">
        <v>0.11234249220155619</v>
      </c>
      <c r="G1" s="2">
        <v>0.99846407765036815</v>
      </c>
      <c r="H1" s="2">
        <v>0.99710470753466751</v>
      </c>
      <c r="I1" s="2">
        <v>5.8059472924239228E-2</v>
      </c>
      <c r="J1" s="2">
        <v>9.8544279420448674E-2</v>
      </c>
      <c r="L1">
        <f>STDEV(G1,G2,G6:G13,G15:G17)/SQRT(COUNT(G1,G2,G6,G7,G8:G13,G15:G17))</f>
        <v>2.7407303518458027E-3</v>
      </c>
      <c r="M1">
        <f>STDEV(H1,H2,H6:H13,H15:H17)/SQRT(COUNT(H1,H2,H6,H7,H8:H13,H15:H17))</f>
        <v>7.9873238351815482E-3</v>
      </c>
      <c r="N1">
        <f>STDEV(I1,I2,I6:I13,I15:I17)/SQRT(COUNT(I1,I2,I6,I7,I8:I13,I15:I17))</f>
        <v>1.6348037797080595E-2</v>
      </c>
      <c r="O1">
        <f>STDEV(J1,J2,J6:J13,J15:J17)/SQRT(COUNT(J1,J2,J6,J7,J8:J13,J15:J17))</f>
        <v>3.5913379487449028E-2</v>
      </c>
    </row>
    <row r="2" spans="1:22" x14ac:dyDescent="0.25">
      <c r="A2" s="3">
        <v>2.0229842198082767E-2</v>
      </c>
      <c r="B2" s="3">
        <v>4.2015976362443986E-4</v>
      </c>
      <c r="C2" s="3">
        <v>0.33623163898581993</v>
      </c>
      <c r="D2" s="3">
        <v>3.1184945298797728E-14</v>
      </c>
      <c r="E2" s="3">
        <v>2.8502887337694027E-2</v>
      </c>
      <c r="F2" s="3">
        <v>7.3173169336323618E-2</v>
      </c>
      <c r="G2" s="3">
        <v>0.98334972172693591</v>
      </c>
      <c r="H2" s="3">
        <v>0.98383286985676055</v>
      </c>
      <c r="I2" s="3">
        <v>0.18152987855890426</v>
      </c>
      <c r="J2" s="3">
        <v>0.17869625169151973</v>
      </c>
    </row>
    <row r="3" spans="1:22" x14ac:dyDescent="0.25">
      <c r="A3" s="1">
        <v>2.113302655207866E-2</v>
      </c>
      <c r="B3" s="1">
        <v>1.2256569446722952E-2</v>
      </c>
      <c r="C3" s="1">
        <v>20.39328959956768</v>
      </c>
      <c r="D3" s="1">
        <v>2.3770494509787168E-6</v>
      </c>
      <c r="E3" s="1">
        <v>2.6315789473706414E-2</v>
      </c>
      <c r="F3" s="1">
        <v>2.2204460492503131E-14</v>
      </c>
      <c r="G3" s="1">
        <v>0.9954457969838012</v>
      </c>
      <c r="H3" s="1">
        <v>0.96991388828412761</v>
      </c>
      <c r="I3" s="1">
        <v>9.5480835703879982E-2</v>
      </c>
      <c r="J3" s="1">
        <v>0.25588656191366183</v>
      </c>
      <c r="S3">
        <f>STDEV(G1,G8,G9,G11,G12,G13,G15,G16,G17)/COUNT(G1,G8,G9,G11,G12,G13,G15,G16,G17)</f>
        <v>1.2776537307400389E-3</v>
      </c>
      <c r="T3">
        <f>STDEV(H1,H8,H9,H11,H12,H13,H15,H16,H17)/COUNT(H1,H8,H9,H11,H12,H13,H15,H16,H17)</f>
        <v>3.8042295738215373E-3</v>
      </c>
      <c r="U3">
        <f>STDEV(I1,I8,I9,I11,I12,I13,I15,I16,I17)/COUNT(I1,I8,I9,I11,I12,I13,I15,I16,I17)</f>
        <v>7.1910550920966975E-3</v>
      </c>
      <c r="V3">
        <f>STDEV(J1,J8,J9,J11,J12,J13,J15,J16,J17)/COUNT(J1,J8,J9,J11,J12,J13,J15,J16,J17)</f>
        <v>1.6758063198929116E-2</v>
      </c>
    </row>
    <row r="4" spans="1:22" x14ac:dyDescent="0.25">
      <c r="A4" s="1">
        <v>1.9819112639040504E-2</v>
      </c>
      <c r="B4" s="1">
        <v>4.6208099888476887E-4</v>
      </c>
      <c r="C4" s="1">
        <v>1.1670256253339907E-3</v>
      </c>
      <c r="D4" s="1">
        <v>9.9999917871100102E-2</v>
      </c>
      <c r="E4" s="1">
        <v>3.9027447466107194E-2</v>
      </c>
      <c r="F4" s="1">
        <v>8.374742023918734E-2</v>
      </c>
      <c r="G4" s="1">
        <v>0.99637512630149649</v>
      </c>
      <c r="H4" s="1">
        <v>0.98978317472692023</v>
      </c>
      <c r="I4" s="1">
        <v>8.4606566404595684E-2</v>
      </c>
      <c r="J4" s="1">
        <v>0.14836296163036</v>
      </c>
    </row>
    <row r="5" spans="1:22" x14ac:dyDescent="0.25">
      <c r="A5" s="1">
        <v>1.9758981644190293E-2</v>
      </c>
      <c r="B5" s="1">
        <v>6.856774216433243E-4</v>
      </c>
      <c r="C5" s="1">
        <v>4.4922368030207922</v>
      </c>
      <c r="D5" s="1">
        <v>9.0321135530249189E-2</v>
      </c>
      <c r="E5" s="1">
        <v>2.6316023153022748E-2</v>
      </c>
      <c r="F5" s="1">
        <v>6.3004754556314288E-6</v>
      </c>
      <c r="G5" s="1">
        <v>0.99745889260867493</v>
      </c>
      <c r="H5" s="1">
        <v>0.71060677292707231</v>
      </c>
      <c r="I5" s="1">
        <v>7.2125770024450864E-2</v>
      </c>
      <c r="J5" s="1">
        <v>0.92655284129541671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22" x14ac:dyDescent="0.25">
      <c r="A6" s="3">
        <v>2.0494641965159224E-2</v>
      </c>
      <c r="B6" s="3">
        <v>7.1166657949568463E-4</v>
      </c>
      <c r="C6" s="3">
        <v>7.5361919012893741E-2</v>
      </c>
      <c r="D6" s="3">
        <v>2.6913606224887494E-11</v>
      </c>
      <c r="E6" s="3">
        <v>3.2703415899563826E-2</v>
      </c>
      <c r="F6" s="3">
        <v>9.8262913596044457E-2</v>
      </c>
      <c r="G6" s="3">
        <v>0.99800880157266447</v>
      </c>
      <c r="H6" s="3">
        <v>0.99636198364293327</v>
      </c>
      <c r="I6" s="3">
        <v>6.2826595309449007E-2</v>
      </c>
      <c r="J6" s="3">
        <v>9.0333970116593318E-2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22" x14ac:dyDescent="0.25">
      <c r="A7" s="3">
        <v>2.0908399660504225E-2</v>
      </c>
      <c r="B7" s="3">
        <v>8.7916272159393547E-3</v>
      </c>
      <c r="C7" s="3">
        <v>21.426312243123839</v>
      </c>
      <c r="D7" s="3">
        <v>4.4683770121553851E-8</v>
      </c>
      <c r="E7" s="3">
        <v>2.7365936021190966E-2</v>
      </c>
      <c r="F7" s="3">
        <v>1.2341068368948816E-2</v>
      </c>
      <c r="G7" s="3">
        <v>0.99218039111292322</v>
      </c>
      <c r="H7" s="3">
        <v>0.96604532309012181</v>
      </c>
      <c r="I7" s="3">
        <v>0.12417091868912668</v>
      </c>
      <c r="J7" s="3">
        <v>0.27077335890718474</v>
      </c>
    </row>
    <row r="8" spans="1:22" x14ac:dyDescent="0.25">
      <c r="A8" s="2">
        <v>2.1051891939320892E-2</v>
      </c>
      <c r="B8" s="2">
        <v>1.2282825505181182E-2</v>
      </c>
      <c r="C8" s="2">
        <v>15.631370555859988</v>
      </c>
      <c r="D8" s="2">
        <v>2.2593903924944078E-2</v>
      </c>
      <c r="E8" s="2">
        <v>2.6978827508369788E-2</v>
      </c>
      <c r="F8" s="2">
        <v>6.9498743102269062E-4</v>
      </c>
      <c r="G8" s="2">
        <v>0.99591328687322001</v>
      </c>
      <c r="H8" s="2">
        <v>0.99203900822419144</v>
      </c>
      <c r="I8" s="2">
        <v>9.0594478512034893E-2</v>
      </c>
      <c r="J8" s="2">
        <v>0.13610334184766176</v>
      </c>
    </row>
    <row r="9" spans="1:22" x14ac:dyDescent="0.25">
      <c r="A9" s="2">
        <v>2.0711806926558871E-2</v>
      </c>
      <c r="B9" s="2">
        <v>3.2486756694669576E-4</v>
      </c>
      <c r="C9" s="2">
        <v>0.11458440734651207</v>
      </c>
      <c r="D9" s="2">
        <v>2.7670297878557786E-13</v>
      </c>
      <c r="E9" s="2">
        <v>2.702718786920873E-2</v>
      </c>
      <c r="F9" s="2">
        <v>2.2924162416235652E-2</v>
      </c>
      <c r="G9" s="2">
        <v>0.99504658171315441</v>
      </c>
      <c r="H9" s="2">
        <v>0.98739267714383039</v>
      </c>
      <c r="I9" s="2">
        <v>9.8942640570406248E-2</v>
      </c>
      <c r="J9" s="2">
        <v>0.15737580320906272</v>
      </c>
    </row>
    <row r="10" spans="1:22" x14ac:dyDescent="0.25">
      <c r="A10" s="3">
        <v>2.059942882664062E-2</v>
      </c>
      <c r="B10" s="3">
        <v>1.6205505004439763E-2</v>
      </c>
      <c r="C10" s="3">
        <v>18.488564972538086</v>
      </c>
      <c r="D10" s="3">
        <v>3.7592135028924558E-14</v>
      </c>
      <c r="E10" s="3">
        <v>3.066967044155328E-2</v>
      </c>
      <c r="F10" s="3">
        <v>5.584318966786752E-2</v>
      </c>
      <c r="G10" s="3">
        <v>0.99149019272513417</v>
      </c>
      <c r="H10" s="3">
        <v>0.97201111126300721</v>
      </c>
      <c r="I10" s="3">
        <v>0.13021444685847422</v>
      </c>
      <c r="J10" s="3">
        <v>0.24211458591708007</v>
      </c>
      <c r="P10">
        <f>1/P12</f>
        <v>4.6454545377741178E-2</v>
      </c>
      <c r="Q10">
        <f>1/Q12</f>
        <v>2.6573725181374009E-2</v>
      </c>
    </row>
    <row r="11" spans="1:22" x14ac:dyDescent="0.25">
      <c r="A11" s="2">
        <v>2.1026002836656291E-2</v>
      </c>
      <c r="B11" s="2">
        <v>1.6952020708769316E-2</v>
      </c>
      <c r="C11" s="2">
        <v>18.770536323529555</v>
      </c>
      <c r="D11" s="2">
        <v>1.5225819006297199E-9</v>
      </c>
      <c r="E11" s="2">
        <v>2.7632109450664272E-2</v>
      </c>
      <c r="F11" s="2">
        <v>1.667705272509102E-2</v>
      </c>
      <c r="G11" s="2">
        <v>0.99652810319964991</v>
      </c>
      <c r="H11" s="2">
        <v>0.99230699527864108</v>
      </c>
      <c r="I11" s="2">
        <v>8.3898040655969397E-2</v>
      </c>
      <c r="J11" s="2">
        <v>0.12480884052850011</v>
      </c>
      <c r="P11" t="s">
        <v>8</v>
      </c>
      <c r="Q11" t="s">
        <v>9</v>
      </c>
    </row>
    <row r="12" spans="1:22" x14ac:dyDescent="0.25">
      <c r="A12" s="2">
        <v>2.0924689322908321E-2</v>
      </c>
      <c r="B12" s="2">
        <v>2.8941675957022302E-2</v>
      </c>
      <c r="C12" s="2">
        <v>16.052489663907402</v>
      </c>
      <c r="D12" s="2">
        <v>1.1316197743301845E-9</v>
      </c>
      <c r="E12" s="2">
        <v>2.8258092024562254E-2</v>
      </c>
      <c r="F12" s="2">
        <v>4.3166779801234297E-2</v>
      </c>
      <c r="G12" s="2">
        <v>0.99423383303560608</v>
      </c>
      <c r="H12" s="2">
        <v>0.99460822572338958</v>
      </c>
      <c r="I12" s="2">
        <v>0.10664313840326221</v>
      </c>
      <c r="J12" s="2">
        <v>0.10320484896225612</v>
      </c>
      <c r="P12">
        <v>21.526418822282839</v>
      </c>
      <c r="Q12">
        <v>37.631156082735345</v>
      </c>
    </row>
    <row r="13" spans="1:22" x14ac:dyDescent="0.25">
      <c r="A13" s="4">
        <v>2.0000513463310804E-2</v>
      </c>
      <c r="B13" s="4">
        <v>8.9258267488759018E-3</v>
      </c>
      <c r="C13" s="4">
        <v>4.132384690552783</v>
      </c>
      <c r="D13" s="4">
        <v>2.7230774893110959E-2</v>
      </c>
      <c r="E13" s="4">
        <v>2.6315789473708304E-2</v>
      </c>
      <c r="F13" s="4">
        <v>2.4092865066039244E-14</v>
      </c>
      <c r="G13" s="4">
        <v>0.99604691124551514</v>
      </c>
      <c r="H13" s="4">
        <v>0.99777223030995432</v>
      </c>
      <c r="I13" s="4">
        <v>9.1508833243368184E-2</v>
      </c>
      <c r="J13" s="4">
        <v>7.0623847783424717E-2</v>
      </c>
      <c r="M13" s="2">
        <f>1/E1</f>
        <v>31.470793805835179</v>
      </c>
      <c r="O13">
        <f>(M13-$Q$12)/($P$12-$Q$12)</f>
        <v>0.38251864512113587</v>
      </c>
    </row>
    <row r="14" spans="1:22" x14ac:dyDescent="0.25">
      <c r="A14" s="5">
        <v>1.9678730436164599E-2</v>
      </c>
      <c r="B14" s="5">
        <v>2.1214257745676997E-4</v>
      </c>
      <c r="C14" s="5">
        <v>2.1399225348407967E-2</v>
      </c>
      <c r="D14" s="5">
        <v>3.1755598182202287E-14</v>
      </c>
      <c r="E14" s="5">
        <v>2.9183376295716674E-2</v>
      </c>
      <c r="F14" s="5">
        <v>6.4690909443900033E-2</v>
      </c>
      <c r="G14" s="5">
        <v>0.99205365337602669</v>
      </c>
      <c r="H14" s="5">
        <v>0.45096404612170349</v>
      </c>
      <c r="I14" s="5">
        <v>0.12510825377174215</v>
      </c>
      <c r="J14" s="5">
        <v>1.3349999531484675</v>
      </c>
      <c r="M14" s="2">
        <f t="shared" ref="M14:M29" si="0">1/E2</f>
        <v>35.084164918181344</v>
      </c>
      <c r="O14">
        <f t="shared" ref="O14:O29" si="1">(M14-$Q$12)/($P$12-$Q$12)</f>
        <v>0.15815167446466222</v>
      </c>
    </row>
    <row r="15" spans="1:22" x14ac:dyDescent="0.25">
      <c r="A15" s="4">
        <v>1.9693344093520332E-2</v>
      </c>
      <c r="B15" s="4">
        <v>3.9006276330556279E-4</v>
      </c>
      <c r="C15" s="4">
        <v>0.11410225063318945</v>
      </c>
      <c r="D15" s="4">
        <v>2.5458412880187201E-14</v>
      </c>
      <c r="E15" s="4">
        <v>2.6989981645134747E-2</v>
      </c>
      <c r="F15" s="4">
        <v>1.9719610985541685E-2</v>
      </c>
      <c r="G15" s="4">
        <v>0.9967820387552957</v>
      </c>
      <c r="H15" s="4">
        <v>0.89266589363988524</v>
      </c>
      <c r="I15" s="4">
        <v>8.117543901175181E-2</v>
      </c>
      <c r="J15" s="4">
        <v>0.5430912460826407</v>
      </c>
      <c r="M15" s="2">
        <f t="shared" si="0"/>
        <v>37.99999999996794</v>
      </c>
      <c r="O15">
        <f t="shared" si="1"/>
        <v>-2.2902821155508377E-2</v>
      </c>
      <c r="R15">
        <v>31.470793805835179</v>
      </c>
      <c r="S15">
        <v>0.38251864512113587</v>
      </c>
    </row>
    <row r="16" spans="1:22" x14ac:dyDescent="0.25">
      <c r="A16" s="4">
        <v>2.074716373388065E-2</v>
      </c>
      <c r="B16" s="4">
        <v>3.4482798754414181E-4</v>
      </c>
      <c r="C16" s="4">
        <v>0.31992613577976198</v>
      </c>
      <c r="D16" s="4">
        <v>2.5021256593351763E-3</v>
      </c>
      <c r="E16" s="4">
        <v>2.6315789473706414E-2</v>
      </c>
      <c r="F16" s="4">
        <v>2.2204460492503131E-14</v>
      </c>
      <c r="G16" s="4">
        <v>0.998239362030515</v>
      </c>
      <c r="H16" s="4">
        <v>0.97719118228161661</v>
      </c>
      <c r="I16" s="4">
        <v>6.0434518608142064E-2</v>
      </c>
      <c r="J16" s="4">
        <v>0.23983072412696493</v>
      </c>
      <c r="M16" s="2">
        <f t="shared" si="0"/>
        <v>25.622992660958293</v>
      </c>
      <c r="O16">
        <f t="shared" si="1"/>
        <v>0.7456292659467858</v>
      </c>
      <c r="R16">
        <v>35.084164918181344</v>
      </c>
      <c r="S16">
        <v>0.15815167446466222</v>
      </c>
    </row>
    <row r="17" spans="1:23" x14ac:dyDescent="0.25">
      <c r="A17" s="4">
        <v>2.0847139332685137E-2</v>
      </c>
      <c r="B17" s="4">
        <v>4.0830217811100238E-4</v>
      </c>
      <c r="C17" s="4">
        <v>0.48375128615692103</v>
      </c>
      <c r="D17" s="4">
        <v>2.3377378872359499E-14</v>
      </c>
      <c r="E17" s="4">
        <v>2.7154508355388025E-2</v>
      </c>
      <c r="F17" s="4">
        <v>2.7376898037565166E-2</v>
      </c>
      <c r="G17" s="4">
        <v>0.96215051564743626</v>
      </c>
      <c r="H17" s="4">
        <v>0.95334335702528461</v>
      </c>
      <c r="I17" s="4">
        <v>0.27196687116124607</v>
      </c>
      <c r="J17" s="4">
        <v>0.32136824878237358</v>
      </c>
      <c r="M17" s="2">
        <f t="shared" si="0"/>
        <v>37.999662570031468</v>
      </c>
      <c r="O17">
        <f t="shared" si="1"/>
        <v>-2.2881868939336504E-2</v>
      </c>
      <c r="R17">
        <v>30.577845539778529</v>
      </c>
      <c r="S17">
        <v>0.43796495583179934</v>
      </c>
    </row>
    <row r="18" spans="1:23" x14ac:dyDescent="0.25">
      <c r="A18">
        <f>IF(OR(ABS(A1-L$5)&lt;=0.001*L$5,ABS(A1-L$6)&lt;=0.001*L$6),0,1)</f>
        <v>1</v>
      </c>
      <c r="B18">
        <f t="shared" ref="B18:F33" si="2">IF(OR(ABS(B1-M$5)&lt;=0.001*M$5,ABS(B1-M$6)&lt;=0.001*M$6),0,1)</f>
        <v>1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  <c r="I18" t="s">
        <v>13</v>
      </c>
      <c r="J18" t="s">
        <v>14</v>
      </c>
      <c r="M18" s="2">
        <f t="shared" si="0"/>
        <v>30.577845539778529</v>
      </c>
      <c r="O18">
        <f t="shared" si="1"/>
        <v>0.43796495583179934</v>
      </c>
      <c r="R18">
        <v>36.541779503746717</v>
      </c>
      <c r="S18">
        <v>6.764323822057923E-2</v>
      </c>
    </row>
    <row r="19" spans="1:23" x14ac:dyDescent="0.25">
      <c r="A19">
        <f t="shared" ref="A19:A34" si="3">IF(OR(ABS(A2-L$5)&lt;=0.001*L$5,ABS(A2-L$6)&lt;=0.001*L$6),0,1)</f>
        <v>1</v>
      </c>
      <c r="B19">
        <f t="shared" si="2"/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I19">
        <f>(E1-$Q$10)/($P$10-$Q$10)</f>
        <v>0.26164756481874923</v>
      </c>
      <c r="J19">
        <v>0.38251864512113587</v>
      </c>
      <c r="M19" s="2">
        <f t="shared" si="0"/>
        <v>36.541779503746717</v>
      </c>
      <c r="O19">
        <f t="shared" si="1"/>
        <v>6.764323822057923E-2</v>
      </c>
      <c r="R19">
        <v>37.066103028004633</v>
      </c>
      <c r="S19">
        <v>3.5086139288858828E-2</v>
      </c>
    </row>
    <row r="20" spans="1:23" x14ac:dyDescent="0.25">
      <c r="A20">
        <f t="shared" si="3"/>
        <v>1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0</v>
      </c>
      <c r="F20">
        <f t="shared" si="2"/>
        <v>1</v>
      </c>
      <c r="I20">
        <f t="shared" ref="I20:I35" si="4">(E2-$Q$10)/($P$10-$Q$10)</f>
        <v>9.703634645176934E-2</v>
      </c>
      <c r="J20">
        <v>0.15815167446466222</v>
      </c>
      <c r="M20" s="2">
        <f t="shared" si="0"/>
        <v>37.066103028004633</v>
      </c>
      <c r="O20">
        <f t="shared" si="1"/>
        <v>3.5086139288858828E-2</v>
      </c>
      <c r="R20">
        <v>36.999779808363641</v>
      </c>
      <c r="S20">
        <v>3.9204382174066174E-2</v>
      </c>
    </row>
    <row r="21" spans="1:23" x14ac:dyDescent="0.25">
      <c r="A21">
        <f t="shared" si="3"/>
        <v>1</v>
      </c>
      <c r="B21">
        <f t="shared" si="2"/>
        <v>1</v>
      </c>
      <c r="C21">
        <f t="shared" si="2"/>
        <v>1</v>
      </c>
      <c r="D21">
        <f t="shared" si="2"/>
        <v>0</v>
      </c>
      <c r="E21">
        <f t="shared" si="2"/>
        <v>1</v>
      </c>
      <c r="F21">
        <f t="shared" si="2"/>
        <v>1</v>
      </c>
      <c r="I21">
        <f t="shared" si="4"/>
        <v>-1.2974097905413789E-2</v>
      </c>
      <c r="J21">
        <v>-2.2902821155508377E-2</v>
      </c>
      <c r="M21" s="2">
        <f t="shared" si="0"/>
        <v>36.999779808363641</v>
      </c>
      <c r="O21">
        <f t="shared" si="1"/>
        <v>3.9204382174066174E-2</v>
      </c>
      <c r="R21">
        <v>32.605501969957082</v>
      </c>
      <c r="S21">
        <v>0.3120606087203594</v>
      </c>
    </row>
    <row r="22" spans="1:23" x14ac:dyDescent="0.25">
      <c r="A22">
        <f t="shared" si="3"/>
        <v>1</v>
      </c>
      <c r="B22">
        <f t="shared" si="2"/>
        <v>1</v>
      </c>
      <c r="C22">
        <f t="shared" si="2"/>
        <v>1</v>
      </c>
      <c r="D22">
        <f t="shared" si="2"/>
        <v>1</v>
      </c>
      <c r="E22">
        <f t="shared" si="2"/>
        <v>0</v>
      </c>
      <c r="F22">
        <f t="shared" si="2"/>
        <v>1</v>
      </c>
      <c r="I22">
        <f t="shared" si="4"/>
        <v>0.62641893854101949</v>
      </c>
      <c r="J22">
        <v>0.7456292659467858</v>
      </c>
      <c r="M22" s="2">
        <f t="shared" si="0"/>
        <v>32.605501969957082</v>
      </c>
      <c r="O22">
        <f t="shared" si="1"/>
        <v>0.3120606087203594</v>
      </c>
      <c r="R22">
        <v>36.189781376823554</v>
      </c>
      <c r="S22">
        <v>8.9500044775725304E-2</v>
      </c>
    </row>
    <row r="23" spans="1:23" x14ac:dyDescent="0.25">
      <c r="A23">
        <f t="shared" si="3"/>
        <v>1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1</v>
      </c>
      <c r="I23">
        <f t="shared" si="4"/>
        <v>-1.2962343897579781E-2</v>
      </c>
      <c r="J23">
        <v>-2.2881868939336504E-2</v>
      </c>
      <c r="M23" s="2">
        <f t="shared" si="0"/>
        <v>36.189781376823554</v>
      </c>
      <c r="O23">
        <f t="shared" si="1"/>
        <v>8.9500044775725304E-2</v>
      </c>
      <c r="R23">
        <v>35.38809340456492</v>
      </c>
      <c r="S23">
        <v>0.13927968161756896</v>
      </c>
    </row>
    <row r="24" spans="1:23" x14ac:dyDescent="0.25">
      <c r="A24">
        <f t="shared" si="3"/>
        <v>1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1</v>
      </c>
      <c r="F24">
        <f t="shared" si="2"/>
        <v>1</v>
      </c>
      <c r="I24">
        <f t="shared" si="4"/>
        <v>0.30832182262328883</v>
      </c>
      <c r="J24">
        <v>0.43796495583179934</v>
      </c>
      <c r="M24" s="2">
        <f t="shared" si="0"/>
        <v>35.38809340456492</v>
      </c>
      <c r="O24">
        <f t="shared" si="1"/>
        <v>0.13927968161756896</v>
      </c>
      <c r="R24" t="s">
        <v>10</v>
      </c>
      <c r="S24" t="s">
        <v>11</v>
      </c>
      <c r="V24" t="s">
        <v>7</v>
      </c>
      <c r="W24" t="s">
        <v>1</v>
      </c>
    </row>
    <row r="25" spans="1:23" x14ac:dyDescent="0.25">
      <c r="A25">
        <f t="shared" si="3"/>
        <v>1</v>
      </c>
      <c r="B25">
        <f t="shared" si="2"/>
        <v>1</v>
      </c>
      <c r="C25">
        <f t="shared" si="2"/>
        <v>1</v>
      </c>
      <c r="D25">
        <f t="shared" si="2"/>
        <v>1</v>
      </c>
      <c r="E25">
        <f t="shared" si="2"/>
        <v>1</v>
      </c>
      <c r="F25">
        <f t="shared" si="2"/>
        <v>1</v>
      </c>
      <c r="I25">
        <f t="shared" si="4"/>
        <v>3.9847995806617582E-2</v>
      </c>
      <c r="J25">
        <v>6.764323822057923E-2</v>
      </c>
      <c r="M25" s="2">
        <f t="shared" si="0"/>
        <v>37.999999999965212</v>
      </c>
      <c r="O25">
        <v>0</v>
      </c>
      <c r="Q25" t="s">
        <v>7</v>
      </c>
      <c r="R25">
        <f>AVERAGE(O25,O27,O28,O29)</f>
        <v>2.1503456127748483E-2</v>
      </c>
      <c r="S25">
        <f>1-R25</f>
        <v>0.97849654387225149</v>
      </c>
      <c r="U25" t="s">
        <v>10</v>
      </c>
      <c r="V25">
        <v>2.1503456127748483E-2</v>
      </c>
      <c r="W25">
        <v>0.13711777859547103</v>
      </c>
    </row>
    <row r="26" spans="1:23" x14ac:dyDescent="0.25">
      <c r="A26">
        <f t="shared" si="3"/>
        <v>1</v>
      </c>
      <c r="B26">
        <f t="shared" si="2"/>
        <v>1</v>
      </c>
      <c r="C26">
        <f t="shared" si="2"/>
        <v>1</v>
      </c>
      <c r="D26">
        <f t="shared" si="2"/>
        <v>1</v>
      </c>
      <c r="E26">
        <f t="shared" si="2"/>
        <v>1</v>
      </c>
      <c r="F26">
        <f t="shared" si="2"/>
        <v>1</v>
      </c>
      <c r="I26">
        <f t="shared" si="4"/>
        <v>2.0376539951294521E-2</v>
      </c>
      <c r="J26">
        <v>3.5086139288858828E-2</v>
      </c>
      <c r="M26" s="2">
        <f t="shared" si="0"/>
        <v>34.266083192943405</v>
      </c>
      <c r="O26">
        <f t="shared" si="1"/>
        <v>0.20894925731296213</v>
      </c>
      <c r="Q26" t="s">
        <v>1</v>
      </c>
      <c r="R26">
        <v>0.13711777859547103</v>
      </c>
      <c r="S26">
        <v>0.86288222140452897</v>
      </c>
      <c r="U26" t="s">
        <v>11</v>
      </c>
      <c r="V26">
        <v>0.97849654387225149</v>
      </c>
      <c r="W26">
        <v>0.86288222140452897</v>
      </c>
    </row>
    <row r="27" spans="1:23" x14ac:dyDescent="0.25">
      <c r="A27">
        <f t="shared" si="3"/>
        <v>1</v>
      </c>
      <c r="B27">
        <f t="shared" si="2"/>
        <v>1</v>
      </c>
      <c r="C27">
        <f t="shared" si="2"/>
        <v>1</v>
      </c>
      <c r="D27">
        <f t="shared" si="2"/>
        <v>1</v>
      </c>
      <c r="E27">
        <f t="shared" si="2"/>
        <v>1</v>
      </c>
      <c r="F27">
        <f t="shared" si="2"/>
        <v>1</v>
      </c>
      <c r="I27">
        <f t="shared" si="4"/>
        <v>2.2809053316501644E-2</v>
      </c>
      <c r="J27">
        <v>3.9204382174066174E-2</v>
      </c>
      <c r="M27" s="2">
        <f t="shared" si="0"/>
        <v>37.050784737390195</v>
      </c>
      <c r="O27">
        <f t="shared" si="1"/>
        <v>3.6037306039778401E-2</v>
      </c>
    </row>
    <row r="28" spans="1:23" x14ac:dyDescent="0.25">
      <c r="A28">
        <f t="shared" si="3"/>
        <v>1</v>
      </c>
      <c r="B28">
        <f t="shared" si="2"/>
        <v>1</v>
      </c>
      <c r="C28">
        <f t="shared" si="2"/>
        <v>1</v>
      </c>
      <c r="D28">
        <f t="shared" si="2"/>
        <v>1</v>
      </c>
      <c r="E28">
        <f t="shared" si="2"/>
        <v>1</v>
      </c>
      <c r="F28">
        <f t="shared" si="2"/>
        <v>1</v>
      </c>
      <c r="I28">
        <f t="shared" si="4"/>
        <v>0.2060249637450936</v>
      </c>
      <c r="J28">
        <v>0.3120606087203594</v>
      </c>
      <c r="M28" s="2">
        <f t="shared" si="0"/>
        <v>37.99999999996794</v>
      </c>
      <c r="O28">
        <v>0</v>
      </c>
    </row>
    <row r="29" spans="1:23" x14ac:dyDescent="0.25">
      <c r="A29">
        <f t="shared" si="3"/>
        <v>1</v>
      </c>
      <c r="B29">
        <f t="shared" si="2"/>
        <v>1</v>
      </c>
      <c r="C29">
        <f t="shared" si="2"/>
        <v>1</v>
      </c>
      <c r="D29">
        <f t="shared" si="2"/>
        <v>1</v>
      </c>
      <c r="E29">
        <f t="shared" si="2"/>
        <v>1</v>
      </c>
      <c r="F29">
        <f t="shared" si="2"/>
        <v>1</v>
      </c>
      <c r="I29">
        <f t="shared" si="4"/>
        <v>5.3236448941058362E-2</v>
      </c>
      <c r="J29">
        <v>8.9500044775725304E-2</v>
      </c>
      <c r="M29" s="2">
        <f t="shared" si="0"/>
        <v>36.826297383564267</v>
      </c>
      <c r="O29">
        <f t="shared" si="1"/>
        <v>4.9976518471215536E-2</v>
      </c>
    </row>
    <row r="30" spans="1:23" x14ac:dyDescent="0.25">
      <c r="A30">
        <f t="shared" si="3"/>
        <v>1</v>
      </c>
      <c r="B30">
        <f t="shared" si="2"/>
        <v>1</v>
      </c>
      <c r="C30">
        <f t="shared" si="2"/>
        <v>1</v>
      </c>
      <c r="D30">
        <f t="shared" si="2"/>
        <v>1</v>
      </c>
      <c r="E30">
        <f t="shared" si="2"/>
        <v>0</v>
      </c>
      <c r="F30">
        <f t="shared" si="2"/>
        <v>1</v>
      </c>
      <c r="I30">
        <f t="shared" si="4"/>
        <v>8.4723206917591332E-2</v>
      </c>
      <c r="J30">
        <v>0.13927968161756896</v>
      </c>
    </row>
    <row r="31" spans="1:23" x14ac:dyDescent="0.25">
      <c r="A31">
        <f t="shared" si="3"/>
        <v>1</v>
      </c>
      <c r="B31">
        <f t="shared" si="2"/>
        <v>1</v>
      </c>
      <c r="C31">
        <f t="shared" si="2"/>
        <v>1</v>
      </c>
      <c r="D31">
        <f t="shared" si="2"/>
        <v>1</v>
      </c>
      <c r="E31">
        <f t="shared" si="2"/>
        <v>1</v>
      </c>
      <c r="F31">
        <f t="shared" si="2"/>
        <v>1</v>
      </c>
      <c r="I31">
        <f t="shared" si="4"/>
        <v>-1.2974097905318682E-2</v>
      </c>
      <c r="J31">
        <v>0</v>
      </c>
    </row>
    <row r="32" spans="1:23" x14ac:dyDescent="0.25">
      <c r="A32">
        <f t="shared" si="3"/>
        <v>1</v>
      </c>
      <c r="B32">
        <f t="shared" si="2"/>
        <v>1</v>
      </c>
      <c r="C32">
        <f t="shared" si="2"/>
        <v>1</v>
      </c>
      <c r="D32">
        <f t="shared" si="2"/>
        <v>1</v>
      </c>
      <c r="E32">
        <f t="shared" si="2"/>
        <v>1</v>
      </c>
      <c r="F32">
        <f t="shared" si="2"/>
        <v>1</v>
      </c>
      <c r="I32">
        <f t="shared" si="4"/>
        <v>0.1312647611399618</v>
      </c>
      <c r="J32">
        <v>0.20894925731296213</v>
      </c>
    </row>
    <row r="33" spans="1:21" x14ac:dyDescent="0.25">
      <c r="A33">
        <f t="shared" si="3"/>
        <v>1</v>
      </c>
      <c r="B33">
        <f t="shared" si="2"/>
        <v>1</v>
      </c>
      <c r="C33">
        <f t="shared" si="2"/>
        <v>1</v>
      </c>
      <c r="D33">
        <f t="shared" si="2"/>
        <v>1</v>
      </c>
      <c r="E33">
        <f t="shared" si="2"/>
        <v>0</v>
      </c>
      <c r="F33">
        <f t="shared" si="2"/>
        <v>1</v>
      </c>
      <c r="I33">
        <f t="shared" si="4"/>
        <v>2.0937590081761371E-2</v>
      </c>
      <c r="J33">
        <v>3.6037306039778401E-2</v>
      </c>
      <c r="T33" t="s">
        <v>7</v>
      </c>
      <c r="U33" t="s">
        <v>1</v>
      </c>
    </row>
    <row r="34" spans="1:21" x14ac:dyDescent="0.25">
      <c r="A34">
        <f t="shared" si="3"/>
        <v>1</v>
      </c>
      <c r="B34">
        <f>IF(OR(ABS(B17-M$5)&lt;=0.001*M$5,ABS(B17-M$6)&lt;=0.001*M$6),0,1)</f>
        <v>1</v>
      </c>
      <c r="C34">
        <f>IF(OR(ABS(C17-N$5)&lt;=0.001*N$5,ABS(C17-N$6)&lt;=0.001*N$6),0,1)</f>
        <v>1</v>
      </c>
      <c r="D34">
        <f>IF(OR(ABS(D17-O$5)&lt;=0.001*O$5,ABS(D17-O$6)&lt;=0.001*O$6),0,1)</f>
        <v>1</v>
      </c>
      <c r="E34">
        <f>IF(OR(ABS(E17-P$5)&lt;=0.001*P$5,ABS(E17-P$6)&lt;=0.001*P$6),0,1)</f>
        <v>1</v>
      </c>
      <c r="F34">
        <f>IF(OR(ABS(F17-Q$5)&lt;=0.001*Q$5,ABS(F17-Q$6)&lt;=0.001*Q$6),0,1)</f>
        <v>1</v>
      </c>
      <c r="I34">
        <f t="shared" si="4"/>
        <v>-1.2974097905413789E-2</v>
      </c>
      <c r="J34">
        <v>0</v>
      </c>
      <c r="S34" t="s">
        <v>3</v>
      </c>
      <c r="T34">
        <v>2.5172549194591525E-3</v>
      </c>
      <c r="U34">
        <v>1.7292896582579785E-2</v>
      </c>
    </row>
    <row r="35" spans="1:21" x14ac:dyDescent="0.25">
      <c r="B35" t="s">
        <v>0</v>
      </c>
      <c r="C35" t="s">
        <v>1</v>
      </c>
      <c r="D35" t="s">
        <v>7</v>
      </c>
      <c r="I35">
        <f t="shared" si="4"/>
        <v>2.921324011170038E-2</v>
      </c>
      <c r="J35">
        <v>4.9976518471215536E-2</v>
      </c>
      <c r="T35">
        <v>2.1362322712692246E-3</v>
      </c>
      <c r="U35">
        <v>5.3041407102008206E-3</v>
      </c>
    </row>
    <row r="36" spans="1:21" x14ac:dyDescent="0.25">
      <c r="A36" t="s">
        <v>2</v>
      </c>
      <c r="B36">
        <f>AVERAGE(1/A$2,1/A$6,1/A$7,1/A$10)</f>
        <v>48.649466782869005</v>
      </c>
      <c r="C36">
        <f>AVERAGE(1/A$1,1/A$8,1/A$9,1/A$11,1/A$12)</f>
        <v>48.019680147539269</v>
      </c>
      <c r="D36">
        <f>AVERAGE(1/A$13,1/A$15,1/A$16,1/A$17)</f>
        <v>49.236216322322072</v>
      </c>
    </row>
    <row r="37" spans="1:21" x14ac:dyDescent="0.25">
      <c r="B37">
        <f>STDEV(1/A$2,1/A$6,1/A$7,1/A$10)/SQRT(COUNT(A$2,A$6,A$7,A$10))</f>
        <v>0.33155787748391674</v>
      </c>
      <c r="C37">
        <f>STDEV(1/A$1,1/A$8,1/A$9,1/A$11,1/A$12)/SQRT(COUNT(A$1,A$8,A$9,A$11,A$12))</f>
        <v>0.27325429691261754</v>
      </c>
      <c r="D37">
        <f>STDEV(1/A$13,1/A$15,1/A$16,1/A$17)/SQRT(COUNT(A$13,A$15,A$16,A$17))</f>
        <v>0.6857594152736417</v>
      </c>
      <c r="T37" t="s">
        <v>7</v>
      </c>
      <c r="U37" t="s">
        <v>1</v>
      </c>
    </row>
    <row r="38" spans="1:21" x14ac:dyDescent="0.25">
      <c r="C38" t="s">
        <v>0</v>
      </c>
      <c r="D38" t="s">
        <v>1</v>
      </c>
      <c r="E38" t="s">
        <v>7</v>
      </c>
      <c r="S38" t="s">
        <v>6</v>
      </c>
      <c r="T38">
        <v>37.469270530221905</v>
      </c>
      <c r="U38">
        <v>35.422910284718384</v>
      </c>
    </row>
    <row r="39" spans="1:21" x14ac:dyDescent="0.25">
      <c r="B39" t="s">
        <v>3</v>
      </c>
      <c r="C39">
        <f>AVERAGE(B$2,B$6,B$7,B$10)</f>
        <v>6.5322396408748103E-3</v>
      </c>
      <c r="D39">
        <f>AVERAGE(B$1,B$8,B$9,B$11,B$12)</f>
        <v>1.7292896582579785E-2</v>
      </c>
      <c r="E39">
        <f>AVERAGE(B$13,B$15,B$16,B$17)</f>
        <v>2.5172549194591525E-3</v>
      </c>
      <c r="T39">
        <v>0.30982419292179891</v>
      </c>
      <c r="U39">
        <v>1.0342902889397201</v>
      </c>
    </row>
    <row r="40" spans="1:21" x14ac:dyDescent="0.25">
      <c r="C40">
        <f>STDEV(B$2,B$6,B$7,B$10)/SQRT(COUNT(B$2,B$6,B$7,B$10))</f>
        <v>3.7629054177705412E-3</v>
      </c>
      <c r="D40">
        <f>STDEV(B$1,B$8,B$9,B$11,B$12)/SQRT(COUNT(B$1,B$8,B$9,B$11,B$12))</f>
        <v>5.3041407102008206E-3</v>
      </c>
      <c r="E40">
        <f>STDEV(B$13,B$15,B$16,B$17)/SQRT(COUNT(B$13,B$15,B$16,B$17))</f>
        <v>2.1362322712692246E-3</v>
      </c>
    </row>
    <row r="41" spans="1:21" x14ac:dyDescent="0.25">
      <c r="D41" t="s">
        <v>0</v>
      </c>
      <c r="E41" t="s">
        <v>1</v>
      </c>
      <c r="F41" t="s">
        <v>7</v>
      </c>
    </row>
    <row r="42" spans="1:21" x14ac:dyDescent="0.25">
      <c r="C42" t="s">
        <v>4</v>
      </c>
      <c r="D42">
        <f>AVERAGE(C$2,C$6,C$7,C$10)</f>
        <v>10.08161769341516</v>
      </c>
      <c r="E42">
        <f>AVERAGE(C$1,C$8,C$9,C$11,C$12)</f>
        <v>13.250691903696168</v>
      </c>
      <c r="F42">
        <f>AVERAGE(C$13,C$15,C$16,C$17)</f>
        <v>1.262541090780664</v>
      </c>
    </row>
    <row r="43" spans="1:21" x14ac:dyDescent="0.25">
      <c r="D43">
        <f>STDEV(C$2,C$6,C$7,C$10)/SQRT(COUNT(C$2,C$6,C$7,C$10))</f>
        <v>5.7335021362221443</v>
      </c>
      <c r="E43">
        <f>STDEV(C$1,C$8,C$9,C$11,C$12)/SQRT(COUNT(C$1,C$8,C$9,C$11,C$12))</f>
        <v>3.3351688235782326</v>
      </c>
      <c r="F43">
        <f>STDEV(C$13,C$15,C$16,C$17)/SQRT(COUNT(C$13,C$15,C$16,C$17))</f>
        <v>0.95959846506622692</v>
      </c>
    </row>
    <row r="44" spans="1:21" x14ac:dyDescent="0.25">
      <c r="E44" t="s">
        <v>0</v>
      </c>
      <c r="F44" t="s">
        <v>1</v>
      </c>
      <c r="G44" t="s">
        <v>7</v>
      </c>
    </row>
    <row r="45" spans="1:21" x14ac:dyDescent="0.25">
      <c r="D45" t="s">
        <v>5</v>
      </c>
      <c r="E45">
        <f>AVERAGE(D$2,D$6,D$7,D$10)</f>
        <v>1.1177688126214766E-8</v>
      </c>
      <c r="F45">
        <f>AVERAGE(D$1,D$8,D$9,D$11,D$12)</f>
        <v>4.5199295556863457E-3</v>
      </c>
      <c r="G45">
        <f>AVERAGE(D$13,D$15,D$16,D$17)</f>
        <v>7.4332251381237432E-3</v>
      </c>
    </row>
    <row r="46" spans="1:21" x14ac:dyDescent="0.25">
      <c r="E46">
        <f>STDEV(D$2,D$6,D$7,D$10)/SQRT(COUNT(D$2,D$6,D$7,D$10))</f>
        <v>1.1168695795364695E-8</v>
      </c>
      <c r="F46">
        <f>STDEV(D$1,D$8,D$9,D$11,D$12)/SQRT(COUNT(D$1,D$8,D$9,D$11,D$12))</f>
        <v>4.5184937290491962E-3</v>
      </c>
      <c r="G46">
        <f>STDEV(D$13,D$15,D$16,D$17)/SQRT(COUNT(D$13,D$15,D$16,D$17))</f>
        <v>6.6254835690074147E-3</v>
      </c>
    </row>
    <row r="47" spans="1:21" x14ac:dyDescent="0.25">
      <c r="F47" t="s">
        <v>0</v>
      </c>
      <c r="G47" t="s">
        <v>1</v>
      </c>
      <c r="H47" t="s">
        <v>7</v>
      </c>
    </row>
    <row r="48" spans="1:21" x14ac:dyDescent="0.25">
      <c r="E48" t="s">
        <v>6</v>
      </c>
      <c r="F48">
        <f>AVERAGE(1/E$2,1/E$6,1/E$7,1/E$10)</f>
        <v>33.702322982915916</v>
      </c>
      <c r="G48">
        <f>AVERAGE(1/E$1,1/E$8,1/E$9,1/E$11,1/E$12)</f>
        <v>35.422910284718384</v>
      </c>
      <c r="H48">
        <f>AVERAGE(1/E$13,1/E$15,1/E$16,1/E$17)</f>
        <v>37.469270530221905</v>
      </c>
    </row>
    <row r="49" spans="6:16" x14ac:dyDescent="0.25">
      <c r="F49">
        <f>STDEV(1/E$2,1/E$6,1/E$7,1/E$10)/SQRT(COUNT(E$2,E$6,E$7,E$10))</f>
        <v>1.3209017152084985</v>
      </c>
      <c r="G49">
        <f>STDEV(1/E$1,1/E$8,1/E$9,1/E$11,1/E$12)/SQRT(COUNT(E$1,E$8,E$9,E$11,E$12))</f>
        <v>1.0342902889397201</v>
      </c>
      <c r="H49">
        <f>STDEV(1/E$13,1/E$15,1/E$16,1/E$17)/SQRT(COUNT(E$13,E$15,E$16,E$17))</f>
        <v>0.30982419292179891</v>
      </c>
    </row>
    <row r="50" spans="6:16" x14ac:dyDescent="0.25">
      <c r="G50" t="s">
        <v>0</v>
      </c>
      <c r="H50" t="s">
        <v>1</v>
      </c>
      <c r="I50" t="s">
        <v>7</v>
      </c>
    </row>
    <row r="51" spans="6:16" x14ac:dyDescent="0.25">
      <c r="F51" t="s">
        <v>12</v>
      </c>
      <c r="G51">
        <f>AVERAGE(F$2,F$6,F$7,F$10)</f>
        <v>5.9905085242296104E-2</v>
      </c>
      <c r="H51">
        <f>AVERAGE(F$1,F$8,F$9,F$11,F$12)</f>
        <v>3.9161094915027964E-2</v>
      </c>
      <c r="I51">
        <f>AVERAGE(F$13,F$15,F$16,F$17)</f>
        <v>1.1774127255788287E-2</v>
      </c>
    </row>
    <row r="52" spans="6:16" x14ac:dyDescent="0.25">
      <c r="G52">
        <f>STDEV(F$2,F$6,F$7,F$10)/SQRT(COUNT(F$2,F$6,F$7,F$10))</f>
        <v>1.8088209208227863E-2</v>
      </c>
      <c r="H52">
        <f>STDEV(F$1,F$8,F$9,F$11,F$12)/SQRT(COUNT(F$1,F$8,F$9,F$11,F$12))</f>
        <v>1.9519700273514077E-2</v>
      </c>
      <c r="I52">
        <f>STDEV(F$13,F$15,F$16,F$17)/SQRT(COUNT(F$13,F$15,F$16,F$17))</f>
        <v>6.9751780923401827E-3</v>
      </c>
    </row>
    <row r="53" spans="6:16" x14ac:dyDescent="0.25">
      <c r="H53" t="s">
        <v>0</v>
      </c>
      <c r="I53" t="s">
        <v>1</v>
      </c>
      <c r="J53" t="s">
        <v>7</v>
      </c>
    </row>
    <row r="54" spans="6:16" x14ac:dyDescent="0.25">
      <c r="G54" t="s">
        <v>15</v>
      </c>
      <c r="H54">
        <f>AVERAGE(G$2,G$6,G$7,G$10)</f>
        <v>0.99125727678441444</v>
      </c>
      <c r="I54">
        <f>AVERAGE(G$1,G$8,G$9,G$11,G$12)</f>
        <v>0.9960371764943996</v>
      </c>
      <c r="J54">
        <f>AVERAGE(G$13,G$15,G$16,G$17)</f>
        <v>0.98830470691969041</v>
      </c>
    </row>
    <row r="55" spans="6:16" x14ac:dyDescent="0.25">
      <c r="H55">
        <f>STDEV(G$2,G$6,G$7,G$10)/SQRT(COUNT(G$2,G$6,G$7,G$10))</f>
        <v>3.0141182216964174E-3</v>
      </c>
      <c r="I55">
        <f>STDEV(G$1,G$8,G$9,G$11,G$12)/SQRT(COUNT(G$1,G$8,G$9,G$11,G$12))</f>
        <v>7.2040032412572566E-4</v>
      </c>
      <c r="J55">
        <f>STDEV(G$13,G$15,G$16,G$17)/SQRT(COUNT(G$13,G$15,G$16,G$17))</f>
        <v>8.7299578853054158E-3</v>
      </c>
    </row>
    <row r="56" spans="6:16" x14ac:dyDescent="0.25">
      <c r="I56" t="s">
        <v>0</v>
      </c>
      <c r="J56" t="s">
        <v>1</v>
      </c>
      <c r="K56" t="s">
        <v>7</v>
      </c>
    </row>
    <row r="57" spans="6:16" x14ac:dyDescent="0.25">
      <c r="H57" t="s">
        <v>16</v>
      </c>
      <c r="I57">
        <f>AVERAGE(H$2,H$6,H$7,H$10)</f>
        <v>0.97956282196320577</v>
      </c>
      <c r="J57">
        <f>AVERAGE(H$1,H$8,H$9,H$11,H$12)</f>
        <v>0.99269032278094405</v>
      </c>
      <c r="K57">
        <f>AVERAGE(H$13,H$15,H$16,H$17)</f>
        <v>0.95524316581418522</v>
      </c>
      <c r="O57" t="s">
        <v>7</v>
      </c>
      <c r="P57" t="s">
        <v>1</v>
      </c>
    </row>
    <row r="58" spans="6:16" x14ac:dyDescent="0.25">
      <c r="I58">
        <f>STDEV(H$2,H$6,H$7,H$10)/SQRT(COUNT(H$2,H$6,H$7,H$10))</f>
        <v>6.709422804522731E-3</v>
      </c>
      <c r="J58">
        <f>STDEV(H$1,H$8,H$9,H$11,H$12)/SQRT(COUNT(H$1,H$8,H$9,H$11,H$12))</f>
        <v>1.60936857762348E-3</v>
      </c>
      <c r="K58">
        <f>STDEV(H$13,H$15,H$16,H$17)/SQRT(COUNT(H$13,H$15,H$16,H$17))</f>
        <v>2.2748554935700001E-2</v>
      </c>
      <c r="N58" t="s">
        <v>12</v>
      </c>
      <c r="O58">
        <v>1.1774127255788287E-2</v>
      </c>
      <c r="P58">
        <v>3.9161094915027964E-2</v>
      </c>
    </row>
    <row r="59" spans="6:16" x14ac:dyDescent="0.25">
      <c r="J59" t="s">
        <v>0</v>
      </c>
      <c r="K59" t="s">
        <v>1</v>
      </c>
      <c r="L59" t="s">
        <v>7</v>
      </c>
      <c r="O59">
        <v>6.9751780923401827E-3</v>
      </c>
      <c r="P59">
        <v>1.9519700273514077E-2</v>
      </c>
    </row>
    <row r="60" spans="6:16" x14ac:dyDescent="0.25">
      <c r="I60" t="s">
        <v>17</v>
      </c>
      <c r="J60">
        <f>AVERAGE(I$2,I$6,I$7,I$10)</f>
        <v>0.12468545985398855</v>
      </c>
      <c r="K60">
        <f>AVERAGE(I$1,I$8,I$9,I$11,I$12)</f>
        <v>8.7627554213182399E-2</v>
      </c>
      <c r="L60">
        <f>AVERAGE(I$13,I$15,I$16,I$17)</f>
        <v>0.12627141550612703</v>
      </c>
    </row>
    <row r="61" spans="6:16" x14ac:dyDescent="0.25">
      <c r="J61">
        <f>STDEV(I$2,I$6,I$7,I$10)/SQRT(COUNT(I$2,I$6,I$7,I$10))</f>
        <v>2.4304734639135593E-2</v>
      </c>
      <c r="K61">
        <f>STDEV(I$1,I$8,I$9,I$11,I$12)/SQRT(COUNT(I$1,I$8,I$9,I$11,I$12))</f>
        <v>8.3264847433942631E-3</v>
      </c>
      <c r="L61">
        <f>STDEV(I$13,I$15,I$16,I$17)/SQRT(COUNT(I$13,I$15,I$16,I$17))</f>
        <v>4.8992981651512252E-2</v>
      </c>
    </row>
    <row r="62" spans="6:16" x14ac:dyDescent="0.25">
      <c r="K62" t="s">
        <v>0</v>
      </c>
      <c r="L62" t="s">
        <v>1</v>
      </c>
      <c r="M62" t="s">
        <v>7</v>
      </c>
    </row>
    <row r="63" spans="6:16" x14ac:dyDescent="0.25">
      <c r="J63" t="s">
        <v>18</v>
      </c>
      <c r="K63">
        <f>AVERAGE(J$2,J$6,J$7,J$10)</f>
        <v>0.19547954165809445</v>
      </c>
      <c r="L63">
        <f>AVERAGE(J$1,J$8,J$9,J$11,J$12)</f>
        <v>0.1240074227935859</v>
      </c>
      <c r="M63">
        <f>AVERAGE(J$13,J$15,J$16,J$17)</f>
        <v>0.29372851669385097</v>
      </c>
    </row>
    <row r="64" spans="6:16" x14ac:dyDescent="0.25">
      <c r="K64">
        <f>STDEV(J$2,J$6,J$7,J$10)/SQRT(COUNT(J$2,J$6,J$7,J$10))</f>
        <v>3.9980470551120369E-2</v>
      </c>
      <c r="L64">
        <f>STDEV(J$1,J$8,J$9,J$11,J$12)/SQRT(COUNT(J$1,J$8,J$9,J$11,J$12))</f>
        <v>1.0820168871485795E-2</v>
      </c>
      <c r="M64">
        <f>STDEV(J$13,J$15,J$16,J$17)/SQRT(COUNT(J$13,J$15,J$16,J$17))</f>
        <v>9.816074866062223E-2</v>
      </c>
    </row>
  </sheetData>
  <conditionalFormatting sqref="A18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0785-D8ED-4308-8FFF-A093E18D5D27}">
  <sheetPr codeName="Sheet6"/>
  <dimension ref="A1:C13"/>
  <sheetViews>
    <sheetView workbookViewId="0">
      <selection activeCell="B10" sqref="B10"/>
    </sheetView>
  </sheetViews>
  <sheetFormatPr defaultRowHeight="15" x14ac:dyDescent="0.25"/>
  <sheetData>
    <row r="1" spans="1:3" x14ac:dyDescent="0.25">
      <c r="A1" t="s">
        <v>35</v>
      </c>
    </row>
    <row r="2" spans="1:3" ht="15.75" thickBot="1" x14ac:dyDescent="0.3"/>
    <row r="3" spans="1:3" x14ac:dyDescent="0.25">
      <c r="A3" s="8"/>
      <c r="B3" s="8" t="s">
        <v>1</v>
      </c>
      <c r="C3" s="8" t="s">
        <v>7</v>
      </c>
    </row>
    <row r="4" spans="1:3" x14ac:dyDescent="0.25">
      <c r="A4" s="6" t="s">
        <v>36</v>
      </c>
      <c r="B4" s="6">
        <v>3.9161094915027964E-2</v>
      </c>
      <c r="C4" s="6">
        <v>1.1774127255788287E-2</v>
      </c>
    </row>
    <row r="5" spans="1:3" x14ac:dyDescent="0.25">
      <c r="A5" s="6" t="s">
        <v>37</v>
      </c>
      <c r="B5" s="6">
        <v>1.9050934938391281E-3</v>
      </c>
      <c r="C5" s="6">
        <v>1.9461243767944972E-4</v>
      </c>
    </row>
    <row r="6" spans="1:3" x14ac:dyDescent="0.25">
      <c r="A6" s="6" t="s">
        <v>38</v>
      </c>
      <c r="B6" s="6">
        <v>5</v>
      </c>
      <c r="C6" s="6">
        <v>4</v>
      </c>
    </row>
    <row r="7" spans="1:3" x14ac:dyDescent="0.25">
      <c r="A7" s="6" t="s">
        <v>39</v>
      </c>
      <c r="B7" s="6">
        <v>0</v>
      </c>
      <c r="C7" s="6"/>
    </row>
    <row r="8" spans="1:3" x14ac:dyDescent="0.25">
      <c r="A8" s="6" t="s">
        <v>40</v>
      </c>
      <c r="B8" s="6">
        <v>5</v>
      </c>
      <c r="C8" s="6"/>
    </row>
    <row r="9" spans="1:3" x14ac:dyDescent="0.25">
      <c r="A9" s="6" t="s">
        <v>41</v>
      </c>
      <c r="B9" s="6">
        <v>1.3212211559969589</v>
      </c>
      <c r="C9" s="6"/>
    </row>
    <row r="10" spans="1:3" x14ac:dyDescent="0.25">
      <c r="A10" s="6" t="s">
        <v>42</v>
      </c>
      <c r="B10" s="6">
        <v>0.12182863024522686</v>
      </c>
      <c r="C10" s="6"/>
    </row>
    <row r="11" spans="1:3" x14ac:dyDescent="0.25">
      <c r="A11" s="6" t="s">
        <v>43</v>
      </c>
      <c r="B11" s="6">
        <v>2.0150483733330233</v>
      </c>
      <c r="C11" s="6"/>
    </row>
    <row r="12" spans="1:3" x14ac:dyDescent="0.25">
      <c r="A12" s="6" t="s">
        <v>44</v>
      </c>
      <c r="B12" s="6">
        <v>0.24365726049045372</v>
      </c>
      <c r="C12" s="6"/>
    </row>
    <row r="13" spans="1:3" ht="15.75" thickBot="1" x14ac:dyDescent="0.3">
      <c r="A13" s="7" t="s">
        <v>45</v>
      </c>
      <c r="B13" s="7">
        <v>2.570581835636315</v>
      </c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123-31A4-4532-9A5D-66B10C3D73C4}">
  <sheetPr codeName="Sheet7"/>
  <dimension ref="B1:C6"/>
  <sheetViews>
    <sheetView workbookViewId="0">
      <selection activeCell="B1" sqref="B1:C6"/>
    </sheetView>
  </sheetViews>
  <sheetFormatPr defaultRowHeight="15" x14ac:dyDescent="0.25"/>
  <sheetData>
    <row r="1" spans="2:3" x14ac:dyDescent="0.25">
      <c r="B1" t="s">
        <v>1</v>
      </c>
      <c r="C1" t="s">
        <v>7</v>
      </c>
    </row>
    <row r="2" spans="2:3" x14ac:dyDescent="0.25">
      <c r="B2" s="2">
        <v>0.11234249220155619</v>
      </c>
      <c r="C2" s="4">
        <v>2.4092865066039244E-14</v>
      </c>
    </row>
    <row r="3" spans="2:3" x14ac:dyDescent="0.25">
      <c r="B3" s="2">
        <v>6.9498743102269062E-4</v>
      </c>
      <c r="C3" s="4">
        <v>1.9719610985541685E-2</v>
      </c>
    </row>
    <row r="4" spans="2:3" x14ac:dyDescent="0.25">
      <c r="B4" s="2">
        <v>2.2924162416235652E-2</v>
      </c>
      <c r="C4" s="4">
        <v>2.2204460492503131E-14</v>
      </c>
    </row>
    <row r="5" spans="2:3" x14ac:dyDescent="0.25">
      <c r="B5" s="2">
        <v>1.667705272509102E-2</v>
      </c>
      <c r="C5" s="4">
        <v>2.7376898037565166E-2</v>
      </c>
    </row>
    <row r="6" spans="2:3" x14ac:dyDescent="0.25">
      <c r="B6" s="2">
        <v>4.3166779801234297E-2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6862-7454-458B-90DD-4839F350F2C8}">
  <sheetPr codeName="Sheet2"/>
  <dimension ref="A1:G9"/>
  <sheetViews>
    <sheetView workbookViewId="0">
      <selection activeCell="F9" sqref="F9"/>
    </sheetView>
  </sheetViews>
  <sheetFormatPr defaultRowHeight="15" x14ac:dyDescent="0.25"/>
  <cols>
    <col min="2" max="2" width="9.140625" customWidth="1"/>
  </cols>
  <sheetData>
    <row r="1" spans="1:7" x14ac:dyDescent="0.25">
      <c r="B1" t="s">
        <v>46</v>
      </c>
      <c r="C1" t="s">
        <v>3</v>
      </c>
      <c r="D1" t="s">
        <v>4</v>
      </c>
      <c r="E1" t="s">
        <v>5</v>
      </c>
      <c r="F1" t="s">
        <v>47</v>
      </c>
      <c r="G1" t="s">
        <v>12</v>
      </c>
    </row>
    <row r="2" spans="1:7" x14ac:dyDescent="0.25">
      <c r="A2" t="s">
        <v>1</v>
      </c>
      <c r="B2">
        <v>48.019680147539269</v>
      </c>
      <c r="C2">
        <v>1.7292896582579785E-2</v>
      </c>
      <c r="D2">
        <v>13.250691903696168</v>
      </c>
      <c r="E2">
        <v>4.5199295556863457E-3</v>
      </c>
      <c r="F2">
        <v>35.422910284718384</v>
      </c>
      <c r="G2">
        <v>3.9161094915027964E-2</v>
      </c>
    </row>
    <row r="3" spans="1:7" x14ac:dyDescent="0.25">
      <c r="A3" t="s">
        <v>7</v>
      </c>
      <c r="B3">
        <v>49.236216322322072</v>
      </c>
      <c r="C3">
        <v>2.5172549194591525E-3</v>
      </c>
      <c r="D3">
        <v>1.262541090780664</v>
      </c>
      <c r="E3">
        <v>7.4332251381237432E-3</v>
      </c>
      <c r="F3">
        <v>37.469270530221905</v>
      </c>
      <c r="G3">
        <v>1.1774127255788287E-2</v>
      </c>
    </row>
    <row r="5" spans="1:7" x14ac:dyDescent="0.25">
      <c r="A5" t="s">
        <v>1</v>
      </c>
      <c r="B5">
        <v>0.27325429691261754</v>
      </c>
      <c r="F5">
        <v>1.0342902889397201</v>
      </c>
    </row>
    <row r="6" spans="1:7" x14ac:dyDescent="0.25">
      <c r="A6" t="s">
        <v>7</v>
      </c>
      <c r="B6">
        <v>0.6857594152736417</v>
      </c>
      <c r="F6">
        <v>0.30982419292179891</v>
      </c>
    </row>
    <row r="8" spans="1:7" x14ac:dyDescent="0.25">
      <c r="A8" t="s">
        <v>7</v>
      </c>
      <c r="B8" t="str">
        <f>_xlfn.CONCAT(ROUND(B3,3)," ± ",ROUND(B6,3))</f>
        <v>49.236 ± 0.686</v>
      </c>
      <c r="F8" t="str">
        <f>_xlfn.CONCAT(ROUND(F3,3)," ± ",ROUND(F6,3))</f>
        <v>37.469 ± 0.31</v>
      </c>
    </row>
    <row r="9" spans="1:7" x14ac:dyDescent="0.25">
      <c r="A9" t="s">
        <v>1</v>
      </c>
      <c r="B9" t="str">
        <f>_xlfn.CONCAT(ROUND(B2,3)," ± ",ROUND(B5,3))</f>
        <v>48.02 ± 0.273</v>
      </c>
      <c r="F9" t="str">
        <f>_xlfn.CONCAT(ROUND(F2,3)," ± ",ROUND(F5,3))</f>
        <v>35.423 ± 1.034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937D-150B-4FF5-B849-8A95789F3141}">
  <sheetPr codeName="Sheet3"/>
  <dimension ref="A1:C13"/>
  <sheetViews>
    <sheetView workbookViewId="0">
      <selection activeCell="B10" sqref="B10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35</v>
      </c>
    </row>
    <row r="2" spans="1:3" ht="15.75" thickBot="1" x14ac:dyDescent="0.3"/>
    <row r="3" spans="1:3" x14ac:dyDescent="0.25">
      <c r="A3" s="8"/>
      <c r="B3" s="8" t="s">
        <v>7</v>
      </c>
      <c r="C3" s="8" t="s">
        <v>1</v>
      </c>
    </row>
    <row r="4" spans="1:3" x14ac:dyDescent="0.25">
      <c r="A4" s="6" t="s">
        <v>36</v>
      </c>
      <c r="B4" s="6">
        <v>2.5172549194591525E-3</v>
      </c>
      <c r="C4" s="6">
        <v>1.7292896582579785E-2</v>
      </c>
    </row>
    <row r="5" spans="1:3" x14ac:dyDescent="0.25">
      <c r="A5" s="6" t="s">
        <v>37</v>
      </c>
      <c r="B5" s="6">
        <v>1.8253953267248276E-5</v>
      </c>
      <c r="C5" s="6">
        <v>1.4066954336804831E-4</v>
      </c>
    </row>
    <row r="6" spans="1:3" x14ac:dyDescent="0.25">
      <c r="A6" s="6" t="s">
        <v>38</v>
      </c>
      <c r="B6" s="6">
        <v>4</v>
      </c>
      <c r="C6" s="6">
        <v>5</v>
      </c>
    </row>
    <row r="7" spans="1:3" x14ac:dyDescent="0.25">
      <c r="A7" s="6" t="s">
        <v>39</v>
      </c>
      <c r="B7" s="6">
        <v>0</v>
      </c>
      <c r="C7" s="6"/>
    </row>
    <row r="8" spans="1:3" x14ac:dyDescent="0.25">
      <c r="A8" s="6" t="s">
        <v>40</v>
      </c>
      <c r="B8" s="6">
        <v>5</v>
      </c>
      <c r="C8" s="6"/>
    </row>
    <row r="9" spans="1:3" x14ac:dyDescent="0.25">
      <c r="A9" s="6" t="s">
        <v>41</v>
      </c>
      <c r="B9" s="6">
        <v>-2.5839836417998261</v>
      </c>
      <c r="C9" s="6"/>
    </row>
    <row r="10" spans="1:3" x14ac:dyDescent="0.25">
      <c r="A10" s="6" t="s">
        <v>42</v>
      </c>
      <c r="B10" s="6">
        <v>2.4597016601456068E-2</v>
      </c>
      <c r="C10" s="6"/>
    </row>
    <row r="11" spans="1:3" x14ac:dyDescent="0.25">
      <c r="A11" s="6" t="s">
        <v>43</v>
      </c>
      <c r="B11" s="6">
        <v>2.0150483733330233</v>
      </c>
      <c r="C11" s="6"/>
    </row>
    <row r="12" spans="1:3" x14ac:dyDescent="0.25">
      <c r="A12" s="6" t="s">
        <v>44</v>
      </c>
      <c r="B12" s="6">
        <v>4.9194033202912137E-2</v>
      </c>
      <c r="C12" s="6"/>
    </row>
    <row r="13" spans="1:3" ht="15.75" thickBot="1" x14ac:dyDescent="0.3">
      <c r="A13" s="7" t="s">
        <v>45</v>
      </c>
      <c r="B13" s="7">
        <v>2.570581835636315</v>
      </c>
      <c r="C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B084-EDA1-4B5D-BAE6-2C7A1740166F}">
  <sheetPr codeName="Sheet4"/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 t="s">
        <v>7</v>
      </c>
      <c r="B1" t="s">
        <v>1</v>
      </c>
    </row>
    <row r="2" spans="1:2" x14ac:dyDescent="0.25">
      <c r="A2" s="4">
        <v>8.9258267488759018E-3</v>
      </c>
      <c r="B2" s="2">
        <v>2.7963093174979439E-2</v>
      </c>
    </row>
    <row r="3" spans="1:2" x14ac:dyDescent="0.25">
      <c r="A3" s="4">
        <v>3.9006276330556279E-4</v>
      </c>
      <c r="B3" s="2">
        <v>1.2282825505181182E-2</v>
      </c>
    </row>
    <row r="4" spans="1:2" x14ac:dyDescent="0.25">
      <c r="A4" s="4">
        <v>3.4482798754414181E-4</v>
      </c>
      <c r="B4" s="2">
        <v>3.2486756694669576E-4</v>
      </c>
    </row>
    <row r="5" spans="1:2" x14ac:dyDescent="0.25">
      <c r="A5" s="4">
        <v>4.0830217811100238E-4</v>
      </c>
      <c r="B5" s="2">
        <v>1.6952020708769316E-2</v>
      </c>
    </row>
    <row r="6" spans="1:2" x14ac:dyDescent="0.25">
      <c r="B6" s="2">
        <v>2.8941675957022302E-2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C258-26AC-4257-B8CD-A2925B80B800}">
  <sheetPr codeName="Sheet5"/>
  <dimension ref="A1:U13"/>
  <sheetViews>
    <sheetView topLeftCell="A4" workbookViewId="0">
      <selection activeCell="B10" sqref="B10"/>
    </sheetView>
  </sheetViews>
  <sheetFormatPr defaultRowHeight="15" x14ac:dyDescent="0.25"/>
  <cols>
    <col min="2" max="5" width="12" bestFit="1" customWidth="1"/>
    <col min="8" max="8" width="10.7109375" bestFit="1" customWidth="1"/>
    <col min="9" max="11" width="12" bestFit="1" customWidth="1"/>
  </cols>
  <sheetData>
    <row r="1" spans="1:21" x14ac:dyDescent="0.25">
      <c r="B1" t="s">
        <v>15</v>
      </c>
      <c r="C1" t="s">
        <v>16</v>
      </c>
      <c r="D1" t="s">
        <v>17</v>
      </c>
      <c r="E1" t="s">
        <v>18</v>
      </c>
    </row>
    <row r="2" spans="1:21" x14ac:dyDescent="0.25">
      <c r="A2" t="s">
        <v>0</v>
      </c>
      <c r="B2">
        <v>0.99125727678441444</v>
      </c>
      <c r="C2">
        <v>0.97956282196320577</v>
      </c>
      <c r="D2">
        <v>0.12468545985398855</v>
      </c>
      <c r="E2">
        <v>0.19547954165809445</v>
      </c>
    </row>
    <row r="3" spans="1:21" x14ac:dyDescent="0.25">
      <c r="A3" t="s">
        <v>1</v>
      </c>
      <c r="B3">
        <v>0.9960371764943996</v>
      </c>
      <c r="C3">
        <v>0.99269032278094405</v>
      </c>
      <c r="D3">
        <v>8.7627554213182399E-2</v>
      </c>
      <c r="E3">
        <v>0.1240074227935859</v>
      </c>
    </row>
    <row r="4" spans="1:21" x14ac:dyDescent="0.25">
      <c r="A4" t="s">
        <v>7</v>
      </c>
      <c r="B4">
        <v>0.98830470691969041</v>
      </c>
      <c r="C4">
        <v>0.95524316581418522</v>
      </c>
      <c r="D4">
        <v>0.12627141550612703</v>
      </c>
      <c r="E4">
        <v>0.29372851669385097</v>
      </c>
    </row>
    <row r="6" spans="1:21" x14ac:dyDescent="0.25">
      <c r="A6" t="s">
        <v>0</v>
      </c>
      <c r="B6">
        <v>3.0141182216964174E-3</v>
      </c>
      <c r="C6">
        <v>6.709422804522731E-3</v>
      </c>
      <c r="D6">
        <v>2.4304734639135593E-2</v>
      </c>
      <c r="E6">
        <v>3.9980470551120369E-2</v>
      </c>
    </row>
    <row r="7" spans="1:21" x14ac:dyDescent="0.25">
      <c r="A7" t="s">
        <v>1</v>
      </c>
      <c r="B7">
        <v>7.2040032412572566E-4</v>
      </c>
      <c r="C7">
        <v>1.60936857762348E-3</v>
      </c>
      <c r="D7">
        <v>8.3264847433942631E-3</v>
      </c>
      <c r="E7">
        <v>1.0820168871485795E-2</v>
      </c>
    </row>
    <row r="8" spans="1:21" x14ac:dyDescent="0.25">
      <c r="A8" t="s">
        <v>7</v>
      </c>
      <c r="B8">
        <v>8.7299578853054158E-3</v>
      </c>
      <c r="C8">
        <v>2.2748554935700001E-2</v>
      </c>
      <c r="D8">
        <v>4.8992981651512252E-2</v>
      </c>
      <c r="E8">
        <v>9.816074866062223E-2</v>
      </c>
    </row>
    <row r="9" spans="1:21" x14ac:dyDescent="0.25">
      <c r="B9" t="s">
        <v>19</v>
      </c>
      <c r="C9" t="s">
        <v>20</v>
      </c>
      <c r="D9" t="s">
        <v>21</v>
      </c>
      <c r="E9" t="s">
        <v>22</v>
      </c>
      <c r="I9" t="s">
        <v>0</v>
      </c>
      <c r="J9" t="s">
        <v>1</v>
      </c>
      <c r="K9" t="s">
        <v>7</v>
      </c>
      <c r="S9" t="s">
        <v>0</v>
      </c>
      <c r="T9" t="s">
        <v>1</v>
      </c>
      <c r="U9" t="s">
        <v>7</v>
      </c>
    </row>
    <row r="10" spans="1:21" x14ac:dyDescent="0.25">
      <c r="A10" t="s">
        <v>0</v>
      </c>
      <c r="B10" t="str">
        <f>_xlfn.CONCAT(ROUND(B2,3)," ± ",ROUND(B6,3))</f>
        <v>0.991 ± 0.003</v>
      </c>
      <c r="C10" t="str">
        <f t="shared" ref="C10:E10" si="0">_xlfn.CONCAT(ROUND(C2,3)," ± ",ROUND(C6,3))</f>
        <v>0.98 ± 0.007</v>
      </c>
      <c r="D10" t="str">
        <f t="shared" si="0"/>
        <v>0.125 ± 0.024</v>
      </c>
      <c r="E10" t="str">
        <f t="shared" si="0"/>
        <v>0.195 ± 0.04</v>
      </c>
      <c r="H10" t="s">
        <v>19</v>
      </c>
      <c r="I10" t="s">
        <v>23</v>
      </c>
      <c r="J10" t="s">
        <v>24</v>
      </c>
      <c r="K10" t="s">
        <v>25</v>
      </c>
      <c r="R10" t="s">
        <v>21</v>
      </c>
      <c r="S10" t="s">
        <v>29</v>
      </c>
      <c r="T10" t="s">
        <v>30</v>
      </c>
      <c r="U10" t="s">
        <v>31</v>
      </c>
    </row>
    <row r="11" spans="1:21" x14ac:dyDescent="0.25">
      <c r="A11" t="s">
        <v>1</v>
      </c>
      <c r="B11" t="str">
        <f t="shared" ref="B11:E12" si="1">_xlfn.CONCAT(ROUND(B3,3)," ± ",ROUND(B7,3))</f>
        <v>0.996 ± 0.001</v>
      </c>
      <c r="C11" t="str">
        <f t="shared" si="1"/>
        <v>0.993 ± 0.002</v>
      </c>
      <c r="D11" t="str">
        <f t="shared" si="1"/>
        <v>0.088 ± 0.008</v>
      </c>
      <c r="E11" t="str">
        <f t="shared" si="1"/>
        <v>0.124 ± 0.011</v>
      </c>
      <c r="H11" t="s">
        <v>20</v>
      </c>
      <c r="I11" t="s">
        <v>26</v>
      </c>
      <c r="J11" t="s">
        <v>27</v>
      </c>
      <c r="K11" t="s">
        <v>28</v>
      </c>
      <c r="R11" t="s">
        <v>22</v>
      </c>
      <c r="S11" t="s">
        <v>32</v>
      </c>
      <c r="T11" t="s">
        <v>33</v>
      </c>
      <c r="U11" t="s">
        <v>34</v>
      </c>
    </row>
    <row r="12" spans="1:21" x14ac:dyDescent="0.25">
      <c r="A12" t="s">
        <v>7</v>
      </c>
      <c r="B12" t="str">
        <f t="shared" si="1"/>
        <v>0.988 ± 0.009</v>
      </c>
      <c r="C12" t="str">
        <f t="shared" si="1"/>
        <v>0.955 ± 0.023</v>
      </c>
      <c r="D12" t="str">
        <f t="shared" si="1"/>
        <v>0.126 ± 0.049</v>
      </c>
      <c r="E12" t="str">
        <f t="shared" si="1"/>
        <v>0.294 ± 0.098</v>
      </c>
      <c r="H12" t="s">
        <v>21</v>
      </c>
      <c r="I12" t="s">
        <v>29</v>
      </c>
      <c r="J12" t="s">
        <v>30</v>
      </c>
      <c r="K12" t="s">
        <v>31</v>
      </c>
    </row>
    <row r="13" spans="1:21" x14ac:dyDescent="0.25">
      <c r="H13" t="s">
        <v>22</v>
      </c>
      <c r="I13" t="s">
        <v>32</v>
      </c>
      <c r="J13" t="s">
        <v>33</v>
      </c>
      <c r="K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TissueSlices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2019-04-17T16:59:24Z</dcterms:created>
  <dcterms:modified xsi:type="dcterms:W3CDTF">2020-05-27T06:01:52Z</dcterms:modified>
</cp:coreProperties>
</file>