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DF7D601D-6230-4F2F-B93C-7607F5F7025C}" xr6:coauthVersionLast="44" xr6:coauthVersionMax="44" xr10:uidLastSave="{00000000-0000-0000-0000-000000000000}"/>
  <bookViews>
    <workbookView xWindow="-120" yWindow="-120" windowWidth="29040" windowHeight="16440" activeTab="1" xr2:uid="{B075899B-8E8B-4489-B096-777C4BA97E2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1" i="2" l="1"/>
  <c r="R21" i="2"/>
  <c r="S20" i="2"/>
  <c r="R20" i="2"/>
  <c r="S19" i="2"/>
  <c r="R19" i="2"/>
  <c r="S18" i="2"/>
  <c r="R18" i="2"/>
  <c r="S23" i="2"/>
  <c r="R23" i="2"/>
  <c r="Q23" i="2"/>
  <c r="Q21" i="2"/>
  <c r="Q20" i="2"/>
  <c r="Q18" i="2"/>
  <c r="O22" i="2"/>
  <c r="P22" i="2"/>
  <c r="Q22" i="2"/>
  <c r="R22" i="2"/>
  <c r="S22" i="2"/>
  <c r="N22" i="2"/>
  <c r="O23" i="2"/>
  <c r="P21" i="2"/>
  <c r="P19" i="2"/>
  <c r="P20" i="2"/>
  <c r="O20" i="2"/>
  <c r="O19" i="2"/>
  <c r="Q19" i="2"/>
  <c r="P23" i="2"/>
  <c r="O21" i="2"/>
  <c r="P18" i="2"/>
  <c r="O18" i="2"/>
  <c r="N23" i="2"/>
  <c r="N19" i="2"/>
  <c r="N20" i="2"/>
  <c r="N21" i="2"/>
  <c r="N18" i="2"/>
  <c r="M23" i="2"/>
  <c r="M19" i="2"/>
  <c r="M20" i="2"/>
  <c r="M21" i="2"/>
  <c r="M18" i="2"/>
  <c r="J22" i="2"/>
  <c r="M22" i="2"/>
  <c r="L23" i="2"/>
  <c r="K23" i="2"/>
  <c r="L18" i="2"/>
  <c r="L19" i="2"/>
  <c r="L20" i="2"/>
  <c r="L21" i="2"/>
  <c r="K19" i="2"/>
  <c r="K20" i="2"/>
  <c r="K21" i="2"/>
  <c r="K18" i="2"/>
  <c r="J23" i="2"/>
  <c r="J21" i="2"/>
  <c r="J20" i="2"/>
  <c r="J19" i="2"/>
  <c r="J18" i="2"/>
  <c r="I23" i="2"/>
  <c r="I19" i="2"/>
  <c r="I20" i="2"/>
  <c r="I21" i="2"/>
  <c r="I18" i="2"/>
  <c r="H23" i="2"/>
  <c r="H19" i="2"/>
  <c r="H20" i="2"/>
  <c r="H21" i="2"/>
  <c r="H18" i="2"/>
  <c r="G23" i="2"/>
  <c r="G19" i="2"/>
  <c r="G20" i="2"/>
  <c r="G21" i="2"/>
  <c r="G18" i="2"/>
  <c r="F23" i="2"/>
  <c r="F19" i="2"/>
  <c r="F20" i="2"/>
  <c r="F21" i="2"/>
  <c r="F18" i="2"/>
  <c r="E23" i="2"/>
  <c r="E19" i="2"/>
  <c r="E20" i="2"/>
  <c r="E21" i="2"/>
  <c r="E18" i="2"/>
  <c r="D23" i="2"/>
  <c r="D19" i="2"/>
  <c r="D20" i="2"/>
  <c r="D21" i="2"/>
  <c r="D18" i="2"/>
  <c r="C23" i="2"/>
  <c r="C21" i="2"/>
  <c r="C20" i="2"/>
  <c r="C19" i="2"/>
  <c r="C18" i="2"/>
  <c r="B18" i="2"/>
  <c r="C22" i="2"/>
  <c r="D22" i="2"/>
  <c r="E22" i="2"/>
  <c r="F22" i="2"/>
  <c r="G22" i="2"/>
  <c r="H22" i="2"/>
  <c r="I22" i="2"/>
  <c r="K22" i="2"/>
  <c r="L22" i="2"/>
  <c r="B22" i="2"/>
  <c r="B19" i="2"/>
  <c r="B20" i="2"/>
  <c r="B21" i="2"/>
  <c r="B23" i="2"/>
  <c r="Z6" i="1" l="1"/>
  <c r="W6" i="1"/>
  <c r="T6" i="1"/>
  <c r="AA5" i="1"/>
  <c r="Z5" i="1"/>
  <c r="W5" i="1"/>
  <c r="V5" i="1"/>
  <c r="U5" i="1"/>
  <c r="T5" i="1"/>
  <c r="X93" i="1" l="1"/>
  <c r="V93" i="1"/>
  <c r="U93" i="1"/>
  <c r="T93" i="1"/>
  <c r="S93" i="1"/>
  <c r="X92" i="1"/>
  <c r="W92" i="1"/>
  <c r="V92" i="1"/>
  <c r="U92" i="1"/>
  <c r="T92" i="1"/>
  <c r="S92" i="1"/>
  <c r="W89" i="1"/>
  <c r="U89" i="1"/>
  <c r="T89" i="1"/>
  <c r="S89" i="1"/>
  <c r="R89" i="1"/>
  <c r="W88" i="1"/>
  <c r="V88" i="1"/>
  <c r="U88" i="1"/>
  <c r="T88" i="1"/>
  <c r="S88" i="1"/>
  <c r="R88" i="1"/>
  <c r="V85" i="1"/>
  <c r="T85" i="1"/>
  <c r="S85" i="1"/>
  <c r="R85" i="1"/>
  <c r="Q85" i="1"/>
  <c r="V84" i="1"/>
  <c r="U84" i="1"/>
  <c r="T84" i="1"/>
  <c r="S84" i="1"/>
  <c r="R84" i="1"/>
  <c r="Q84" i="1"/>
  <c r="U81" i="1"/>
  <c r="S81" i="1"/>
  <c r="R81" i="1"/>
  <c r="Q81" i="1"/>
  <c r="P81" i="1"/>
  <c r="U80" i="1"/>
  <c r="T80" i="1"/>
  <c r="S80" i="1"/>
  <c r="R80" i="1"/>
  <c r="Q80" i="1"/>
  <c r="P80" i="1"/>
  <c r="T77" i="1"/>
  <c r="R77" i="1"/>
  <c r="Q77" i="1"/>
  <c r="P77" i="1"/>
  <c r="O77" i="1"/>
  <c r="T76" i="1"/>
  <c r="S76" i="1"/>
  <c r="R76" i="1"/>
  <c r="Q76" i="1"/>
  <c r="P76" i="1"/>
  <c r="O76" i="1"/>
  <c r="S73" i="1"/>
  <c r="Q73" i="1"/>
  <c r="P73" i="1"/>
  <c r="O73" i="1"/>
  <c r="N73" i="1"/>
  <c r="S72" i="1"/>
  <c r="R72" i="1"/>
  <c r="Q72" i="1"/>
  <c r="P72" i="1"/>
  <c r="O72" i="1"/>
  <c r="N72" i="1"/>
  <c r="R69" i="1"/>
  <c r="P69" i="1"/>
  <c r="O69" i="1"/>
  <c r="N69" i="1"/>
  <c r="M69" i="1"/>
  <c r="R68" i="1"/>
  <c r="Q68" i="1"/>
  <c r="P68" i="1"/>
  <c r="O68" i="1"/>
  <c r="N68" i="1"/>
  <c r="M68" i="1"/>
  <c r="Q65" i="1"/>
  <c r="O65" i="1"/>
  <c r="N65" i="1"/>
  <c r="M65" i="1"/>
  <c r="L65" i="1"/>
  <c r="Q64" i="1"/>
  <c r="P64" i="1"/>
  <c r="O64" i="1"/>
  <c r="N64" i="1"/>
  <c r="M64" i="1"/>
  <c r="L64" i="1"/>
  <c r="P61" i="1"/>
  <c r="N61" i="1"/>
  <c r="M61" i="1"/>
  <c r="L61" i="1"/>
  <c r="K61" i="1"/>
  <c r="P60" i="1"/>
  <c r="O60" i="1"/>
  <c r="N60" i="1"/>
  <c r="M60" i="1"/>
  <c r="L60" i="1"/>
  <c r="K60" i="1"/>
  <c r="O57" i="1"/>
  <c r="M57" i="1"/>
  <c r="L57" i="1"/>
  <c r="K57" i="1"/>
  <c r="J57" i="1"/>
  <c r="O56" i="1"/>
  <c r="N56" i="1"/>
  <c r="M56" i="1"/>
  <c r="L56" i="1"/>
  <c r="K56" i="1"/>
  <c r="J56" i="1"/>
  <c r="N53" i="1"/>
  <c r="L53" i="1"/>
  <c r="K53" i="1"/>
  <c r="J53" i="1"/>
  <c r="I53" i="1"/>
  <c r="N52" i="1"/>
  <c r="M52" i="1"/>
  <c r="L52" i="1"/>
  <c r="K52" i="1"/>
  <c r="J52" i="1"/>
  <c r="I52" i="1"/>
  <c r="M49" i="1"/>
  <c r="K49" i="1"/>
  <c r="J49" i="1"/>
  <c r="I49" i="1"/>
  <c r="H49" i="1"/>
  <c r="M48" i="1"/>
  <c r="L48" i="1"/>
  <c r="K48" i="1"/>
  <c r="J48" i="1"/>
  <c r="I48" i="1"/>
  <c r="H48" i="1"/>
  <c r="L45" i="1"/>
  <c r="J45" i="1"/>
  <c r="I45" i="1"/>
  <c r="H45" i="1"/>
  <c r="G45" i="1"/>
  <c r="AE44" i="1"/>
  <c r="AD44" i="1"/>
  <c r="W44" i="1"/>
  <c r="V44" i="1"/>
  <c r="U44" i="1"/>
  <c r="T44" i="1"/>
  <c r="S44" i="1"/>
  <c r="R44" i="1"/>
  <c r="Q44" i="1"/>
  <c r="P44" i="1"/>
  <c r="O44" i="1"/>
  <c r="N44" i="1"/>
  <c r="L44" i="1"/>
  <c r="K44" i="1"/>
  <c r="J44" i="1"/>
  <c r="I44" i="1"/>
  <c r="H44" i="1"/>
  <c r="G44" i="1"/>
  <c r="AE43" i="1"/>
  <c r="AD43" i="1"/>
  <c r="W43" i="1"/>
  <c r="V43" i="1"/>
  <c r="U43" i="1"/>
  <c r="T43" i="1"/>
  <c r="S43" i="1"/>
  <c r="R43" i="1"/>
  <c r="Q43" i="1"/>
  <c r="P43" i="1"/>
  <c r="O43" i="1"/>
  <c r="N43" i="1"/>
  <c r="AE42" i="1"/>
  <c r="AD42" i="1"/>
  <c r="W42" i="1"/>
  <c r="V42" i="1"/>
  <c r="U42" i="1"/>
  <c r="T42" i="1"/>
  <c r="S42" i="1"/>
  <c r="R42" i="1"/>
  <c r="Q42" i="1"/>
  <c r="P42" i="1"/>
  <c r="O42" i="1"/>
  <c r="N42" i="1"/>
  <c r="AE41" i="1"/>
  <c r="AD41" i="1"/>
  <c r="W41" i="1"/>
  <c r="V41" i="1"/>
  <c r="U41" i="1"/>
  <c r="T41" i="1"/>
  <c r="S41" i="1"/>
  <c r="R41" i="1"/>
  <c r="Q41" i="1"/>
  <c r="P41" i="1"/>
  <c r="O41" i="1"/>
  <c r="N41" i="1"/>
  <c r="K41" i="1"/>
  <c r="I41" i="1"/>
  <c r="H41" i="1"/>
  <c r="G41" i="1"/>
  <c r="F41" i="1"/>
  <c r="AE40" i="1"/>
  <c r="AD40" i="1"/>
  <c r="W40" i="1"/>
  <c r="V40" i="1"/>
  <c r="U40" i="1"/>
  <c r="T40" i="1"/>
  <c r="S40" i="1"/>
  <c r="R40" i="1"/>
  <c r="Q40" i="1"/>
  <c r="P40" i="1"/>
  <c r="O40" i="1"/>
  <c r="N40" i="1"/>
  <c r="K40" i="1"/>
  <c r="J40" i="1"/>
  <c r="I40" i="1"/>
  <c r="H40" i="1"/>
  <c r="G40" i="1"/>
  <c r="F40" i="1"/>
  <c r="AE39" i="1"/>
  <c r="AD39" i="1"/>
  <c r="W39" i="1"/>
  <c r="V39" i="1"/>
  <c r="U39" i="1"/>
  <c r="T39" i="1"/>
  <c r="S39" i="1"/>
  <c r="R39" i="1"/>
  <c r="Q39" i="1"/>
  <c r="P39" i="1"/>
  <c r="O39" i="1"/>
  <c r="N39" i="1"/>
  <c r="AE38" i="1"/>
  <c r="AD38" i="1"/>
  <c r="W38" i="1"/>
  <c r="V38" i="1"/>
  <c r="U38" i="1"/>
  <c r="T38" i="1"/>
  <c r="S38" i="1"/>
  <c r="R38" i="1"/>
  <c r="Q38" i="1"/>
  <c r="P38" i="1"/>
  <c r="O38" i="1"/>
  <c r="N38" i="1"/>
  <c r="AE37" i="1"/>
  <c r="AD37" i="1"/>
  <c r="W37" i="1"/>
  <c r="V37" i="1"/>
  <c r="U37" i="1"/>
  <c r="T37" i="1"/>
  <c r="S37" i="1"/>
  <c r="R37" i="1"/>
  <c r="Q37" i="1"/>
  <c r="P37" i="1"/>
  <c r="O37" i="1"/>
  <c r="N37" i="1"/>
  <c r="J37" i="1"/>
  <c r="H37" i="1"/>
  <c r="G37" i="1"/>
  <c r="F37" i="1"/>
  <c r="E37" i="1"/>
  <c r="AE36" i="1"/>
  <c r="AD36" i="1"/>
  <c r="W36" i="1"/>
  <c r="V36" i="1"/>
  <c r="U36" i="1"/>
  <c r="T36" i="1"/>
  <c r="S36" i="1"/>
  <c r="R36" i="1"/>
  <c r="Q36" i="1"/>
  <c r="P36" i="1"/>
  <c r="O36" i="1"/>
  <c r="N36" i="1"/>
  <c r="J36" i="1"/>
  <c r="I36" i="1"/>
  <c r="H36" i="1"/>
  <c r="G36" i="1"/>
  <c r="F36" i="1"/>
  <c r="E36" i="1"/>
  <c r="AE35" i="1"/>
  <c r="AD35" i="1"/>
  <c r="W35" i="1"/>
  <c r="V35" i="1"/>
  <c r="U35" i="1"/>
  <c r="T35" i="1"/>
  <c r="S35" i="1"/>
  <c r="R35" i="1"/>
  <c r="Q35" i="1"/>
  <c r="P35" i="1"/>
  <c r="O35" i="1"/>
  <c r="N35" i="1"/>
  <c r="AE34" i="1"/>
  <c r="AD34" i="1"/>
  <c r="W34" i="1"/>
  <c r="V34" i="1"/>
  <c r="U34" i="1"/>
  <c r="T34" i="1"/>
  <c r="S34" i="1"/>
  <c r="R34" i="1"/>
  <c r="Q34" i="1"/>
  <c r="P34" i="1"/>
  <c r="O34" i="1"/>
  <c r="N34" i="1"/>
  <c r="AE33" i="1"/>
  <c r="AD33" i="1"/>
  <c r="W33" i="1"/>
  <c r="V33" i="1"/>
  <c r="U33" i="1"/>
  <c r="T33" i="1"/>
  <c r="S33" i="1"/>
  <c r="R33" i="1"/>
  <c r="Q33" i="1"/>
  <c r="P33" i="1"/>
  <c r="O33" i="1"/>
  <c r="N33" i="1"/>
  <c r="I33" i="1"/>
  <c r="G33" i="1"/>
  <c r="F33" i="1"/>
  <c r="E33" i="1"/>
  <c r="D33" i="1"/>
  <c r="AE32" i="1"/>
  <c r="AD32" i="1"/>
  <c r="W32" i="1"/>
  <c r="V32" i="1"/>
  <c r="U32" i="1"/>
  <c r="T32" i="1"/>
  <c r="S32" i="1"/>
  <c r="R32" i="1"/>
  <c r="Q32" i="1"/>
  <c r="P32" i="1"/>
  <c r="O32" i="1"/>
  <c r="N32" i="1"/>
  <c r="I32" i="1"/>
  <c r="H32" i="1"/>
  <c r="G32" i="1"/>
  <c r="F32" i="1"/>
  <c r="E32" i="1"/>
  <c r="D32" i="1"/>
  <c r="AE31" i="1"/>
  <c r="AD31" i="1"/>
  <c r="W31" i="1"/>
  <c r="V31" i="1"/>
  <c r="U31" i="1"/>
  <c r="T31" i="1"/>
  <c r="S31" i="1"/>
  <c r="R31" i="1"/>
  <c r="Q31" i="1"/>
  <c r="P31" i="1"/>
  <c r="O31" i="1"/>
  <c r="N31" i="1"/>
  <c r="AE30" i="1"/>
  <c r="AD30" i="1"/>
  <c r="W30" i="1"/>
  <c r="V30" i="1"/>
  <c r="U30" i="1"/>
  <c r="T30" i="1"/>
  <c r="S30" i="1"/>
  <c r="R30" i="1"/>
  <c r="Q30" i="1"/>
  <c r="P30" i="1"/>
  <c r="O30" i="1"/>
  <c r="N30" i="1"/>
  <c r="AE29" i="1"/>
  <c r="AD29" i="1"/>
  <c r="W29" i="1"/>
  <c r="V29" i="1"/>
  <c r="U29" i="1"/>
  <c r="T29" i="1"/>
  <c r="S29" i="1"/>
  <c r="R29" i="1"/>
  <c r="Q29" i="1"/>
  <c r="P29" i="1"/>
  <c r="O29" i="1"/>
  <c r="N29" i="1"/>
  <c r="H29" i="1"/>
  <c r="F29" i="1"/>
  <c r="E29" i="1"/>
  <c r="D29" i="1"/>
  <c r="C29" i="1"/>
  <c r="AE28" i="1"/>
  <c r="AD28" i="1"/>
  <c r="W28" i="1"/>
  <c r="V28" i="1"/>
  <c r="U28" i="1"/>
  <c r="T28" i="1"/>
  <c r="S28" i="1"/>
  <c r="R28" i="1"/>
  <c r="Q28" i="1"/>
  <c r="P28" i="1"/>
  <c r="O28" i="1"/>
  <c r="N28" i="1"/>
  <c r="H28" i="1"/>
  <c r="G28" i="1"/>
  <c r="F28" i="1"/>
  <c r="E28" i="1"/>
  <c r="D28" i="1"/>
  <c r="C28" i="1"/>
  <c r="AE27" i="1"/>
  <c r="AD27" i="1"/>
  <c r="W27" i="1"/>
  <c r="V27" i="1"/>
  <c r="U27" i="1"/>
  <c r="T27" i="1"/>
  <c r="S27" i="1"/>
  <c r="R27" i="1"/>
  <c r="Q27" i="1"/>
  <c r="P27" i="1"/>
  <c r="O27" i="1"/>
  <c r="N27" i="1"/>
  <c r="AE26" i="1"/>
  <c r="AD26" i="1"/>
  <c r="W26" i="1"/>
  <c r="V26" i="1"/>
  <c r="U26" i="1"/>
  <c r="T26" i="1"/>
  <c r="S26" i="1"/>
  <c r="R26" i="1"/>
  <c r="Q26" i="1"/>
  <c r="P26" i="1"/>
  <c r="O26" i="1"/>
  <c r="N26" i="1"/>
  <c r="AE25" i="1"/>
  <c r="AD25" i="1"/>
  <c r="W25" i="1"/>
  <c r="V25" i="1"/>
  <c r="U25" i="1"/>
  <c r="T25" i="1"/>
  <c r="S25" i="1"/>
  <c r="R25" i="1"/>
  <c r="Q25" i="1"/>
  <c r="P25" i="1"/>
  <c r="O25" i="1"/>
  <c r="N25" i="1"/>
  <c r="G25" i="1"/>
  <c r="E25" i="1"/>
  <c r="D25" i="1"/>
  <c r="C25" i="1"/>
  <c r="B25" i="1"/>
  <c r="AE24" i="1"/>
  <c r="AD24" i="1"/>
  <c r="W24" i="1"/>
  <c r="V24" i="1"/>
  <c r="U24" i="1"/>
  <c r="T24" i="1"/>
  <c r="S24" i="1"/>
  <c r="R24" i="1"/>
  <c r="Q24" i="1"/>
  <c r="P24" i="1"/>
  <c r="O24" i="1"/>
  <c r="N24" i="1"/>
  <c r="G24" i="1"/>
  <c r="F24" i="1"/>
  <c r="E24" i="1"/>
  <c r="D24" i="1"/>
  <c r="C24" i="1"/>
  <c r="B24" i="1"/>
  <c r="AE23" i="1"/>
  <c r="AD23" i="1"/>
  <c r="W23" i="1"/>
  <c r="V23" i="1"/>
  <c r="U23" i="1"/>
  <c r="T23" i="1"/>
  <c r="S23" i="1"/>
  <c r="R23" i="1"/>
  <c r="Q23" i="1"/>
  <c r="P23" i="1"/>
  <c r="O23" i="1"/>
  <c r="N23" i="1"/>
</calcChain>
</file>

<file path=xl/sharedStrings.xml><?xml version="1.0" encoding="utf-8"?>
<sst xmlns="http://schemas.openxmlformats.org/spreadsheetml/2006/main" count="411" uniqueCount="177">
  <si>
    <t>HK-2</t>
  </si>
  <si>
    <t>UMRC6</t>
  </si>
  <si>
    <t>UOK262</t>
  </si>
  <si>
    <t>UOK + DIDS</t>
  </si>
  <si>
    <t>siRNA_c</t>
  </si>
  <si>
    <t>siRNA</t>
  </si>
  <si>
    <t>kPL</t>
  </si>
  <si>
    <t>kMCT4</t>
  </si>
  <si>
    <t>FP</t>
  </si>
  <si>
    <t>FL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</si>
  <si>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</si>
  <si>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</si>
  <si>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</si>
  <si>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</si>
  <si>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</si>
  <si>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</si>
  <si>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</si>
  <si>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</si>
  <si>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</si>
  <si>
    <t>R1Lin</t>
  </si>
  <si>
    <t>kMCT1</t>
  </si>
  <si>
    <t>Alpha</t>
  </si>
  <si>
    <t>Beta</t>
  </si>
  <si>
    <t>Gamma</t>
  </si>
  <si>
    <t>RsqrdP</t>
  </si>
  <si>
    <t>RsqrdLin</t>
  </si>
  <si>
    <t>UOK+DIDS</t>
  </si>
  <si>
    <t>RsqrdLex</t>
  </si>
  <si>
    <t>3.05E-04</t>
  </si>
  <si>
    <t>7.96E-05</t>
  </si>
  <si>
    <t>1.14E-04</t>
  </si>
  <si>
    <t>1.38E-04</t>
  </si>
  <si>
    <t>1.76E-04</t>
  </si>
  <si>
    <t>3.66E-03</t>
  </si>
  <si>
    <t>2.22E-14</t>
  </si>
  <si>
    <t>2.82E-07</t>
  </si>
  <si>
    <t>4.01E-04</t>
  </si>
  <si>
    <t>4.41E-06</t>
  </si>
  <si>
    <t>3.50E-14</t>
  </si>
  <si>
    <t>7.46E-04</t>
  </si>
  <si>
    <t>4.05E-06</t>
  </si>
  <si>
    <t>3.02E+08</t>
  </si>
  <si>
    <t>3.07E+08</t>
  </si>
  <si>
    <t>4.56E+08</t>
  </si>
  <si>
    <t>5.89E+08</t>
  </si>
  <si>
    <t>8.98E+08</t>
  </si>
  <si>
    <t>1.24E+09</t>
  </si>
  <si>
    <t>2.81E-03</t>
  </si>
  <si>
    <t>4.83E-18</t>
  </si>
  <si>
    <t>2.86E-04</t>
  </si>
  <si>
    <t>2.20E-18</t>
  </si>
  <si>
    <t>4.51E-05</t>
  </si>
  <si>
    <t>3.73E-04</t>
  </si>
  <si>
    <t>1.96E-04</t>
  </si>
  <si>
    <t>2.97E-04</t>
  </si>
  <si>
    <t>5.39E-06</t>
  </si>
  <si>
    <t>6.38E-15</t>
  </si>
  <si>
    <t>2.30E-19</t>
  </si>
  <si>
    <t>4.93E-04</t>
  </si>
  <si>
    <t>3.49E-04</t>
  </si>
  <si>
    <t>1.98E-03</t>
  </si>
  <si>
    <t>1.68E-03</t>
  </si>
  <si>
    <t>3.55E-03</t>
  </si>
  <si>
    <t>2.51E-03</t>
  </si>
  <si>
    <t>3.37E-03</t>
  </si>
  <si>
    <t>7.90E-04</t>
  </si>
  <si>
    <t>1.51E-03</t>
  </si>
  <si>
    <t>4.76E-03</t>
  </si>
  <si>
    <t>1.36E-04</t>
  </si>
  <si>
    <t>9.83E+07</t>
  </si>
  <si>
    <t>1.61E+08</t>
  </si>
  <si>
    <t>1.72E+08</t>
  </si>
  <si>
    <t>9.61E+07</t>
  </si>
  <si>
    <t>3.29E+08</t>
  </si>
  <si>
    <t>6.45E-04</t>
  </si>
  <si>
    <t>0.997 ± 4.93E-04</t>
  </si>
  <si>
    <t>0.997 ± 3.49E-04</t>
  </si>
  <si>
    <t>0.995 ± 1.98E-03</t>
  </si>
  <si>
    <t>0.996 ± 1.68E-03</t>
  </si>
  <si>
    <t>0.993</t>
  </si>
  <si>
    <t>0.991 ± 3.55E-03</t>
  </si>
  <si>
    <t>0.992 ± 3.37E-03</t>
  </si>
  <si>
    <t>0.975 ± 0.011</t>
  </si>
  <si>
    <t>0.97 ± 0.012</t>
  </si>
  <si>
    <t>0.993 ± 2.51E-03</t>
  </si>
  <si>
    <t>0.986</t>
  </si>
  <si>
    <t>0.972 ± 0.012</t>
  </si>
  <si>
    <t>0.996 ± 7.90E-04</t>
  </si>
  <si>
    <t>0.986 ± 0.009</t>
  </si>
  <si>
    <t>0.976 ± 0.012</t>
  </si>
  <si>
    <t>0.968 ± 0.009</t>
  </si>
  <si>
    <t>0.996</t>
  </si>
  <si>
    <t>0.994 ± 1.51E-03</t>
  </si>
  <si>
    <t>0.083 ± 0.006</t>
  </si>
  <si>
    <t>0.082 ± 4.76E-03</t>
  </si>
  <si>
    <t>0.097 ± 0.015</t>
  </si>
  <si>
    <t>0.08 ± 0.02</t>
  </si>
  <si>
    <t>0.116</t>
  </si>
  <si>
    <t>0.133 ± 0.026</t>
  </si>
  <si>
    <t>0.12 ± 0.03</t>
  </si>
  <si>
    <t>0.213 ± 0.044</t>
  </si>
  <si>
    <t>0.215 ± 0.05</t>
  </si>
  <si>
    <t>0.126 ± 0.025</t>
  </si>
  <si>
    <t>0.164</t>
  </si>
  <si>
    <t>0.229 ± 0.052</t>
  </si>
  <si>
    <t>0.099 ± 0.016</t>
  </si>
  <si>
    <t>0.16 ± 0.047</t>
  </si>
  <si>
    <t>0.186 ± 0.044</t>
  </si>
  <si>
    <t>0.245 ± 0.043</t>
  </si>
  <si>
    <t>0.1</t>
  </si>
  <si>
    <t>0.111 ± 0.015</t>
  </si>
  <si>
    <t>0.02 ± 3.05E-04</t>
  </si>
  <si>
    <t>0.02 ± 7.96E-05</t>
  </si>
  <si>
    <t>0.02 ± 1.14E-04</t>
  </si>
  <si>
    <t>0.02 ± 1.38E-04</t>
  </si>
  <si>
    <t>0.02</t>
  </si>
  <si>
    <t>0.02 ± 1.76E-04</t>
  </si>
  <si>
    <t>3.66E-03 ± 1.36E-04</t>
  </si>
  <si>
    <t>0.01 ± 2.81E-03</t>
  </si>
  <si>
    <t>0.04 ± 0.01</t>
  </si>
  <si>
    <t>0.02 ± 0.01</t>
  </si>
  <si>
    <t>0.04</t>
  </si>
  <si>
    <t>0.08 ± 0</t>
  </si>
  <si>
    <t>0.19 ± 0.03</t>
  </si>
  <si>
    <t>0.11 ± 0.11</t>
  </si>
  <si>
    <t>0.31 ± 0.22</t>
  </si>
  <si>
    <t>0.12 ± 0.07</t>
  </si>
  <si>
    <t>0.59</t>
  </si>
  <si>
    <t>2.47 ± 0.01</t>
  </si>
  <si>
    <t>0.06 ± 0.02</t>
  </si>
  <si>
    <t>0.05 ± 0.01</t>
  </si>
  <si>
    <t>0.07 ± 0.02</t>
  </si>
  <si>
    <t>0.04 ± 6.45E-04</t>
  </si>
  <si>
    <t>2.22E-14 ± 4.83E-18</t>
  </si>
  <si>
    <t>2.82E-07 ± 2.82E-07</t>
  </si>
  <si>
    <t>4.01E-04 ± 2.86E-04</t>
  </si>
  <si>
    <t>4.41E-06 ± 4.41E-06</t>
  </si>
  <si>
    <t>2.22E-14 ± 2.20E-18</t>
  </si>
  <si>
    <t>0.15 ± 0.04</t>
  </si>
  <si>
    <t>0.52 ± 0.13</t>
  </si>
  <si>
    <t>0.68 ± 0.34</t>
  </si>
  <si>
    <t>0.55 ± 0.44</t>
  </si>
  <si>
    <t>0.13</t>
  </si>
  <si>
    <t>0.24 ± 0.03</t>
  </si>
  <si>
    <t>0.03 ± 4.51E-05</t>
  </si>
  <si>
    <t>0.03 ± 3.73E-04</t>
  </si>
  <si>
    <t>0.03 ± 1.96E-04</t>
  </si>
  <si>
    <t>0.03 ± 2.97E-04</t>
  </si>
  <si>
    <t>0.03</t>
  </si>
  <si>
    <t>0.03 ± 5.39E-06</t>
  </si>
  <si>
    <t>0.39 ± 0.14</t>
  </si>
  <si>
    <t>1.46 ± 1.05</t>
  </si>
  <si>
    <t>2.69 ± 2.44</t>
  </si>
  <si>
    <t>0.21</t>
  </si>
  <si>
    <t>0.33 ± 0.05</t>
  </si>
  <si>
    <t>0.05 ± 0.05</t>
  </si>
  <si>
    <t>3.50E-14 ± 6.38E-15</t>
  </si>
  <si>
    <t>7.46E-04 ± 7.46E-04</t>
  </si>
  <si>
    <t>4.05E-06 ± 4.05E-06</t>
  </si>
  <si>
    <t>2.22E-14 ± 2.30E-19</t>
  </si>
  <si>
    <t>3.61 ± 1.01</t>
  </si>
  <si>
    <t>4.58 ± 0.74</t>
  </si>
  <si>
    <t>3.52 ± 0.39</t>
  </si>
  <si>
    <t>4.41 ± 0.66</t>
  </si>
  <si>
    <t>2.43</t>
  </si>
  <si>
    <t>3.4 ± 0.42</t>
  </si>
  <si>
    <t>18.82 ± 2.75</t>
  </si>
  <si>
    <t>14.88 ± 2.71</t>
  </si>
  <si>
    <t>17.65 ± 1.33</t>
  </si>
  <si>
    <t>15.51 ± 1.69</t>
  </si>
  <si>
    <t>22</t>
  </si>
  <si>
    <t>20.07 ± 0.88</t>
  </si>
  <si>
    <t>3.02E+08 ± 9.83E+07</t>
  </si>
  <si>
    <t>3.07E+08 ± 1.61E+08</t>
  </si>
  <si>
    <t>4.56E+08 ± 1.72E+08</t>
  </si>
  <si>
    <t>5.89E+08 ± 9.61E+07</t>
  </si>
  <si>
    <t>1.24E+09 ± 3.29E+08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</si>
</sst>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Sheet1!$C$29:$F$29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1.0181144930654133E-2</c:v>
                  </c:pt>
                  <c:pt idx="3">
                    <c:v>9.1957167148318739E-3</c:v>
                  </c:pt>
                </c:numCache>
              </c:numRef>
            </c:plus>
            <c:minus>
              <c:numRef>
                <c:f>Sheet1!$C$29:$F$29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1.0181144930654133E-2</c:v>
                  </c:pt>
                  <c:pt idx="3">
                    <c:v>9.1957167148318739E-3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Sheet1!$C$27:$F$27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Sheet1!$C$28:$F$28</c:f>
              <c:numCache>
                <c:formatCode>General</c:formatCode>
                <c:ptCount val="4"/>
                <c:pt idx="0">
                  <c:v>3.6597166972760207E-3</c:v>
                </c:pt>
                <c:pt idx="1">
                  <c:v>1.2969578710698102E-2</c:v>
                </c:pt>
                <c:pt idx="2">
                  <c:v>3.9850373025406699E-2</c:v>
                </c:pt>
                <c:pt idx="3">
                  <c:v>1.7436370403402304E-2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0-4335-90A7-C36AA911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16128"/>
        <c:axId val="614817440"/>
      </c:barChart>
      <c:catAx>
        <c:axId val="6148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7440"/>
        <c:crosses val="autoZero"/>
        <c:auto val="1"/>
        <c:lblAlgn val="ctr"/>
        <c:lblOffset val="100"/>
        <c:noMultiLvlLbl val="0"/>
      </c:catAx>
      <c:valAx>
        <c:axId val="6148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Sheet1!$F$44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Sheet1!$G$45:$J$45</c:f>
                <c:numCache>
                  <c:formatCode>General</c:formatCode>
                  <c:ptCount val="4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0.34452837581693579</c:v>
                  </c:pt>
                  <c:pt idx="3">
                    <c:v>0.44401386483779698</c:v>
                  </c:pt>
                </c:numCache>
              </c:numRef>
            </c:plus>
            <c:minus>
              <c:numRef>
                <c:f>Sheet1!$G$45:$J$45</c:f>
                <c:numCache>
                  <c:formatCode>General</c:formatCode>
                  <c:ptCount val="4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0.34452837581693579</c:v>
                  </c:pt>
                  <c:pt idx="3">
                    <c:v>0.44401386483779698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Sheet1!$G$43:$J$43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Sheet1!$G$44:$J$44</c:f>
              <c:numCache>
                <c:formatCode>General</c:formatCode>
                <c:ptCount val="4"/>
                <c:pt idx="0">
                  <c:v>0.14700895503484715</c:v>
                </c:pt>
                <c:pt idx="1">
                  <c:v>0.51874426073426694</c:v>
                </c:pt>
                <c:pt idx="2">
                  <c:v>0.67733097633142481</c:v>
                </c:pt>
                <c:pt idx="3">
                  <c:v>0.55341627633490109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C-4E3E-86E8-4C3C5C340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193376"/>
        <c:axId val="551193704"/>
      </c:barChart>
      <c:catAx>
        <c:axId val="55119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93704"/>
        <c:crosses val="autoZero"/>
        <c:auto val="1"/>
        <c:lblAlgn val="ctr"/>
        <c:lblOffset val="100"/>
        <c:noMultiLvlLbl val="0"/>
      </c:catAx>
      <c:valAx>
        <c:axId val="55119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9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R1P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Sheet1!$B$25:$G$25</c:f>
                <c:numCache>
                  <c:formatCode>General</c:formatCode>
                  <c:ptCount val="6"/>
                  <c:pt idx="0">
                    <c:v>3.0517608599749297E-4</c:v>
                  </c:pt>
                  <c:pt idx="1">
                    <c:v>7.9639777340775558E-5</c:v>
                  </c:pt>
                  <c:pt idx="2">
                    <c:v>1.1372842838082459E-4</c:v>
                  </c:pt>
                  <c:pt idx="3">
                    <c:v>1.379957992866012E-4</c:v>
                  </c:pt>
                  <c:pt idx="5">
                    <c:v>1.7631281438145079E-4</c:v>
                  </c:pt>
                </c:numCache>
              </c:numRef>
            </c:plus>
            <c:minus>
              <c:numRef>
                <c:f>Sheet1!$B$25:$G$25</c:f>
                <c:numCache>
                  <c:formatCode>General</c:formatCode>
                  <c:ptCount val="6"/>
                  <c:pt idx="0">
                    <c:v>3.0517608599749297E-4</c:v>
                  </c:pt>
                  <c:pt idx="1">
                    <c:v>7.9639777340775558E-5</c:v>
                  </c:pt>
                  <c:pt idx="2">
                    <c:v>1.1372842838082459E-4</c:v>
                  </c:pt>
                  <c:pt idx="3">
                    <c:v>1.379957992866012E-4</c:v>
                  </c:pt>
                  <c:pt idx="5">
                    <c:v>1.7631281438145079E-4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Sheet1!$B$23:$G$23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2.0292691946014841E-2</c:v>
                </c:pt>
                <c:pt idx="1">
                  <c:v>2.0154223145541671E-2</c:v>
                </c:pt>
                <c:pt idx="2">
                  <c:v>1.9977688407619744E-2</c:v>
                </c:pt>
                <c:pt idx="3">
                  <c:v>1.9883827345789976E-2</c:v>
                </c:pt>
                <c:pt idx="4">
                  <c:v>2.025226724750458E-2</c:v>
                </c:pt>
                <c:pt idx="5">
                  <c:v>1.9821770209729792E-2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9-4AFB-BD50-4F8F074FB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232616"/>
        <c:axId val="734231304"/>
      </c:barChart>
      <c:catAx>
        <c:axId val="73423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31304"/>
        <c:crosses val="autoZero"/>
        <c:auto val="1"/>
        <c:lblAlgn val="ctr"/>
        <c:lblOffset val="100"/>
        <c:noMultiLvlLbl val="0"/>
      </c:catAx>
      <c:valAx>
        <c:axId val="73423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3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Sheet1!$D$36</c:f>
              <c:strCache>
                <c:ptCount val="1"/>
                <c:pt idx="0">
                  <c:v>R1Lin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Sheet1!$E$37:$J$37</c:f>
                <c:numCache>
                  <c:formatCode>General</c:formatCode>
                  <c:ptCount val="6"/>
                  <c:pt idx="0">
                    <c:v>2.0792372896380848E-2</c:v>
                  </c:pt>
                  <c:pt idx="1">
                    <c:v>1.7123224610862724E-2</c:v>
                  </c:pt>
                  <c:pt idx="2">
                    <c:v>5.1216710439505198E-3</c:v>
                  </c:pt>
                  <c:pt idx="3">
                    <c:v>1.5627247705565079E-2</c:v>
                  </c:pt>
                  <c:pt idx="5">
                    <c:v>6.4496365750799079E-4</c:v>
                  </c:pt>
                </c:numCache>
              </c:numRef>
            </c:plus>
            <c:minus>
              <c:numRef>
                <c:f>Sheet1!$E$37:$J$37</c:f>
                <c:numCache>
                  <c:formatCode>General</c:formatCode>
                  <c:ptCount val="6"/>
                  <c:pt idx="0">
                    <c:v>2.0792372896380848E-2</c:v>
                  </c:pt>
                  <c:pt idx="1">
                    <c:v>1.7123224610862724E-2</c:v>
                  </c:pt>
                  <c:pt idx="2">
                    <c:v>5.1216710439505198E-3</c:v>
                  </c:pt>
                  <c:pt idx="3">
                    <c:v>1.5627247705565079E-2</c:v>
                  </c:pt>
                  <c:pt idx="5">
                    <c:v>6.4496365750799079E-4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Sheet1!$E$35:$J$35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Sheet1!$E$36:$J$36</c:f>
              <c:numCache>
                <c:formatCode>General</c:formatCode>
                <c:ptCount val="6"/>
                <c:pt idx="0">
                  <c:v>5.9621023719336724E-2</c:v>
                </c:pt>
                <c:pt idx="1">
                  <c:v>5.8426894246005306E-2</c:v>
                </c:pt>
                <c:pt idx="2">
                  <c:v>5.408192058558043E-2</c:v>
                </c:pt>
                <c:pt idx="3">
                  <c:v>6.7749360389357263E-2</c:v>
                </c:pt>
                <c:pt idx="4">
                  <c:v>4.2860723219890554E-2</c:v>
                </c:pt>
                <c:pt idx="5">
                  <c:v>4.4012991541004708E-2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4-4450-AF7A-FA52294EE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068368"/>
        <c:axId val="621070992"/>
      </c:barChart>
      <c:catAx>
        <c:axId val="6210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70992"/>
        <c:crosses val="autoZero"/>
        <c:auto val="1"/>
        <c:lblAlgn val="ctr"/>
        <c:lblOffset val="100"/>
        <c:noMultiLvlLbl val="0"/>
      </c:catAx>
      <c:valAx>
        <c:axId val="6210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Sheet1!$G$48</c:f>
              <c:strCache>
                <c:ptCount val="1"/>
                <c:pt idx="0">
                  <c:v>R1Lex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Sheet1!$H$49:$M$49</c:f>
                <c:numCache>
                  <c:formatCode>General</c:formatCode>
                  <c:ptCount val="6"/>
                  <c:pt idx="0">
                    <c:v>4.5088837848277105E-5</c:v>
                  </c:pt>
                  <c:pt idx="1">
                    <c:v>3.7252970632583378E-4</c:v>
                  </c:pt>
                  <c:pt idx="2">
                    <c:v>1.9591704856672309E-4</c:v>
                  </c:pt>
                  <c:pt idx="3">
                    <c:v>2.9674052868955972E-4</c:v>
                  </c:pt>
                  <c:pt idx="5">
                    <c:v>5.3908646953891581E-6</c:v>
                  </c:pt>
                </c:numCache>
              </c:numRef>
            </c:plus>
            <c:minus>
              <c:numRef>
                <c:f>Sheet1!$H$49:$M$49</c:f>
                <c:numCache>
                  <c:formatCode>General</c:formatCode>
                  <c:ptCount val="6"/>
                  <c:pt idx="0">
                    <c:v>4.5088837848277105E-5</c:v>
                  </c:pt>
                  <c:pt idx="1">
                    <c:v>3.7252970632583378E-4</c:v>
                  </c:pt>
                  <c:pt idx="2">
                    <c:v>1.9591704856672309E-4</c:v>
                  </c:pt>
                  <c:pt idx="3">
                    <c:v>2.9674052868955972E-4</c:v>
                  </c:pt>
                  <c:pt idx="5">
                    <c:v>5.3908646953891581E-6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Sheet1!$H$47:$M$47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Sheet1!$H$48:$M$48</c:f>
              <c:numCache>
                <c:formatCode>General</c:formatCode>
                <c:ptCount val="6"/>
                <c:pt idx="0">
                  <c:v>2.6612095404732927E-2</c:v>
                </c:pt>
                <c:pt idx="1">
                  <c:v>2.7473079382476524E-2</c:v>
                </c:pt>
                <c:pt idx="2">
                  <c:v>2.7283317623498213E-2</c:v>
                </c:pt>
                <c:pt idx="3">
                  <c:v>2.7369710249433226E-2</c:v>
                </c:pt>
                <c:pt idx="4">
                  <c:v>2.6595818555612983E-2</c:v>
                </c:pt>
                <c:pt idx="5">
                  <c:v>2.654766832169313E-2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1-4631-A0BC-8FE1846A2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033904"/>
        <c:axId val="420034232"/>
      </c:barChart>
      <c:catAx>
        <c:axId val="42003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34232"/>
        <c:crosses val="autoZero"/>
        <c:auto val="1"/>
        <c:lblAlgn val="ctr"/>
        <c:lblOffset val="100"/>
        <c:noMultiLvlLbl val="0"/>
      </c:catAx>
      <c:valAx>
        <c:axId val="4200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Sheet1!$C$29:$H$29</c:f>
                <c:numCache>
                  <c:formatCode>General</c:formatCode>
                  <c:ptCount val="6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1.0181144930654133E-2</c:v>
                  </c:pt>
                  <c:pt idx="3">
                    <c:v>9.1957167148318739E-3</c:v>
                  </c:pt>
                  <c:pt idx="5">
                    <c:v>0</c:v>
                  </c:pt>
                </c:numCache>
              </c:numRef>
            </c:plus>
            <c:minus>
              <c:numRef>
                <c:f>Sheet1!$C$29:$H$29</c:f>
                <c:numCache>
                  <c:formatCode>General</c:formatCode>
                  <c:ptCount val="6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1.0181144930654133E-2</c:v>
                  </c:pt>
                  <c:pt idx="3">
                    <c:v>9.1957167148318739E-3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Sheet1!$C$27:$H$27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Sheet1!$C$28:$H$28</c:f>
              <c:numCache>
                <c:formatCode>General</c:formatCode>
                <c:ptCount val="6"/>
                <c:pt idx="0">
                  <c:v>3.6597166972760207E-3</c:v>
                </c:pt>
                <c:pt idx="1">
                  <c:v>1.2969578710698102E-2</c:v>
                </c:pt>
                <c:pt idx="2">
                  <c:v>3.9850373025406699E-2</c:v>
                </c:pt>
                <c:pt idx="3">
                  <c:v>1.7436370403402304E-2</c:v>
                </c:pt>
                <c:pt idx="4">
                  <c:v>3.661038817423995E-2</c:v>
                </c:pt>
                <c:pt idx="5">
                  <c:v>7.9999999999977797E-2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5-4A85-8E18-F034266C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424224"/>
        <c:axId val="729424880"/>
      </c:barChart>
      <c:catAx>
        <c:axId val="7294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24880"/>
        <c:crosses val="autoZero"/>
        <c:auto val="1"/>
        <c:lblAlgn val="ctr"/>
        <c:lblOffset val="100"/>
        <c:noMultiLvlLbl val="0"/>
      </c:catAx>
      <c:valAx>
        <c:axId val="7294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2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Sheet1!$F$44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Sheet1!$G$45:$L$45</c:f>
                <c:numCache>
                  <c:formatCode>General</c:formatCode>
                  <c:ptCount val="6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0.34452837581693579</c:v>
                  </c:pt>
                  <c:pt idx="3">
                    <c:v>0.44401386483779698</c:v>
                  </c:pt>
                  <c:pt idx="5">
                    <c:v>2.5042119599933226E-2</c:v>
                  </c:pt>
                </c:numCache>
              </c:numRef>
            </c:plus>
            <c:minus>
              <c:numRef>
                <c:f>Sheet1!$G$45:$L$45</c:f>
                <c:numCache>
                  <c:formatCode>General</c:formatCode>
                  <c:ptCount val="6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0.34452837581693579</c:v>
                  </c:pt>
                  <c:pt idx="3">
                    <c:v>0.44401386483779698</c:v>
                  </c:pt>
                  <c:pt idx="5">
                    <c:v>2.5042119599933226E-2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Sheet1!$G$43:$L$43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Sheet1!$G$44:$L$44</c:f>
              <c:numCache>
                <c:formatCode>General</c:formatCode>
                <c:ptCount val="6"/>
                <c:pt idx="0">
                  <c:v>0.14700895503484715</c:v>
                </c:pt>
                <c:pt idx="1">
                  <c:v>0.51874426073426694</c:v>
                </c:pt>
                <c:pt idx="2">
                  <c:v>0.67733097633142481</c:v>
                </c:pt>
                <c:pt idx="3">
                  <c:v>0.55341627633490109</c:v>
                </c:pt>
                <c:pt idx="4">
                  <c:v>0.13494299556910744</c:v>
                </c:pt>
                <c:pt idx="5">
                  <c:v>0.24225139350649832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0-4CAA-B9AB-7EE85EE7F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55264"/>
        <c:axId val="779655592"/>
      </c:barChart>
      <c:catAx>
        <c:axId val="7796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55592"/>
        <c:crosses val="autoZero"/>
        <c:auto val="1"/>
        <c:lblAlgn val="ctr"/>
        <c:lblOffset val="100"/>
        <c:noMultiLvlLbl val="0"/>
      </c:catAx>
      <c:valAx>
        <c:axId val="7796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387723</xdr:colOff>
      <xdr:row>4</xdr:row>
      <xdr:rowOff>99452</xdr:rowOff>
    </xdr:from>
    <xdr:to>
      <xdr:col>20</xdr:col>
      <xdr:colOff>82924</xdr:colOff>
      <xdr:row>18</xdr:row>
      <xdr:rowOff>175652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B37CB-01EF-4B45-8C60-3C29F4BD4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214312</xdr:colOff>
      <xdr:row>27</xdr:row>
      <xdr:rowOff>100012</xdr:rowOff>
    </xdr:from>
    <xdr:to>
      <xdr:col>21</xdr:col>
      <xdr:colOff>519112</xdr:colOff>
      <xdr:row>41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3C964F-F561-4D04-AB09-C675C1097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28294</xdr:colOff>
      <xdr:row>5</xdr:row>
      <xdr:rowOff>32217</xdr:rowOff>
    </xdr:from>
    <xdr:to>
      <xdr:col>16</xdr:col>
      <xdr:colOff>333095</xdr:colOff>
      <xdr:row>19</xdr:row>
      <xdr:rowOff>108417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3EE77-20D1-4E10-9B62-14973E9AF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37540</xdr:colOff>
      <xdr:row>49</xdr:row>
      <xdr:rowOff>7003</xdr:rowOff>
    </xdr:from>
    <xdr:to>
      <xdr:col>17</xdr:col>
      <xdr:colOff>342339</xdr:colOff>
      <xdr:row>63</xdr:row>
      <xdr:rowOff>83203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BCCDD6-580D-49DC-AFCF-40182374F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602058</xdr:colOff>
      <xdr:row>50</xdr:row>
      <xdr:rowOff>101090</xdr:rowOff>
    </xdr:from>
    <xdr:to>
      <xdr:col>26</xdr:col>
      <xdr:colOff>301740</xdr:colOff>
      <xdr:row>64</xdr:row>
      <xdr:rowOff>177290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339867-8A8A-4D65-8488-FFB7BAF91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307731</xdr:colOff>
      <xdr:row>2</xdr:row>
      <xdr:rowOff>160826</xdr:rowOff>
    </xdr:from>
    <xdr:to>
      <xdr:col>9</xdr:col>
      <xdr:colOff>4396</xdr:colOff>
      <xdr:row>17</xdr:row>
      <xdr:rowOff>46526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16FFC1-57FA-40B7-ABC4-5FBFF01DD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86026</xdr:rowOff>
    </xdr:from>
    <xdr:to>
      <xdr:col>7</xdr:col>
      <xdr:colOff>336176</xdr:colOff>
      <xdr:row>68</xdr:row>
      <xdr:rowOff>162226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AE4E82-AB26-4645-947C-0C32898B9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EC7D-B74E-4953-AA3A-EC81D60A2FE4}">
  <sheetPr codeName="Sheet1"/>
  <dimension ref="A1:AE93"/>
  <sheetViews>
    <sheetView topLeftCell="A4" zoomScale="130" zoomScaleNormal="130" workbookViewId="0">
      <selection activeCell="I32" sqref="I32"/>
    </sheetView>
  </sheetViews>
  <sheetFormatPr defaultRowHeight="15" x14ac:dyDescent="0.25"/>
  <sheetData>
    <row r="1" spans="1:28" x14ac:dyDescent="0.25">
      <c r="A1">
        <v>2.0781114759556379E-2</v>
      </c>
      <c r="B1">
        <v>3.4795161265732725E-3</v>
      </c>
      <c r="C1">
        <v>0.12115537047460399</v>
      </c>
      <c r="D1">
        <v>3.5353019394421974E-2</v>
      </c>
      <c r="E1">
        <v>2.2204460492503131E-14</v>
      </c>
      <c r="F1">
        <v>0.22199757443326015</v>
      </c>
      <c r="G1">
        <v>2.670202489455735E-2</v>
      </c>
      <c r="H1">
        <v>0.1193170263614496</v>
      </c>
      <c r="I1">
        <v>0.1411298456931295</v>
      </c>
      <c r="J1">
        <v>2.356211808499348</v>
      </c>
      <c r="K1">
        <v>21.803071789133948</v>
      </c>
      <c r="L1">
        <v>254686091.39268142</v>
      </c>
      <c r="M1">
        <v>0.99715195462511363</v>
      </c>
      <c r="N1">
        <v>0.99785346972528499</v>
      </c>
      <c r="O1">
        <v>0.99488532535510454</v>
      </c>
      <c r="P1">
        <v>7.6353436469702843E-2</v>
      </c>
      <c r="Q1">
        <v>6.5139118584084318E-2</v>
      </c>
      <c r="R1">
        <v>0.13102591930261462</v>
      </c>
    </row>
    <row r="2" spans="1:28" x14ac:dyDescent="0.25">
      <c r="A2">
        <v>1.9731495213395425E-2</v>
      </c>
      <c r="B2">
        <v>3.9270147990883662E-3</v>
      </c>
      <c r="C2">
        <v>0.21794698582814859</v>
      </c>
      <c r="D2">
        <v>0.10099996196568557</v>
      </c>
      <c r="E2">
        <v>2.2205996670362198E-14</v>
      </c>
      <c r="F2">
        <v>0.11894110934795486</v>
      </c>
      <c r="G2">
        <v>2.6561340578606808E-2</v>
      </c>
      <c r="H2">
        <v>4.8297651990673832E-2</v>
      </c>
      <c r="I2">
        <v>2.2204460492503131E-14</v>
      </c>
      <c r="J2">
        <v>5.6114128380547523</v>
      </c>
      <c r="K2">
        <v>13.325806205528517</v>
      </c>
      <c r="L2">
        <v>161047158.1115168</v>
      </c>
      <c r="M2">
        <v>0.99709416769265702</v>
      </c>
      <c r="N2">
        <v>0.98619132265690701</v>
      </c>
      <c r="O2">
        <v>0.99689204548862798</v>
      </c>
      <c r="P2">
        <v>7.6844094339646424E-2</v>
      </c>
      <c r="Q2">
        <v>0.16808999389977516</v>
      </c>
      <c r="R2">
        <v>7.8981907325062134E-2</v>
      </c>
    </row>
    <row r="3" spans="1:28" x14ac:dyDescent="0.25">
      <c r="A3">
        <v>2.0365465865092722E-2</v>
      </c>
      <c r="B3">
        <v>3.5726191661664243E-3</v>
      </c>
      <c r="C3">
        <v>0.23160370685789064</v>
      </c>
      <c r="D3">
        <v>4.2510089797902627E-2</v>
      </c>
      <c r="E3">
        <v>2.2219642502235133E-14</v>
      </c>
      <c r="F3">
        <v>0.10008818132332642</v>
      </c>
      <c r="G3">
        <v>2.6572920741034615E-2</v>
      </c>
      <c r="H3">
        <v>6.0138209620568157E-2</v>
      </c>
      <c r="I3">
        <v>2.2230487406924265E-14</v>
      </c>
      <c r="J3">
        <v>2.8545008818278075</v>
      </c>
      <c r="K3">
        <v>21.325821593945335</v>
      </c>
      <c r="L3">
        <v>491427690.54543257</v>
      </c>
      <c r="M3">
        <v>0.99564380003670339</v>
      </c>
      <c r="N3">
        <v>0.99195335998266976</v>
      </c>
      <c r="O3">
        <v>0.9975015329873631</v>
      </c>
      <c r="P3">
        <v>9.5112350349509781E-2</v>
      </c>
      <c r="Q3">
        <v>0.12686716616817512</v>
      </c>
      <c r="R3">
        <v>8.6621753913290897E-2</v>
      </c>
    </row>
    <row r="4" spans="1:28" x14ac:dyDescent="0.25">
      <c r="A4">
        <v>1.9994972552697242E-2</v>
      </c>
      <c r="B4">
        <v>8.2261049334318315E-3</v>
      </c>
      <c r="C4">
        <v>7.8238786162331871E-3</v>
      </c>
      <c r="D4">
        <v>4.1448382824856529E-2</v>
      </c>
      <c r="E4">
        <v>8.4517983628408446E-7</v>
      </c>
      <c r="F4">
        <v>0.38417933083549277</v>
      </c>
      <c r="G4">
        <v>2.801117129673817E-2</v>
      </c>
      <c r="H4">
        <v>0.30888130275024206</v>
      </c>
      <c r="I4">
        <v>4.1254209297634721E-14</v>
      </c>
      <c r="J4">
        <v>5.740537779224173</v>
      </c>
      <c r="K4">
        <v>11.932971008367586</v>
      </c>
      <c r="L4">
        <v>142097848.58194768</v>
      </c>
      <c r="M4">
        <v>0.99706208406329411</v>
      </c>
      <c r="N4">
        <v>0.95451182918462252</v>
      </c>
      <c r="O4">
        <v>0.96755342148890255</v>
      </c>
      <c r="P4">
        <v>7.8465803659368477E-2</v>
      </c>
      <c r="Q4">
        <v>0.29835113413949227</v>
      </c>
      <c r="R4">
        <v>0.25391303933089066</v>
      </c>
      <c r="T4" t="s">
        <v>17</v>
      </c>
      <c r="U4" t="s">
        <v>6</v>
      </c>
      <c r="V4" t="s">
        <v>8</v>
      </c>
      <c r="W4" t="s">
        <v>19</v>
      </c>
      <c r="X4" t="s">
        <v>10</v>
      </c>
      <c r="Y4" t="s">
        <v>7</v>
      </c>
      <c r="Z4" t="s">
        <v>18</v>
      </c>
      <c r="AA4" t="s">
        <v>9</v>
      </c>
      <c r="AB4" t="s">
        <v>20</v>
      </c>
    </row>
    <row r="5" spans="1:28" x14ac:dyDescent="0.25">
      <c r="A5">
        <v>2.023647882476649E-2</v>
      </c>
      <c r="B5">
        <v>1.7952384844695909E-2</v>
      </c>
      <c r="C5">
        <v>0.32513897643519724</v>
      </c>
      <c r="D5">
        <v>9.267293693911316E-2</v>
      </c>
      <c r="E5">
        <v>3.37910782375764E-14</v>
      </c>
      <c r="F5">
        <v>0.77012992110925338</v>
      </c>
      <c r="G5">
        <v>2.6757739839081779E-2</v>
      </c>
      <c r="H5">
        <v>0.67099227523245808</v>
      </c>
      <c r="I5">
        <v>4.1482880168662724E-14</v>
      </c>
      <c r="J5">
        <v>3.2019451544874276</v>
      </c>
      <c r="K5">
        <v>20.291269270471243</v>
      </c>
      <c r="L5">
        <v>629017289.17440271</v>
      </c>
      <c r="M5">
        <v>0.99609224845038047</v>
      </c>
      <c r="N5">
        <v>0.98228022729653697</v>
      </c>
      <c r="O5">
        <v>0.99321581530579128</v>
      </c>
      <c r="P5">
        <v>9.1131006252957447E-2</v>
      </c>
      <c r="Q5">
        <v>0.18801244877525125</v>
      </c>
      <c r="R5">
        <v>0.11728586191248075</v>
      </c>
      <c r="T5" s="1">
        <f>1/51</f>
        <v>1.9607843137254902E-2</v>
      </c>
      <c r="U5">
        <f>0.0001</f>
        <v>1E-4</v>
      </c>
      <c r="V5">
        <f>10^-8</f>
        <v>1E-8</v>
      </c>
      <c r="W5" s="1">
        <f>1/30-0.001</f>
        <v>3.2333333333333332E-2</v>
      </c>
      <c r="X5">
        <v>0</v>
      </c>
      <c r="Y5">
        <v>1E-3</v>
      </c>
      <c r="Z5" s="1">
        <f>1/37.7</f>
        <v>2.652519893899204E-2</v>
      </c>
      <c r="AA5">
        <f>10^-8</f>
        <v>1E-8</v>
      </c>
      <c r="AB5">
        <v>0</v>
      </c>
    </row>
    <row r="6" spans="1:28" x14ac:dyDescent="0.25">
      <c r="A6">
        <v>2.0231218059161282E-2</v>
      </c>
      <c r="B6">
        <v>1.2730246353966567E-2</v>
      </c>
      <c r="C6">
        <v>1.0000022208952447E-8</v>
      </c>
      <c r="D6">
        <v>4.1159362974046244E-2</v>
      </c>
      <c r="E6">
        <v>2.2215914010445092E-14</v>
      </c>
      <c r="F6">
        <v>0.40192353025805466</v>
      </c>
      <c r="G6">
        <v>2.7650327011609629E-2</v>
      </c>
      <c r="H6">
        <v>0.19368398855284627</v>
      </c>
      <c r="I6">
        <v>2.2237737766946569E-14</v>
      </c>
      <c r="J6">
        <v>4.8009905427717481</v>
      </c>
      <c r="K6">
        <v>12.427855211851746</v>
      </c>
      <c r="L6">
        <v>149956135.49829885</v>
      </c>
      <c r="M6">
        <v>0.99720075071810876</v>
      </c>
      <c r="N6">
        <v>0.98945232763408242</v>
      </c>
      <c r="O6">
        <v>0.99609594278900127</v>
      </c>
      <c r="P6">
        <v>7.5644718612386044E-2</v>
      </c>
      <c r="Q6">
        <v>0.1539517645319253</v>
      </c>
      <c r="R6">
        <v>0.10849575202156349</v>
      </c>
      <c r="T6" s="1">
        <f>1/47</f>
        <v>2.1276595744680851E-2</v>
      </c>
      <c r="U6">
        <v>0.08</v>
      </c>
      <c r="V6">
        <v>10</v>
      </c>
      <c r="W6" s="1">
        <f>1/10+0.001</f>
        <v>0.10100000000000001</v>
      </c>
      <c r="X6">
        <v>0.1</v>
      </c>
      <c r="Y6">
        <v>10</v>
      </c>
      <c r="Z6" s="1">
        <f>1/35.7</f>
        <v>2.8011204481792715E-2</v>
      </c>
      <c r="AA6">
        <v>10</v>
      </c>
      <c r="AB6">
        <v>0.9</v>
      </c>
    </row>
    <row r="7" spans="1:28" x14ac:dyDescent="0.25">
      <c r="A7">
        <v>2.0352218032308276E-2</v>
      </c>
      <c r="B7">
        <v>1.1336378651585302E-2</v>
      </c>
      <c r="C7">
        <v>1.6568061839038396E-2</v>
      </c>
      <c r="D7">
        <v>4.5873244781070611E-2</v>
      </c>
      <c r="E7">
        <v>2.2204460492503131E-14</v>
      </c>
      <c r="F7">
        <v>7.6265635306323493E-2</v>
      </c>
      <c r="G7">
        <v>2.7659978894551168E-2</v>
      </c>
      <c r="H7">
        <v>9.8533251240757375E-2</v>
      </c>
      <c r="I7">
        <v>2.2204979238374094E-14</v>
      </c>
      <c r="J7">
        <v>1.952898836424503</v>
      </c>
      <c r="K7">
        <v>19.644723056687244</v>
      </c>
      <c r="L7">
        <v>132744891.08503906</v>
      </c>
      <c r="M7">
        <v>0.99900216768483463</v>
      </c>
      <c r="N7">
        <v>0.99812720704547231</v>
      </c>
      <c r="O7">
        <v>0.9965996225501188</v>
      </c>
      <c r="P7">
        <v>4.4448064950350752E-2</v>
      </c>
      <c r="Q7">
        <v>6.3844926603594698E-2</v>
      </c>
      <c r="R7">
        <v>9.123185443573037E-2</v>
      </c>
    </row>
    <row r="8" spans="1:28" x14ac:dyDescent="0.25">
      <c r="A8">
        <v>2.0420572162940933E-2</v>
      </c>
      <c r="B8">
        <v>2.8455085625926618E-2</v>
      </c>
      <c r="C8">
        <v>0.19463910134944526</v>
      </c>
      <c r="D8">
        <v>6.5007089083382458E-2</v>
      </c>
      <c r="E8">
        <v>2.4898037270932147E-3</v>
      </c>
      <c r="F8">
        <v>0.23965150048870829</v>
      </c>
      <c r="G8">
        <v>2.7079786776221599E-2</v>
      </c>
      <c r="H8">
        <v>0.57170256654956031</v>
      </c>
      <c r="I8">
        <v>9.941866654942422E-7</v>
      </c>
      <c r="J8">
        <v>2.4430206679346318</v>
      </c>
      <c r="K8">
        <v>21.436078918089322</v>
      </c>
      <c r="L8">
        <v>457955160.74923623</v>
      </c>
      <c r="M8">
        <v>0.99837928576034285</v>
      </c>
      <c r="N8">
        <v>0.99840550035107978</v>
      </c>
      <c r="O8">
        <v>0.97812854760325485</v>
      </c>
      <c r="P8">
        <v>5.751194069035951E-2</v>
      </c>
      <c r="Q8">
        <v>5.6148136508280842E-2</v>
      </c>
      <c r="R8">
        <v>0.21109361441809982</v>
      </c>
    </row>
    <row r="9" spans="1:28" x14ac:dyDescent="0.25">
      <c r="A9">
        <v>1.9856607624304978E-2</v>
      </c>
      <c r="B9">
        <v>6.9060525830266173E-2</v>
      </c>
      <c r="C9">
        <v>0.25801108459089117</v>
      </c>
      <c r="D9">
        <v>7.4230058620422631E-2</v>
      </c>
      <c r="E9">
        <v>2.9250814687839763E-14</v>
      </c>
      <c r="F9">
        <v>3.2253352307515293</v>
      </c>
      <c r="G9">
        <v>2.8011204478663298E-2</v>
      </c>
      <c r="H9">
        <v>9.750654659613712</v>
      </c>
      <c r="I9">
        <v>8.9507003447047568E-9</v>
      </c>
      <c r="J9">
        <v>4.3363113643580764</v>
      </c>
      <c r="K9">
        <v>16.1052860544001</v>
      </c>
      <c r="L9">
        <v>1205583684.8478703</v>
      </c>
      <c r="M9">
        <v>0.99455792352757189</v>
      </c>
      <c r="N9">
        <v>0.95888050748856335</v>
      </c>
      <c r="O9">
        <v>0.98176164041495118</v>
      </c>
      <c r="P9">
        <v>0.10398649260370561</v>
      </c>
      <c r="Q9">
        <v>0.29760772423271709</v>
      </c>
      <c r="R9">
        <v>0.19874222923660653</v>
      </c>
    </row>
    <row r="10" spans="1:28" x14ac:dyDescent="0.25">
      <c r="A10">
        <v>1.9607843138025917E-2</v>
      </c>
      <c r="B10">
        <v>1.2323139929023586E-2</v>
      </c>
      <c r="C10">
        <v>1.5598276110641449E-2</v>
      </c>
      <c r="D10">
        <v>6.230835978644024E-2</v>
      </c>
      <c r="E10">
        <v>1.0730907695642397E-3</v>
      </c>
      <c r="F10">
        <v>1.2599420336012488</v>
      </c>
      <c r="G10">
        <v>2.7334357934778661E-2</v>
      </c>
      <c r="H10">
        <v>1.4553538898315348</v>
      </c>
      <c r="I10">
        <v>4.0807233768722193E-14</v>
      </c>
      <c r="J10">
        <v>3.6193816110419976</v>
      </c>
      <c r="K10">
        <v>10.497888967303272</v>
      </c>
      <c r="L10">
        <v>83209857.156356871</v>
      </c>
      <c r="M10">
        <v>0.99668267063118265</v>
      </c>
      <c r="N10">
        <v>0.98967172348163557</v>
      </c>
      <c r="O10">
        <v>0.99072332294345355</v>
      </c>
      <c r="P10">
        <v>8.1022592759074114E-2</v>
      </c>
      <c r="Q10">
        <v>0.1457665294218416</v>
      </c>
      <c r="R10">
        <v>0.13578312841773169</v>
      </c>
    </row>
    <row r="11" spans="1:28" x14ac:dyDescent="0.25">
      <c r="A11">
        <v>1.9607868588388273E-2</v>
      </c>
      <c r="B11">
        <v>1.601888853618769E-2</v>
      </c>
      <c r="C11">
        <v>0.1641584912521373</v>
      </c>
      <c r="D11">
        <v>4.5283825219602628E-2</v>
      </c>
      <c r="E11">
        <v>2.2204460492503131E-14</v>
      </c>
      <c r="F11">
        <v>0.11219420894660005</v>
      </c>
      <c r="G11">
        <v>2.6739389223432025E-2</v>
      </c>
      <c r="H11">
        <v>0.19245141659030984</v>
      </c>
      <c r="I11">
        <v>2.2206781588809361E-14</v>
      </c>
      <c r="J11">
        <v>2.8612100103634148</v>
      </c>
      <c r="K11">
        <v>21.999999999999766</v>
      </c>
      <c r="L11">
        <v>44059879.020455331</v>
      </c>
      <c r="M11">
        <v>0.99213822043396482</v>
      </c>
      <c r="N11">
        <v>0.99410838184506134</v>
      </c>
      <c r="O11">
        <v>0.99319548348425291</v>
      </c>
      <c r="P11">
        <v>0.12446931357457527</v>
      </c>
      <c r="Q11">
        <v>0.11716632920010855</v>
      </c>
      <c r="R11">
        <v>0.14608669072309458</v>
      </c>
    </row>
    <row r="12" spans="1:28" x14ac:dyDescent="0.25">
      <c r="A12">
        <v>1.9955136692618142E-2</v>
      </c>
      <c r="B12">
        <v>7.9999999969555299E-2</v>
      </c>
      <c r="C12">
        <v>2.025498154431006</v>
      </c>
      <c r="D12">
        <v>3.7430807982120715E-2</v>
      </c>
      <c r="E12">
        <v>4.813190262085224E-11</v>
      </c>
      <c r="F12">
        <v>0.17802513032889813</v>
      </c>
      <c r="G12">
        <v>2.6557682885802104E-2</v>
      </c>
      <c r="H12">
        <v>0.37369127504783234</v>
      </c>
      <c r="I12">
        <v>4.2438187820793242E-14</v>
      </c>
      <c r="J12">
        <v>5.3408895358905601</v>
      </c>
      <c r="K12">
        <v>16.528286829967154</v>
      </c>
      <c r="L12">
        <v>1300249383.1199305</v>
      </c>
      <c r="M12">
        <v>0.97974716357598268</v>
      </c>
      <c r="N12">
        <v>0.92111167361335022</v>
      </c>
      <c r="O12">
        <v>0.96654862729160018</v>
      </c>
      <c r="P12">
        <v>0.20055742706207924</v>
      </c>
      <c r="Q12">
        <v>0.38892998015242602</v>
      </c>
      <c r="R12">
        <v>0.25541943931821498</v>
      </c>
    </row>
    <row r="13" spans="1:28" x14ac:dyDescent="0.25">
      <c r="A13">
        <v>1.9932134010064936E-2</v>
      </c>
      <c r="B13">
        <v>8.6403546782031753E-3</v>
      </c>
      <c r="C13">
        <v>6.9996504707704105E-2</v>
      </c>
      <c r="D13">
        <v>4.117029077902333E-2</v>
      </c>
      <c r="E13">
        <v>5.5774294888870558E-10</v>
      </c>
      <c r="F13">
        <v>0.14710121465685502</v>
      </c>
      <c r="G13">
        <v>2.7606148348276426E-2</v>
      </c>
      <c r="H13">
        <v>0.48172107020411004</v>
      </c>
      <c r="I13">
        <v>3.1310055328609909E-14</v>
      </c>
      <c r="J13">
        <v>4.079138265678818</v>
      </c>
      <c r="K13">
        <v>14.773602809897632</v>
      </c>
      <c r="L13">
        <v>566450101.24093688</v>
      </c>
      <c r="M13">
        <v>0.99898533074451068</v>
      </c>
      <c r="N13">
        <v>0.99701139548014506</v>
      </c>
      <c r="O13">
        <v>0.949541110127199</v>
      </c>
      <c r="P13">
        <v>4.4815903611969979E-2</v>
      </c>
      <c r="Q13">
        <v>8.2400008207427697E-2</v>
      </c>
      <c r="R13">
        <v>0.32512088803992523</v>
      </c>
    </row>
    <row r="14" spans="1:28" x14ac:dyDescent="0.25">
      <c r="A14">
        <v>1.9701617767527744E-2</v>
      </c>
      <c r="B14">
        <v>4.8323620306448935E-3</v>
      </c>
      <c r="C14">
        <v>5.4563962150907331E-3</v>
      </c>
      <c r="D14">
        <v>4.0812904702452656E-2</v>
      </c>
      <c r="E14">
        <v>1.7651220104339856E-5</v>
      </c>
      <c r="F14">
        <v>3.1617351973594027E-2</v>
      </c>
      <c r="G14">
        <v>2.725000798928098E-2</v>
      </c>
      <c r="H14">
        <v>4.7124138988605048E-2</v>
      </c>
      <c r="I14">
        <v>1.6211893547391038E-5</v>
      </c>
      <c r="J14">
        <v>4.5658015908569123</v>
      </c>
      <c r="K14">
        <v>13.024147455245862</v>
      </c>
      <c r="L14">
        <v>350999697.1980691</v>
      </c>
      <c r="M14">
        <v>0.99208181807768536</v>
      </c>
      <c r="N14">
        <v>0.99508377256621872</v>
      </c>
      <c r="O14">
        <v>0.99253225813286505</v>
      </c>
      <c r="P14">
        <v>0.12573170714751689</v>
      </c>
      <c r="Q14">
        <v>0.10237015179103715</v>
      </c>
      <c r="R14">
        <v>0.12637696756741412</v>
      </c>
    </row>
    <row r="15" spans="1:28" x14ac:dyDescent="0.25">
      <c r="A15">
        <v>1.9647451233942632E-2</v>
      </c>
      <c r="B15">
        <v>1.1560450572118007E-2</v>
      </c>
      <c r="C15">
        <v>8.4848356183085338E-2</v>
      </c>
      <c r="D15">
        <v>8.8738451615117273E-2</v>
      </c>
      <c r="E15">
        <v>2.407360763413255E-14</v>
      </c>
      <c r="F15">
        <v>0.15210747569666191</v>
      </c>
      <c r="G15">
        <v>2.6611480178405034E-2</v>
      </c>
      <c r="H15">
        <v>0.22793467277447976</v>
      </c>
      <c r="I15">
        <v>3.8305931461935391E-14</v>
      </c>
      <c r="J15">
        <v>6.1031742274447058</v>
      </c>
      <c r="K15">
        <v>13.766984672850123</v>
      </c>
      <c r="L15">
        <v>621934179.43162954</v>
      </c>
      <c r="M15">
        <v>0.99882163160938198</v>
      </c>
      <c r="N15">
        <v>0.99270388667667397</v>
      </c>
      <c r="O15">
        <v>0.96037915720805644</v>
      </c>
      <c r="P15">
        <v>4.8286264033468369E-2</v>
      </c>
      <c r="Q15">
        <v>0.12081206714507217</v>
      </c>
      <c r="R15">
        <v>0.28282810134363656</v>
      </c>
    </row>
    <row r="16" spans="1:28" x14ac:dyDescent="0.25">
      <c r="A16">
        <v>2.0254106371624593E-2</v>
      </c>
      <c r="B16">
        <v>4.4712314332643145E-2</v>
      </c>
      <c r="C16">
        <v>0.33865466146936779</v>
      </c>
      <c r="D16">
        <v>0.10027579446083579</v>
      </c>
      <c r="E16">
        <v>2.2204460492503131E-14</v>
      </c>
      <c r="F16">
        <v>1.8828390630124936</v>
      </c>
      <c r="G16">
        <v>2.8011204481770472E-2</v>
      </c>
      <c r="H16">
        <v>9.9999999999999787</v>
      </c>
      <c r="I16">
        <v>4.8819468832966442E-10</v>
      </c>
      <c r="J16">
        <v>2.8975994027540488</v>
      </c>
      <c r="K16">
        <v>20.4810419967835</v>
      </c>
      <c r="L16">
        <v>818269300.73777747</v>
      </c>
      <c r="M16">
        <v>0.99463967383988361</v>
      </c>
      <c r="N16">
        <v>0.985550803068721</v>
      </c>
      <c r="O16">
        <v>0.96924532881281233</v>
      </c>
      <c r="P16">
        <v>0.10311916123851592</v>
      </c>
      <c r="Q16">
        <v>0.19758020614782132</v>
      </c>
      <c r="R16">
        <v>0.24695341960909117</v>
      </c>
    </row>
    <row r="17" spans="1:31" x14ac:dyDescent="0.25">
      <c r="A17">
        <v>2.0450312385911232E-2</v>
      </c>
      <c r="B17">
        <v>8.923362709430319E-3</v>
      </c>
      <c r="C17">
        <v>1.5268678764787176E-3</v>
      </c>
      <c r="D17">
        <v>4.1485128594566129E-2</v>
      </c>
      <c r="E17">
        <v>5.0322381980571912E-5</v>
      </c>
      <c r="F17">
        <v>0.20035088574662624</v>
      </c>
      <c r="G17">
        <v>2.8011204470866559E-2</v>
      </c>
      <c r="H17">
        <v>7.8836529817834081E-2</v>
      </c>
      <c r="I17">
        <v>4.4177389542715639E-14</v>
      </c>
      <c r="J17">
        <v>4.9944093087717132</v>
      </c>
      <c r="K17">
        <v>12.776190062322122</v>
      </c>
      <c r="L17">
        <v>87097810.529802099</v>
      </c>
      <c r="M17">
        <v>0.99683910813226995</v>
      </c>
      <c r="N17">
        <v>0.9867659528053907</v>
      </c>
      <c r="O17">
        <v>0.99860625939314263</v>
      </c>
      <c r="P17">
        <v>8.2129228260778453E-2</v>
      </c>
      <c r="Q17">
        <v>0.16814307852940949</v>
      </c>
      <c r="R17">
        <v>6.8346251598520716E-2</v>
      </c>
    </row>
    <row r="18" spans="1:31" x14ac:dyDescent="0.25">
      <c r="A18">
        <v>1.9778014887334602E-2</v>
      </c>
      <c r="B18">
        <v>5.2535975976707519E-2</v>
      </c>
      <c r="C18">
        <v>0.12208854799275491</v>
      </c>
      <c r="D18">
        <v>7.614398766366591E-2</v>
      </c>
      <c r="E18">
        <v>2.2204554673015353E-14</v>
      </c>
      <c r="F18">
        <v>0.72928382779249157</v>
      </c>
      <c r="G18">
        <v>2.7631055008154236E-2</v>
      </c>
      <c r="H18">
        <v>0.57990303234465335</v>
      </c>
      <c r="I18">
        <v>2.2204460492503134E-14</v>
      </c>
      <c r="J18">
        <v>3.2428732950368784</v>
      </c>
      <c r="K18">
        <v>20.602296677451541</v>
      </c>
      <c r="L18">
        <v>776346501.63544285</v>
      </c>
      <c r="M18">
        <v>0.99704775731930395</v>
      </c>
      <c r="N18">
        <v>0.97850365971070608</v>
      </c>
      <c r="O18">
        <v>0.99708218383603886</v>
      </c>
      <c r="P18">
        <v>7.8493392353228289E-2</v>
      </c>
      <c r="Q18">
        <v>0.20798423390640772</v>
      </c>
      <c r="R18">
        <v>7.9032400824502233E-2</v>
      </c>
    </row>
    <row r="19" spans="1:31" x14ac:dyDescent="0.25">
      <c r="A19">
        <v>1.9770622156745334E-2</v>
      </c>
      <c r="B19">
        <v>7.9999999999977797E-2</v>
      </c>
      <c r="C19">
        <v>8.4733543146847997E-3</v>
      </c>
      <c r="D19">
        <v>3.8974783538952548E-2</v>
      </c>
      <c r="E19">
        <v>2.2204473777882011E-14</v>
      </c>
      <c r="F19">
        <v>7.4930334020398101E-2</v>
      </c>
      <c r="G19">
        <v>2.6525198939014245E-2</v>
      </c>
      <c r="H19">
        <v>1.0000022204521512E-8</v>
      </c>
      <c r="I19">
        <v>6.715716657390027E-3</v>
      </c>
      <c r="J19">
        <v>2.8613040667312468</v>
      </c>
      <c r="K19">
        <v>19.300109736630752</v>
      </c>
      <c r="L19">
        <v>13771138.993237138</v>
      </c>
      <c r="M19">
        <v>0.99722462033937131</v>
      </c>
      <c r="N19">
        <v>0.90128299723359717</v>
      </c>
      <c r="O19">
        <v>0.8834006306256792</v>
      </c>
      <c r="P19">
        <v>9.6944412290866436E-2</v>
      </c>
      <c r="Q19">
        <v>0.48904516178599816</v>
      </c>
      <c r="R19">
        <v>0.49148438074501466</v>
      </c>
    </row>
    <row r="20" spans="1:31" x14ac:dyDescent="0.25">
      <c r="A20">
        <v>2.025226724750458E-2</v>
      </c>
      <c r="B20">
        <v>3.661038817423995E-2</v>
      </c>
      <c r="C20">
        <v>0.58530339194918313</v>
      </c>
      <c r="D20">
        <v>4.2860723219890554E-2</v>
      </c>
      <c r="E20">
        <v>9.9999999999977801E-2</v>
      </c>
      <c r="F20">
        <v>0.13494299556910744</v>
      </c>
      <c r="G20">
        <v>2.6595818555612983E-2</v>
      </c>
      <c r="H20">
        <v>0.20586204465426139</v>
      </c>
      <c r="I20">
        <v>2.2204503459977956E-14</v>
      </c>
      <c r="J20">
        <v>2.4328816932437634</v>
      </c>
      <c r="K20">
        <v>21.999999999997559</v>
      </c>
      <c r="L20">
        <v>898068381.93210459</v>
      </c>
      <c r="M20">
        <v>0.99345692483643755</v>
      </c>
      <c r="N20">
        <v>0.98644924290192071</v>
      </c>
      <c r="O20">
        <v>0.99602689796079291</v>
      </c>
      <c r="P20">
        <v>0.11612890077785666</v>
      </c>
      <c r="Q20">
        <v>0.16359252591784523</v>
      </c>
      <c r="R20">
        <v>0.10046394420079181</v>
      </c>
    </row>
    <row r="21" spans="1:31" x14ac:dyDescent="0.25">
      <c r="A21">
        <v>1.9645457395348342E-2</v>
      </c>
      <c r="B21">
        <v>7.9999999999977797E-2</v>
      </c>
      <c r="C21">
        <v>2.4870592214691891</v>
      </c>
      <c r="D21">
        <v>4.3368027883496717E-2</v>
      </c>
      <c r="E21">
        <v>2.2205191754949247E-14</v>
      </c>
      <c r="F21">
        <v>0.21720927390656489</v>
      </c>
      <c r="G21">
        <v>2.6542277456997741E-2</v>
      </c>
      <c r="H21">
        <v>0.27970150312629444</v>
      </c>
      <c r="I21">
        <v>2.220448407366131E-14</v>
      </c>
      <c r="J21">
        <v>2.9741152430411644</v>
      </c>
      <c r="K21">
        <v>20.951070551529636</v>
      </c>
      <c r="L21">
        <v>1569235476.0781155</v>
      </c>
      <c r="M21">
        <v>0.98728130885977849</v>
      </c>
      <c r="N21">
        <v>0.98447514473401299</v>
      </c>
      <c r="O21">
        <v>0.99243473711185037</v>
      </c>
      <c r="P21">
        <v>0.15890607310726296</v>
      </c>
      <c r="Q21">
        <v>0.17688630763901789</v>
      </c>
      <c r="R21">
        <v>0.12648227289179581</v>
      </c>
    </row>
    <row r="22" spans="1:31" x14ac:dyDescent="0.25">
      <c r="A22">
        <v>1.9998083024111244E-2</v>
      </c>
      <c r="B22">
        <v>7.9999999999977797E-2</v>
      </c>
      <c r="C22">
        <v>2.4607134617885431</v>
      </c>
      <c r="D22">
        <v>4.4657955198512699E-2</v>
      </c>
      <c r="E22">
        <v>2.220960075234407E-14</v>
      </c>
      <c r="F22">
        <v>0.26729351310643173</v>
      </c>
      <c r="G22">
        <v>2.655305918638852E-2</v>
      </c>
      <c r="H22">
        <v>0.37281704729437759</v>
      </c>
      <c r="I22">
        <v>2.2204943639415854E-14</v>
      </c>
      <c r="J22">
        <v>3.8163808997580695</v>
      </c>
      <c r="K22">
        <v>19.196796928303222</v>
      </c>
      <c r="L22">
        <v>911747954.02784622</v>
      </c>
      <c r="M22">
        <v>0.99437216182671762</v>
      </c>
      <c r="N22">
        <v>0.96042882358742254</v>
      </c>
      <c r="O22">
        <v>0.99545327999674993</v>
      </c>
      <c r="P22">
        <v>0.10664431575955506</v>
      </c>
      <c r="Q22">
        <v>0.28177653343532372</v>
      </c>
      <c r="R22">
        <v>9.5764802955078374E-2</v>
      </c>
    </row>
    <row r="23" spans="1:31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N23" t="str">
        <f>_xlfn.IFS(ABS(A1-T$5)&lt;=0.01*T$5,"Lower",ABS(A1-T$6)&lt;=0.01*T$6,"Upper",TRUE,"Ok")</f>
        <v>Ok</v>
      </c>
      <c r="O23" t="str">
        <f t="shared" ref="O23:W38" si="0">_xlfn.IFS(ABS(B1-U$5)&lt;=0.01*U$5,"Lower",ABS(B1-U$6)&lt;=0.01*U$6,"Upper",TRUE,"Ok")</f>
        <v>Ok</v>
      </c>
      <c r="P23" t="str">
        <f t="shared" si="0"/>
        <v>Ok</v>
      </c>
      <c r="Q23" t="str">
        <f t="shared" si="0"/>
        <v>Ok</v>
      </c>
      <c r="R23" t="str">
        <f t="shared" si="0"/>
        <v>Ok</v>
      </c>
      <c r="S23" t="str">
        <f t="shared" si="0"/>
        <v>Ok</v>
      </c>
      <c r="T23" t="str">
        <f t="shared" si="0"/>
        <v>Lower</v>
      </c>
      <c r="U23" t="str">
        <f t="shared" si="0"/>
        <v>Ok</v>
      </c>
      <c r="V23" t="str">
        <f t="shared" si="0"/>
        <v>Ok</v>
      </c>
      <c r="W23" t="str">
        <f t="shared" si="0"/>
        <v>Ok</v>
      </c>
      <c r="AD23" t="str">
        <f t="shared" ref="AD23:AE44" si="1">_xlfn.IFS(ABS(Q1-AJ$5)&lt;=0.01*AJ$5,"Lower",ABS(Q1-AJ$6)&lt;=0.01*AJ$6,"Upper",TRUE,"Ok")</f>
        <v>Ok</v>
      </c>
      <c r="AE23" t="str">
        <f t="shared" si="1"/>
        <v>Ok</v>
      </c>
    </row>
    <row r="24" spans="1:31" x14ac:dyDescent="0.25">
      <c r="A24" t="s">
        <v>17</v>
      </c>
      <c r="B24">
        <f>AVERAGE(A$1:A$3)</f>
        <v>2.0292691946014841E-2</v>
      </c>
      <c r="C24">
        <f>AVERAGE(A$4:A$6)</f>
        <v>2.0154223145541671E-2</v>
      </c>
      <c r="D24">
        <f>AVERAGE(A$7:A$12,A$17:A$19)</f>
        <v>1.9977688407619744E-2</v>
      </c>
      <c r="E24">
        <f>AVERAGE(A$13:A$16)</f>
        <v>1.9883827345789976E-2</v>
      </c>
      <c r="F24">
        <f>A$20</f>
        <v>2.025226724750458E-2</v>
      </c>
      <c r="G24">
        <f>AVERAGE(A$21:A$22)</f>
        <v>1.9821770209729792E-2</v>
      </c>
      <c r="N24" t="str">
        <f t="shared" ref="N24:W44" si="2">_xlfn.IFS(ABS(A2-T$5)&lt;=0.01*T$5,"Lower",ABS(A2-T$6)&lt;=0.01*T$6,"Upper",TRUE,"Ok")</f>
        <v>Lower</v>
      </c>
      <c r="O24" t="str">
        <f t="shared" si="0"/>
        <v>Ok</v>
      </c>
      <c r="P24" t="str">
        <f t="shared" si="0"/>
        <v>Ok</v>
      </c>
      <c r="Q24" t="str">
        <f t="shared" si="0"/>
        <v>Upper</v>
      </c>
      <c r="R24" t="str">
        <f t="shared" si="0"/>
        <v>Ok</v>
      </c>
      <c r="S24" t="str">
        <f t="shared" si="0"/>
        <v>Ok</v>
      </c>
      <c r="T24" t="str">
        <f t="shared" si="0"/>
        <v>Lower</v>
      </c>
      <c r="U24" t="str">
        <f t="shared" si="0"/>
        <v>Ok</v>
      </c>
      <c r="V24" t="str">
        <f t="shared" si="0"/>
        <v>Ok</v>
      </c>
      <c r="W24" t="str">
        <f t="shared" si="0"/>
        <v>Ok</v>
      </c>
      <c r="AD24" t="str">
        <f t="shared" si="1"/>
        <v>Ok</v>
      </c>
      <c r="AE24" t="str">
        <f t="shared" si="1"/>
        <v>Ok</v>
      </c>
    </row>
    <row r="25" spans="1:31" x14ac:dyDescent="0.25">
      <c r="B25">
        <f>STDEV(A$1:A$3)/SQRT(COUNT(A$1:A$3))</f>
        <v>3.0517608599749297E-4</v>
      </c>
      <c r="C25">
        <f>STDEV(A$4:A$6)/SQRT(COUNT(A$4:A$6))</f>
        <v>7.9639777340775558E-5</v>
      </c>
      <c r="D25">
        <f>STDEV(A$7:A$12,A$17:A$19)/SQRT(COUNT(A$7:A$12,A$17:A$19))</f>
        <v>1.1372842838082459E-4</v>
      </c>
      <c r="E25">
        <f>STDEV(A$13:A$16)/SQRT(COUNT(A$13:A$16))</f>
        <v>1.379957992866012E-4</v>
      </c>
      <c r="G25">
        <f>STDEV(A$21:A$22)/SQRT(COUNT(A$21:A$22))</f>
        <v>1.7631281438145079E-4</v>
      </c>
      <c r="N25" t="str">
        <f t="shared" si="2"/>
        <v>Ok</v>
      </c>
      <c r="O25" t="str">
        <f t="shared" si="0"/>
        <v>Ok</v>
      </c>
      <c r="P25" t="str">
        <f t="shared" si="0"/>
        <v>Ok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Lower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AD25" t="str">
        <f t="shared" si="1"/>
        <v>Ok</v>
      </c>
      <c r="AE25" t="str">
        <f t="shared" si="1"/>
        <v>Ok</v>
      </c>
    </row>
    <row r="26" spans="1:31" x14ac:dyDescent="0.25">
      <c r="N26" t="str">
        <f t="shared" si="2"/>
        <v>Ok</v>
      </c>
      <c r="O26" t="str">
        <f t="shared" si="0"/>
        <v>Ok</v>
      </c>
      <c r="P26" t="str">
        <f t="shared" si="0"/>
        <v>Ok</v>
      </c>
      <c r="Q26" t="str">
        <f t="shared" si="0"/>
        <v>Ok</v>
      </c>
      <c r="R26" t="str">
        <f t="shared" si="0"/>
        <v>Ok</v>
      </c>
      <c r="S26" t="str">
        <f t="shared" si="0"/>
        <v>Ok</v>
      </c>
      <c r="T26" t="str">
        <f t="shared" si="0"/>
        <v>Upper</v>
      </c>
      <c r="U26" t="str">
        <f t="shared" si="0"/>
        <v>Ok</v>
      </c>
      <c r="V26" t="str">
        <f t="shared" si="0"/>
        <v>Ok</v>
      </c>
      <c r="W26" t="str">
        <f t="shared" si="0"/>
        <v>Ok</v>
      </c>
      <c r="AD26" t="str">
        <f t="shared" si="1"/>
        <v>Ok</v>
      </c>
      <c r="AE26" t="str">
        <f t="shared" si="1"/>
        <v>Ok</v>
      </c>
    </row>
    <row r="27" spans="1:31" x14ac:dyDescent="0.25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N27" t="str">
        <f t="shared" si="2"/>
        <v>Ok</v>
      </c>
      <c r="O27" t="str">
        <f t="shared" si="0"/>
        <v>Ok</v>
      </c>
      <c r="P27" t="str">
        <f t="shared" si="0"/>
        <v>Ok</v>
      </c>
      <c r="Q27" t="str">
        <f t="shared" si="0"/>
        <v>Ok</v>
      </c>
      <c r="R27" t="str">
        <f t="shared" si="0"/>
        <v>Ok</v>
      </c>
      <c r="S27" t="str">
        <f t="shared" si="0"/>
        <v>Ok</v>
      </c>
      <c r="T27" t="str">
        <f t="shared" si="0"/>
        <v>Lower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AD27" t="str">
        <f t="shared" si="1"/>
        <v>Ok</v>
      </c>
      <c r="AE27" t="str">
        <f t="shared" si="1"/>
        <v>Ok</v>
      </c>
    </row>
    <row r="28" spans="1:31" x14ac:dyDescent="0.25">
      <c r="B28" t="s">
        <v>6</v>
      </c>
      <c r="C28">
        <f>AVERAGE(B$1:B$3)</f>
        <v>3.6597166972760207E-3</v>
      </c>
      <c r="D28">
        <f>AVERAGE(B$4:B$6)</f>
        <v>1.2969578710698102E-2</v>
      </c>
      <c r="E28">
        <f>AVERAGE(B$7:B$12,B$17:B$19)</f>
        <v>3.9850373025406699E-2</v>
      </c>
      <c r="F28">
        <f>AVERAGE(B$13:B$16)</f>
        <v>1.7436370403402304E-2</v>
      </c>
      <c r="G28">
        <f>B$20</f>
        <v>3.661038817423995E-2</v>
      </c>
      <c r="H28">
        <f>AVERAGE(B$21:B$22)</f>
        <v>7.9999999999977797E-2</v>
      </c>
      <c r="N28" t="str">
        <f t="shared" si="2"/>
        <v>Ok</v>
      </c>
      <c r="O28" t="str">
        <f t="shared" si="0"/>
        <v>Ok</v>
      </c>
      <c r="P28" t="str">
        <f t="shared" si="0"/>
        <v>Lower</v>
      </c>
      <c r="Q28" t="str">
        <f t="shared" si="0"/>
        <v>Ok</v>
      </c>
      <c r="R28" t="str">
        <f t="shared" si="0"/>
        <v>Ok</v>
      </c>
      <c r="S28" t="str">
        <f t="shared" si="0"/>
        <v>Ok</v>
      </c>
      <c r="T28" t="str">
        <f t="shared" si="0"/>
        <v>Ok</v>
      </c>
      <c r="U28" t="str">
        <f t="shared" si="0"/>
        <v>Ok</v>
      </c>
      <c r="V28" t="str">
        <f t="shared" si="0"/>
        <v>Ok</v>
      </c>
      <c r="W28" t="str">
        <f t="shared" si="0"/>
        <v>Ok</v>
      </c>
      <c r="AD28" t="str">
        <f t="shared" si="1"/>
        <v>Ok</v>
      </c>
      <c r="AE28" t="str">
        <f t="shared" si="1"/>
        <v>Ok</v>
      </c>
    </row>
    <row r="29" spans="1:31" x14ac:dyDescent="0.25">
      <c r="C29">
        <f>STDEV(B$1:B$3)/SQRT(COUNT(B$1:B$3))</f>
        <v>1.3632467423976377E-4</v>
      </c>
      <c r="D29">
        <f>STDEV(B$4:B$6)/SQRT(COUNT(B$4:B$6))</f>
        <v>2.8102841025300172E-3</v>
      </c>
      <c r="E29">
        <f>STDEV(B$7:B$12,B$17:B$19)/SQRT(COUNT(B$7:B$12,B$17:B$19))</f>
        <v>1.0181144930654133E-2</v>
      </c>
      <c r="F29">
        <f>STDEV(B$13:B$16)/SQRT(COUNT(B$13:B$16))</f>
        <v>9.1957167148318739E-3</v>
      </c>
      <c r="H29">
        <f>STDEV(B$21:B$22)/SQRT(COUNT(B$21:B$22))</f>
        <v>0</v>
      </c>
      <c r="N29" t="str">
        <f t="shared" si="2"/>
        <v>Ok</v>
      </c>
      <c r="O29" t="str">
        <f t="shared" si="0"/>
        <v>Ok</v>
      </c>
      <c r="P29" t="str">
        <f t="shared" si="0"/>
        <v>Ok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Ok</v>
      </c>
      <c r="U29" t="str">
        <f t="shared" si="0"/>
        <v>Ok</v>
      </c>
      <c r="V29" t="str">
        <f t="shared" si="0"/>
        <v>Ok</v>
      </c>
      <c r="W29" t="str">
        <f t="shared" si="0"/>
        <v>Ok</v>
      </c>
      <c r="AD29" t="str">
        <f t="shared" si="1"/>
        <v>Ok</v>
      </c>
      <c r="AE29" t="str">
        <f t="shared" si="1"/>
        <v>Ok</v>
      </c>
    </row>
    <row r="30" spans="1:31" x14ac:dyDescent="0.25">
      <c r="N30" t="str">
        <f t="shared" si="2"/>
        <v>Ok</v>
      </c>
      <c r="O30" t="str">
        <f t="shared" si="0"/>
        <v>Ok</v>
      </c>
      <c r="P30" t="str">
        <f t="shared" si="0"/>
        <v>Ok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Ok</v>
      </c>
      <c r="U30" t="str">
        <f t="shared" si="0"/>
        <v>Ok</v>
      </c>
      <c r="V30" t="str">
        <f t="shared" si="0"/>
        <v>Ok</v>
      </c>
      <c r="W30" t="str">
        <f t="shared" si="0"/>
        <v>Ok</v>
      </c>
      <c r="AD30" t="str">
        <f t="shared" si="1"/>
        <v>Ok</v>
      </c>
      <c r="AE30" t="str">
        <f t="shared" si="1"/>
        <v>Ok</v>
      </c>
    </row>
    <row r="31" spans="1:31" x14ac:dyDescent="0.25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N31" t="str">
        <f t="shared" si="2"/>
        <v>Ok</v>
      </c>
      <c r="O31" t="str">
        <f t="shared" si="0"/>
        <v>Ok</v>
      </c>
      <c r="P31" t="str">
        <f t="shared" si="0"/>
        <v>Ok</v>
      </c>
      <c r="Q31" t="str">
        <f t="shared" si="0"/>
        <v>Ok</v>
      </c>
      <c r="R31" t="str">
        <f t="shared" si="0"/>
        <v>Ok</v>
      </c>
      <c r="S31" t="str">
        <f t="shared" si="0"/>
        <v>Ok</v>
      </c>
      <c r="T31" t="str">
        <f t="shared" si="0"/>
        <v>Upper</v>
      </c>
      <c r="U31" t="str">
        <f t="shared" si="0"/>
        <v>Ok</v>
      </c>
      <c r="V31" t="str">
        <f t="shared" si="0"/>
        <v>Ok</v>
      </c>
      <c r="W31" t="str">
        <f t="shared" si="0"/>
        <v>Ok</v>
      </c>
      <c r="AD31" t="str">
        <f t="shared" si="1"/>
        <v>Ok</v>
      </c>
      <c r="AE31" t="str">
        <f t="shared" si="1"/>
        <v>Ok</v>
      </c>
    </row>
    <row r="32" spans="1:31" x14ac:dyDescent="0.25">
      <c r="C32" t="s">
        <v>8</v>
      </c>
      <c r="D32">
        <f>AVERAGE(C$1:C$3)</f>
        <v>0.19023535438688108</v>
      </c>
      <c r="E32">
        <f>AVERAGE(C$4:C$6)</f>
        <v>0.11098762168381754</v>
      </c>
      <c r="F32">
        <f>AVERAGE(C$7:C$12,C$17:C$19)</f>
        <v>0.31184021552856422</v>
      </c>
      <c r="G32">
        <f>AVERAGE(C$13:C$16)</f>
        <v>0.12473897964381199</v>
      </c>
      <c r="H32">
        <f>C$20</f>
        <v>0.58530339194918313</v>
      </c>
      <c r="I32">
        <f>AVERAGE(C$21:C$22)</f>
        <v>2.4738863416288659</v>
      </c>
      <c r="N32" t="str">
        <f t="shared" si="2"/>
        <v>Lower</v>
      </c>
      <c r="O32" t="str">
        <f t="shared" si="0"/>
        <v>Ok</v>
      </c>
      <c r="P32" t="str">
        <f t="shared" si="0"/>
        <v>Ok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Ok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AD32" t="str">
        <f t="shared" si="1"/>
        <v>Ok</v>
      </c>
      <c r="AE32" t="str">
        <f t="shared" si="1"/>
        <v>Ok</v>
      </c>
    </row>
    <row r="33" spans="4:31" x14ac:dyDescent="0.25">
      <c r="D33">
        <f>STDEV(C$1:C$3)/SQRT(COUNT(C$1:C$3))</f>
        <v>3.4764251947037965E-2</v>
      </c>
      <c r="E33">
        <f>STDEV(C$4:C$6)/SQRT(COUNT(C$4:C$6))</f>
        <v>0.10709949468666879</v>
      </c>
      <c r="F33">
        <f>STDEV(C$7:C$12,C$17:C$19)/SQRT(COUNT(C$7:C$12,C$17:C$19))</f>
        <v>0.21648529436558617</v>
      </c>
      <c r="G33">
        <f>STDEV(C$13:C$16)/SQRT(COUNT(C$13:C$16))</f>
        <v>7.3357716046404037E-2</v>
      </c>
      <c r="I33">
        <f>STDEV(C$21:C$22)/SQRT(COUNT(C$21:C$22))</f>
        <v>1.3172879840323004E-2</v>
      </c>
      <c r="N33" t="str">
        <f t="shared" si="2"/>
        <v>Lower</v>
      </c>
      <c r="O33" t="str">
        <f t="shared" si="0"/>
        <v>Ok</v>
      </c>
      <c r="P33" t="str">
        <f t="shared" si="0"/>
        <v>Ok</v>
      </c>
      <c r="Q33" t="str">
        <f t="shared" si="0"/>
        <v>Ok</v>
      </c>
      <c r="R33" t="str">
        <f t="shared" si="0"/>
        <v>Ok</v>
      </c>
      <c r="S33" t="str">
        <f t="shared" si="0"/>
        <v>Ok</v>
      </c>
      <c r="T33" t="str">
        <f t="shared" si="0"/>
        <v>Lower</v>
      </c>
      <c r="U33" t="str">
        <f t="shared" si="0"/>
        <v>Ok</v>
      </c>
      <c r="V33" t="str">
        <f t="shared" si="0"/>
        <v>Ok</v>
      </c>
      <c r="W33" t="str">
        <f t="shared" si="0"/>
        <v>Ok</v>
      </c>
      <c r="AD33" t="str">
        <f t="shared" si="1"/>
        <v>Ok</v>
      </c>
      <c r="AE33" t="str">
        <f t="shared" si="1"/>
        <v>Ok</v>
      </c>
    </row>
    <row r="34" spans="4:31" x14ac:dyDescent="0.25">
      <c r="N34" t="str">
        <f t="shared" si="2"/>
        <v>Ok</v>
      </c>
      <c r="O34" t="str">
        <f t="shared" si="0"/>
        <v>Upper</v>
      </c>
      <c r="P34" t="str">
        <f t="shared" si="0"/>
        <v>Ok</v>
      </c>
      <c r="Q34" t="str">
        <f t="shared" si="0"/>
        <v>Ok</v>
      </c>
      <c r="R34" t="str">
        <f t="shared" si="0"/>
        <v>Ok</v>
      </c>
      <c r="S34" t="str">
        <f t="shared" si="0"/>
        <v>Ok</v>
      </c>
      <c r="T34" t="str">
        <f t="shared" si="0"/>
        <v>Lower</v>
      </c>
      <c r="U34" t="str">
        <f t="shared" si="0"/>
        <v>Ok</v>
      </c>
      <c r="V34" t="str">
        <f t="shared" si="0"/>
        <v>Ok</v>
      </c>
      <c r="W34" t="str">
        <f t="shared" si="0"/>
        <v>Ok</v>
      </c>
      <c r="AD34" t="str">
        <f t="shared" si="1"/>
        <v>Ok</v>
      </c>
      <c r="AE34" t="str">
        <f t="shared" si="1"/>
        <v>Ok</v>
      </c>
    </row>
    <row r="35" spans="4:31" x14ac:dyDescent="0.25"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N35" t="str">
        <f t="shared" si="2"/>
        <v>Ok</v>
      </c>
      <c r="O35" t="str">
        <f t="shared" si="0"/>
        <v>Ok</v>
      </c>
      <c r="P35" t="str">
        <f t="shared" si="0"/>
        <v>Ok</v>
      </c>
      <c r="Q35" t="str">
        <f t="shared" si="0"/>
        <v>Ok</v>
      </c>
      <c r="R35" t="str">
        <f t="shared" si="0"/>
        <v>Ok</v>
      </c>
      <c r="S35" t="str">
        <f t="shared" si="0"/>
        <v>Ok</v>
      </c>
      <c r="T35" t="str">
        <f t="shared" si="0"/>
        <v>Ok</v>
      </c>
      <c r="U35" t="str">
        <f t="shared" si="0"/>
        <v>Ok</v>
      </c>
      <c r="V35" t="str">
        <f t="shared" si="0"/>
        <v>Ok</v>
      </c>
      <c r="W35" t="str">
        <f t="shared" si="0"/>
        <v>Ok</v>
      </c>
      <c r="AD35" t="str">
        <f t="shared" si="1"/>
        <v>Ok</v>
      </c>
      <c r="AE35" t="str">
        <f t="shared" si="1"/>
        <v>Ok</v>
      </c>
    </row>
    <row r="36" spans="4:31" x14ac:dyDescent="0.25">
      <c r="D36" t="s">
        <v>19</v>
      </c>
      <c r="E36">
        <f>AVERAGE(D$1:D$3)</f>
        <v>5.9621023719336724E-2</v>
      </c>
      <c r="F36">
        <f>AVERAGE(D$4:D$6)</f>
        <v>5.8426894246005306E-2</v>
      </c>
      <c r="G36">
        <f>AVERAGE(D$7:D$12,D$17:D$19)</f>
        <v>5.408192058558043E-2</v>
      </c>
      <c r="H36">
        <f>AVERAGE(D$13:D$16)</f>
        <v>6.7749360389357263E-2</v>
      </c>
      <c r="I36">
        <f>D$20</f>
        <v>4.2860723219890554E-2</v>
      </c>
      <c r="J36">
        <f>AVERAGE(D$21:D$22)</f>
        <v>4.4012991541004708E-2</v>
      </c>
      <c r="N36" t="str">
        <f t="shared" si="2"/>
        <v>Lower</v>
      </c>
      <c r="O36" t="str">
        <f t="shared" si="0"/>
        <v>Ok</v>
      </c>
      <c r="P36" t="str">
        <f t="shared" si="0"/>
        <v>Ok</v>
      </c>
      <c r="Q36" t="str">
        <f t="shared" si="0"/>
        <v>Ok</v>
      </c>
      <c r="R36" t="str">
        <f t="shared" si="0"/>
        <v>Ok</v>
      </c>
      <c r="S36" t="str">
        <f t="shared" si="0"/>
        <v>Ok</v>
      </c>
      <c r="T36" t="str">
        <f t="shared" si="0"/>
        <v>Ok</v>
      </c>
      <c r="U36" t="str">
        <f t="shared" si="0"/>
        <v>Ok</v>
      </c>
      <c r="V36" t="str">
        <f t="shared" si="0"/>
        <v>Ok</v>
      </c>
      <c r="W36" t="str">
        <f t="shared" si="0"/>
        <v>Ok</v>
      </c>
      <c r="AD36" t="str">
        <f t="shared" si="1"/>
        <v>Ok</v>
      </c>
      <c r="AE36" t="str">
        <f t="shared" si="1"/>
        <v>Ok</v>
      </c>
    </row>
    <row r="37" spans="4:31" x14ac:dyDescent="0.25">
      <c r="E37">
        <f>STDEV(D$1:D$3)/SQRT(COUNT(D$1:D$3))</f>
        <v>2.0792372896380848E-2</v>
      </c>
      <c r="F37">
        <f>STDEV(D$4:D$6)/SQRT(COUNT(D$4:D$6))</f>
        <v>1.7123224610862724E-2</v>
      </c>
      <c r="G37">
        <f>STDEV(D$7:D$12,D$17:D$19)/SQRT(COUNT(D$7:D$12,D$17:D$19))</f>
        <v>5.1216710439505198E-3</v>
      </c>
      <c r="H37">
        <f>STDEV(D$13:D$16)/SQRT(COUNT(D$13:D$16))</f>
        <v>1.5627247705565079E-2</v>
      </c>
      <c r="J37">
        <f>STDEV(D$21:D$22)/SQRT(COUNT(D$21:D$22))</f>
        <v>6.4496365750799079E-4</v>
      </c>
      <c r="N37" t="str">
        <f t="shared" si="2"/>
        <v>Lower</v>
      </c>
      <c r="O37" t="str">
        <f t="shared" si="0"/>
        <v>Ok</v>
      </c>
      <c r="P37" t="str">
        <f t="shared" si="0"/>
        <v>Ok</v>
      </c>
      <c r="Q37" t="str">
        <f t="shared" si="0"/>
        <v>Ok</v>
      </c>
      <c r="R37" t="str">
        <f t="shared" si="0"/>
        <v>Ok</v>
      </c>
      <c r="S37" t="str">
        <f t="shared" si="0"/>
        <v>Ok</v>
      </c>
      <c r="T37" t="str">
        <f t="shared" si="0"/>
        <v>Lower</v>
      </c>
      <c r="U37" t="str">
        <f t="shared" si="0"/>
        <v>Ok</v>
      </c>
      <c r="V37" t="str">
        <f t="shared" si="0"/>
        <v>Ok</v>
      </c>
      <c r="W37" t="str">
        <f t="shared" si="0"/>
        <v>Ok</v>
      </c>
      <c r="AD37" t="str">
        <f t="shared" si="1"/>
        <v>Ok</v>
      </c>
      <c r="AE37" t="str">
        <f t="shared" si="1"/>
        <v>Ok</v>
      </c>
    </row>
    <row r="38" spans="4:31" x14ac:dyDescent="0.25">
      <c r="N38" t="str">
        <f t="shared" si="2"/>
        <v>Ok</v>
      </c>
      <c r="O38" t="str">
        <f t="shared" si="0"/>
        <v>Ok</v>
      </c>
      <c r="P38" t="str">
        <f t="shared" si="0"/>
        <v>Ok</v>
      </c>
      <c r="Q38" t="str">
        <f t="shared" si="0"/>
        <v>Upper</v>
      </c>
      <c r="R38" t="str">
        <f t="shared" si="0"/>
        <v>Ok</v>
      </c>
      <c r="S38" t="str">
        <f t="shared" si="0"/>
        <v>Ok</v>
      </c>
      <c r="T38" t="str">
        <f t="shared" si="0"/>
        <v>Upper</v>
      </c>
      <c r="U38" t="str">
        <f t="shared" si="0"/>
        <v>Upper</v>
      </c>
      <c r="V38" t="str">
        <f t="shared" si="0"/>
        <v>Ok</v>
      </c>
      <c r="W38" t="str">
        <f t="shared" si="0"/>
        <v>Ok</v>
      </c>
      <c r="AD38" t="str">
        <f t="shared" si="1"/>
        <v>Ok</v>
      </c>
      <c r="AE38" t="str">
        <f t="shared" si="1"/>
        <v>Ok</v>
      </c>
    </row>
    <row r="39" spans="4:31" x14ac:dyDescent="0.25">
      <c r="F39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N39" t="str">
        <f t="shared" si="2"/>
        <v>Ok</v>
      </c>
      <c r="O39" t="str">
        <f t="shared" si="2"/>
        <v>Ok</v>
      </c>
      <c r="P39" t="str">
        <f t="shared" si="2"/>
        <v>Ok</v>
      </c>
      <c r="Q39" t="str">
        <f t="shared" si="2"/>
        <v>Ok</v>
      </c>
      <c r="R39" t="str">
        <f t="shared" si="2"/>
        <v>Ok</v>
      </c>
      <c r="S39" t="str">
        <f t="shared" si="2"/>
        <v>Ok</v>
      </c>
      <c r="T39" t="str">
        <f t="shared" si="2"/>
        <v>Upper</v>
      </c>
      <c r="U39" t="str">
        <f t="shared" si="2"/>
        <v>Ok</v>
      </c>
      <c r="V39" t="str">
        <f t="shared" si="2"/>
        <v>Ok</v>
      </c>
      <c r="W39" t="str">
        <f t="shared" si="2"/>
        <v>Ok</v>
      </c>
      <c r="AD39" t="str">
        <f t="shared" si="1"/>
        <v>Ok</v>
      </c>
      <c r="AE39" t="str">
        <f t="shared" si="1"/>
        <v>Ok</v>
      </c>
    </row>
    <row r="40" spans="4:31" x14ac:dyDescent="0.25">
      <c r="E40" t="s">
        <v>10</v>
      </c>
      <c r="F40">
        <f>AVERAGE(E$1:E$3)</f>
        <v>2.2210033221700154E-14</v>
      </c>
      <c r="G40">
        <f>AVERAGE(E$4:E$6)</f>
        <v>2.8172663076369224E-7</v>
      </c>
      <c r="H40">
        <f>AVERAGE(E$7:E$12,E$17:E$19)</f>
        <v>4.0146854743199973E-4</v>
      </c>
      <c r="I40">
        <f>AVERAGE(E$13:E$16)</f>
        <v>4.4129444733917032E-6</v>
      </c>
      <c r="J40">
        <f>E$20</f>
        <v>9.9999999999977801E-2</v>
      </c>
      <c r="K40">
        <f>AVERAGE(E$21:E$22)</f>
        <v>2.2207396253646659E-14</v>
      </c>
      <c r="N40" t="str">
        <f t="shared" si="2"/>
        <v>Lower</v>
      </c>
      <c r="O40" t="str">
        <f t="shared" si="2"/>
        <v>Ok</v>
      </c>
      <c r="P40" t="str">
        <f t="shared" si="2"/>
        <v>Ok</v>
      </c>
      <c r="Q40" t="str">
        <f t="shared" si="2"/>
        <v>Ok</v>
      </c>
      <c r="R40" t="str">
        <f t="shared" si="2"/>
        <v>Ok</v>
      </c>
      <c r="S40" t="str">
        <f t="shared" si="2"/>
        <v>Ok</v>
      </c>
      <c r="T40" t="str">
        <f t="shared" si="2"/>
        <v>Ok</v>
      </c>
      <c r="U40" t="str">
        <f t="shared" si="2"/>
        <v>Ok</v>
      </c>
      <c r="V40" t="str">
        <f t="shared" si="2"/>
        <v>Ok</v>
      </c>
      <c r="W40" t="str">
        <f t="shared" si="2"/>
        <v>Ok</v>
      </c>
      <c r="AD40" t="str">
        <f t="shared" si="1"/>
        <v>Ok</v>
      </c>
      <c r="AE40" t="str">
        <f t="shared" si="1"/>
        <v>Ok</v>
      </c>
    </row>
    <row r="41" spans="4:31" x14ac:dyDescent="0.25">
      <c r="F41">
        <f>STDEV(E$1:E$3)/SQRT(COUNT(E$1:E$3))</f>
        <v>4.8250618270174104E-18</v>
      </c>
      <c r="G41">
        <f>STDEV(E$4:E$6)/SQRT(COUNT(E$4:E$6))</f>
        <v>2.8172660276019622E-7</v>
      </c>
      <c r="H41">
        <f>STDEV(E$7:E$12,E$17:E$19)/SQRT(COUNT(E$7:E$12,E$17:E$19))</f>
        <v>2.8632212313389749E-4</v>
      </c>
      <c r="I41">
        <f>STDEV(E$13:E$16)/SQRT(COUNT(E$13:E$16))</f>
        <v>4.4127585456074152E-6</v>
      </c>
      <c r="K41">
        <f>STDEV(E$21:E$22)/SQRT(COUNT(E$21:E$22))</f>
        <v>2.2044986974114701E-18</v>
      </c>
      <c r="N41" t="str">
        <f t="shared" si="2"/>
        <v>Lower</v>
      </c>
      <c r="O41" t="str">
        <f t="shared" si="2"/>
        <v>Upper</v>
      </c>
      <c r="P41" t="str">
        <f t="shared" si="2"/>
        <v>Ok</v>
      </c>
      <c r="Q41" t="str">
        <f t="shared" si="2"/>
        <v>Ok</v>
      </c>
      <c r="R41" t="str">
        <f t="shared" si="2"/>
        <v>Ok</v>
      </c>
      <c r="S41" t="str">
        <f t="shared" si="2"/>
        <v>Ok</v>
      </c>
      <c r="T41" t="str">
        <f t="shared" si="2"/>
        <v>Lower</v>
      </c>
      <c r="U41" t="str">
        <f t="shared" si="2"/>
        <v>Lower</v>
      </c>
      <c r="V41" t="str">
        <f t="shared" si="2"/>
        <v>Ok</v>
      </c>
      <c r="W41" t="str">
        <f t="shared" si="2"/>
        <v>Ok</v>
      </c>
      <c r="AD41" t="str">
        <f t="shared" si="1"/>
        <v>Ok</v>
      </c>
      <c r="AE41" t="str">
        <f t="shared" si="1"/>
        <v>Ok</v>
      </c>
    </row>
    <row r="42" spans="4:31" x14ac:dyDescent="0.25">
      <c r="N42" t="str">
        <f t="shared" si="2"/>
        <v>Ok</v>
      </c>
      <c r="O42" t="str">
        <f t="shared" si="2"/>
        <v>Ok</v>
      </c>
      <c r="P42" t="str">
        <f t="shared" si="2"/>
        <v>Ok</v>
      </c>
      <c r="Q42" t="str">
        <f t="shared" si="2"/>
        <v>Ok</v>
      </c>
      <c r="R42" t="str">
        <f t="shared" si="2"/>
        <v>Upper</v>
      </c>
      <c r="S42" t="str">
        <f t="shared" si="2"/>
        <v>Ok</v>
      </c>
      <c r="T42" t="str">
        <f t="shared" si="2"/>
        <v>Lower</v>
      </c>
      <c r="U42" t="str">
        <f t="shared" si="2"/>
        <v>Ok</v>
      </c>
      <c r="V42" t="str">
        <f t="shared" si="2"/>
        <v>Ok</v>
      </c>
      <c r="W42" t="str">
        <f t="shared" si="2"/>
        <v>Ok</v>
      </c>
      <c r="AD42" t="str">
        <f t="shared" si="1"/>
        <v>Ok</v>
      </c>
      <c r="AE42" t="str">
        <f t="shared" si="1"/>
        <v>Ok</v>
      </c>
    </row>
    <row r="43" spans="4:31" x14ac:dyDescent="0.25">
      <c r="G43" t="s">
        <v>0</v>
      </c>
      <c r="H43" t="s">
        <v>1</v>
      </c>
      <c r="I43" t="s">
        <v>2</v>
      </c>
      <c r="J43" t="s">
        <v>3</v>
      </c>
      <c r="K43" t="s">
        <v>4</v>
      </c>
      <c r="L43" t="s">
        <v>5</v>
      </c>
      <c r="N43" t="str">
        <f t="shared" si="2"/>
        <v>Lower</v>
      </c>
      <c r="O43" t="str">
        <f t="shared" si="2"/>
        <v>Upper</v>
      </c>
      <c r="P43" t="str">
        <f t="shared" si="2"/>
        <v>Ok</v>
      </c>
      <c r="Q43" t="str">
        <f t="shared" si="2"/>
        <v>Ok</v>
      </c>
      <c r="R43" t="str">
        <f t="shared" si="2"/>
        <v>Ok</v>
      </c>
      <c r="S43" t="str">
        <f t="shared" si="2"/>
        <v>Ok</v>
      </c>
      <c r="T43" t="str">
        <f t="shared" si="2"/>
        <v>Lower</v>
      </c>
      <c r="U43" t="str">
        <f t="shared" si="2"/>
        <v>Ok</v>
      </c>
      <c r="V43" t="str">
        <f t="shared" si="2"/>
        <v>Ok</v>
      </c>
      <c r="W43" t="str">
        <f t="shared" si="2"/>
        <v>Ok</v>
      </c>
      <c r="AD43" t="str">
        <f t="shared" si="1"/>
        <v>Ok</v>
      </c>
      <c r="AE43" t="str">
        <f t="shared" si="1"/>
        <v>Ok</v>
      </c>
    </row>
    <row r="44" spans="4:31" x14ac:dyDescent="0.25">
      <c r="F44" t="s">
        <v>7</v>
      </c>
      <c r="G44">
        <f>AVERAGE(F$1:F$3)</f>
        <v>0.14700895503484715</v>
      </c>
      <c r="H44">
        <f>AVERAGE(F$4:F$6)</f>
        <v>0.51874426073426694</v>
      </c>
      <c r="I44">
        <f>AVERAGE(F$7:F$12,F$17:F$19)</f>
        <v>0.67733097633142481</v>
      </c>
      <c r="J44">
        <f>AVERAGE(F$13:F$16)</f>
        <v>0.55341627633490109</v>
      </c>
      <c r="K44">
        <f>F$20</f>
        <v>0.13494299556910744</v>
      </c>
      <c r="L44">
        <f>AVERAGE(F$21:F$22)</f>
        <v>0.24225139350649832</v>
      </c>
      <c r="N44" t="str">
        <f t="shared" si="2"/>
        <v>Ok</v>
      </c>
      <c r="O44" t="str">
        <f t="shared" si="2"/>
        <v>Upper</v>
      </c>
      <c r="P44" t="str">
        <f t="shared" si="2"/>
        <v>Ok</v>
      </c>
      <c r="Q44" t="str">
        <f t="shared" si="2"/>
        <v>Ok</v>
      </c>
      <c r="R44" t="str">
        <f t="shared" si="2"/>
        <v>Ok</v>
      </c>
      <c r="S44" t="str">
        <f t="shared" si="2"/>
        <v>Ok</v>
      </c>
      <c r="T44" t="str">
        <f t="shared" si="2"/>
        <v>Lower</v>
      </c>
      <c r="U44" t="str">
        <f t="shared" si="2"/>
        <v>Ok</v>
      </c>
      <c r="V44" t="str">
        <f t="shared" si="2"/>
        <v>Ok</v>
      </c>
      <c r="W44" t="str">
        <f t="shared" si="2"/>
        <v>Ok</v>
      </c>
      <c r="AD44" t="str">
        <f t="shared" si="1"/>
        <v>Ok</v>
      </c>
      <c r="AE44" t="str">
        <f t="shared" si="1"/>
        <v>Ok</v>
      </c>
    </row>
    <row r="45" spans="4:31" x14ac:dyDescent="0.25">
      <c r="G45">
        <f>STDEV(F$1:F$3)/SQRT(COUNT(F$1:F$3))</f>
        <v>3.7887236211488991E-2</v>
      </c>
      <c r="H45">
        <f>STDEV(F$4:F$6)/SQRT(COUNT(F$4:F$6))</f>
        <v>0.12579716058654763</v>
      </c>
      <c r="I45">
        <f>STDEV(F$7:F$12,F$17:F$19)/SQRT(COUNT(F$7:F$12,F$17:F$19))</f>
        <v>0.34452837581693579</v>
      </c>
      <c r="J45">
        <f>STDEV(F$13:F$16)/SQRT(COUNT(F$13:F$16))</f>
        <v>0.44401386483779698</v>
      </c>
      <c r="L45">
        <f>STDEV(F$21:F$22)/SQRT(COUNT(F$21:F$22))</f>
        <v>2.5042119599933226E-2</v>
      </c>
      <c r="N45" t="s">
        <v>17</v>
      </c>
      <c r="O45" t="s">
        <v>6</v>
      </c>
      <c r="P45" t="s">
        <v>8</v>
      </c>
      <c r="Q45" t="s">
        <v>19</v>
      </c>
      <c r="R45" t="s">
        <v>10</v>
      </c>
      <c r="S45" t="s">
        <v>7</v>
      </c>
      <c r="T45" t="s">
        <v>18</v>
      </c>
      <c r="U45" t="s">
        <v>9</v>
      </c>
      <c r="V45" t="s">
        <v>20</v>
      </c>
      <c r="W45" t="s">
        <v>10</v>
      </c>
      <c r="X45" t="s">
        <v>11</v>
      </c>
      <c r="Y45" t="s">
        <v>12</v>
      </c>
      <c r="Z45" t="s">
        <v>13</v>
      </c>
      <c r="AA45" t="s">
        <v>14</v>
      </c>
      <c r="AB45" t="s">
        <v>15</v>
      </c>
      <c r="AC45" t="s">
        <v>16</v>
      </c>
      <c r="AD45" t="s">
        <v>17</v>
      </c>
      <c r="AE45" t="s">
        <v>18</v>
      </c>
    </row>
    <row r="47" spans="4:31" x14ac:dyDescent="0.25"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</row>
    <row r="48" spans="4:31" x14ac:dyDescent="0.25">
      <c r="G48" t="s">
        <v>18</v>
      </c>
      <c r="H48">
        <f>AVERAGE(G$1:G$3)</f>
        <v>2.6612095404732927E-2</v>
      </c>
      <c r="I48">
        <f>AVERAGE(G$4:G$6)</f>
        <v>2.7473079382476524E-2</v>
      </c>
      <c r="J48">
        <f>AVERAGE(G$7:G$12,G$17:G$19)</f>
        <v>2.7283317623498213E-2</v>
      </c>
      <c r="K48">
        <f>AVERAGE(G$13:G$16)</f>
        <v>2.7369710249433226E-2</v>
      </c>
      <c r="L48">
        <f>G$20</f>
        <v>2.6595818555612983E-2</v>
      </c>
      <c r="M48">
        <f>AVERAGE(G$21:G$22)</f>
        <v>2.654766832169313E-2</v>
      </c>
    </row>
    <row r="49" spans="8:17" x14ac:dyDescent="0.25">
      <c r="H49">
        <f>STDEV(G$1:G$3)/SQRT(COUNT(G$1:G$3))</f>
        <v>4.5088837848277105E-5</v>
      </c>
      <c r="I49">
        <f>STDEV(G$4:G$6)/SQRT(COUNT(G$4:G$6))</f>
        <v>3.7252970632583378E-4</v>
      </c>
      <c r="J49">
        <f>STDEV(G$7:G$12,G$17:G$19)/SQRT(COUNT(G$7:G$12,G$17:G$19))</f>
        <v>1.9591704856672309E-4</v>
      </c>
      <c r="K49">
        <f>STDEV(G$13:G$16)/SQRT(COUNT(G$13:G$16))</f>
        <v>2.9674052868955972E-4</v>
      </c>
      <c r="M49">
        <f>STDEV(G$21:G$22)/SQRT(COUNT(G$21:G$22))</f>
        <v>5.3908646953891581E-6</v>
      </c>
    </row>
    <row r="51" spans="8:17" x14ac:dyDescent="0.25">
      <c r="I51" t="s">
        <v>0</v>
      </c>
      <c r="J51" t="s">
        <v>1</v>
      </c>
      <c r="K51" t="s">
        <v>2</v>
      </c>
      <c r="L51" t="s">
        <v>3</v>
      </c>
      <c r="M51" t="s">
        <v>4</v>
      </c>
      <c r="N51" t="s">
        <v>5</v>
      </c>
    </row>
    <row r="52" spans="8:17" x14ac:dyDescent="0.25">
      <c r="H52" t="s">
        <v>9</v>
      </c>
      <c r="I52">
        <f>AVERAGE(H$1:H$3)</f>
        <v>7.5917629324230532E-2</v>
      </c>
      <c r="J52">
        <f>AVERAGE(H$4:H$6)</f>
        <v>0.39118585551184881</v>
      </c>
      <c r="K52">
        <f>AVERAGE(H$7:H$12,H$17:H$19)</f>
        <v>1.4556807367818019</v>
      </c>
      <c r="L52">
        <f>AVERAGE(H$13:H$16)</f>
        <v>2.6891949704917932</v>
      </c>
      <c r="M52">
        <f>H$20</f>
        <v>0.20586204465426139</v>
      </c>
      <c r="N52">
        <f>AVERAGE(H$21:H$22)</f>
        <v>0.32625927521033604</v>
      </c>
    </row>
    <row r="53" spans="8:17" x14ac:dyDescent="0.25">
      <c r="I53">
        <f>STDEV(H$1:H$3)/SQRT(COUNT(H$1:H$3))</f>
        <v>2.1967251752266336E-2</v>
      </c>
      <c r="J53">
        <f>STDEV(H$4:H$6)/SQRT(COUNT(H$4:H$6))</f>
        <v>0.14380117024004904</v>
      </c>
      <c r="K53">
        <f>STDEV(H$7:H$12,H$17:H$19)/SQRT(COUNT(H$7:H$12,H$17:H$19))</f>
        <v>1.0473379060285419</v>
      </c>
      <c r="L53">
        <f>STDEV(H$13:H$16)/SQRT(COUNT(H$13:H$16))</f>
        <v>2.4385643271491557</v>
      </c>
      <c r="N53">
        <f>STDEV(H$21:H$22)/SQRT(COUNT(H$21:H$22))</f>
        <v>4.6557772084041354E-2</v>
      </c>
    </row>
    <row r="55" spans="8:17" x14ac:dyDescent="0.25">
      <c r="J55" t="s">
        <v>0</v>
      </c>
      <c r="K55" t="s">
        <v>1</v>
      </c>
      <c r="L55" t="s">
        <v>2</v>
      </c>
      <c r="M55" t="s">
        <v>3</v>
      </c>
      <c r="N55" t="s">
        <v>4</v>
      </c>
      <c r="O55" t="s">
        <v>5</v>
      </c>
    </row>
    <row r="56" spans="8:17" x14ac:dyDescent="0.25">
      <c r="I56" t="s">
        <v>20</v>
      </c>
      <c r="J56">
        <f>AVERAGE(I$1:I$3)</f>
        <v>4.7043281897724644E-2</v>
      </c>
      <c r="K56">
        <f>AVERAGE(I$4:I$6)</f>
        <v>3.4991609077748002E-14</v>
      </c>
      <c r="L56">
        <f>AVERAGE(I$7:I$12,I$17:I$19)</f>
        <v>7.4630219943887829E-4</v>
      </c>
      <c r="M56">
        <f>AVERAGE(I$13:I$16)</f>
        <v>4.0530954529238379E-6</v>
      </c>
      <c r="N56">
        <f>I$20</f>
        <v>2.2204503459977956E-14</v>
      </c>
      <c r="O56">
        <f>AVERAGE(I$21:I$22)</f>
        <v>2.2204713856538582E-14</v>
      </c>
    </row>
    <row r="57" spans="8:17" x14ac:dyDescent="0.25">
      <c r="J57">
        <f>STDEV(I$1:I$3)/SQRT(COUNT(I$1:I$3))</f>
        <v>4.7043281897702433E-2</v>
      </c>
      <c r="K57">
        <f>STDEV(I$4:I$6)/SQRT(COUNT(I$4:I$6))</f>
        <v>6.3772773096146374E-15</v>
      </c>
      <c r="L57">
        <f>STDEV(I$7:I$12,I$17:I$19)/SQRT(COUNT(I$7:I$12,I$17:I$19))</f>
        <v>7.4617681527279955E-4</v>
      </c>
      <c r="M57">
        <f>STDEV(I$13:I$16)/SQRT(COUNT(I$13:I$16))</f>
        <v>4.0529326997889823E-6</v>
      </c>
      <c r="O57">
        <f>STDEV(I$21:I$22)/SQRT(COUNT(I$21:I$22))</f>
        <v>2.2978287727198393E-19</v>
      </c>
    </row>
    <row r="59" spans="8:17" x14ac:dyDescent="0.25">
      <c r="K59" t="s">
        <v>0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</row>
    <row r="60" spans="8:17" x14ac:dyDescent="0.25">
      <c r="J60" t="s">
        <v>21</v>
      </c>
      <c r="K60">
        <f>AVERAGE(J$1:J$3)</f>
        <v>3.6073751761273023</v>
      </c>
      <c r="L60">
        <f>AVERAGE(J$4:J$6)</f>
        <v>4.5811578254944498</v>
      </c>
      <c r="M60">
        <f>AVERAGE(J$7:J$12,J$17:J$19)</f>
        <v>3.51692207739478</v>
      </c>
      <c r="N60">
        <f>AVERAGE(J$13:J$16)</f>
        <v>4.4114283716836216</v>
      </c>
      <c r="O60">
        <f>J$20</f>
        <v>2.4328816932437634</v>
      </c>
      <c r="P60">
        <f>AVERAGE(J$21:J$22)</f>
        <v>3.3952480713996169</v>
      </c>
    </row>
    <row r="61" spans="8:17" x14ac:dyDescent="0.25">
      <c r="K61">
        <f>STDEV(J$1:J$3)/SQRT(COUNT(J$1:J$3))</f>
        <v>1.0122908364969967</v>
      </c>
      <c r="L61">
        <f>STDEV(J$4:J$6)/SQRT(COUNT(J$4:J$6))</f>
        <v>0.74102585341338212</v>
      </c>
      <c r="M61">
        <f>STDEV(J$7:J$12,J$17:J$19)/SQRT(COUNT(J$7:J$12,J$17:J$19))</f>
        <v>0.38597012567114813</v>
      </c>
      <c r="N61">
        <f>STDEV(J$13:J$16)/SQRT(COUNT(J$13:J$16))</f>
        <v>0.66382289260777116</v>
      </c>
      <c r="P61">
        <f>STDEV(J$21:J$22)/SQRT(COUNT(J$21:J$22))</f>
        <v>0.42113282835845389</v>
      </c>
    </row>
    <row r="63" spans="8:17" x14ac:dyDescent="0.25">
      <c r="L63" t="s">
        <v>0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8:17" x14ac:dyDescent="0.25">
      <c r="K64" t="s">
        <v>22</v>
      </c>
      <c r="L64">
        <f>AVERAGE(K$1:K$3)</f>
        <v>18.818233196202602</v>
      </c>
      <c r="M64">
        <f>AVERAGE(K$4:K$6)</f>
        <v>14.884031830230191</v>
      </c>
      <c r="N64">
        <f>AVERAGE(K$7:K$12,K$17:K$19)</f>
        <v>17.654540033650139</v>
      </c>
      <c r="O64">
        <f>AVERAGE(K$13:K$16)</f>
        <v>15.511444233694277</v>
      </c>
      <c r="P64">
        <f>K$20</f>
        <v>21.999999999997559</v>
      </c>
      <c r="Q64">
        <f>AVERAGE(K$21:K$22)</f>
        <v>20.073933739916427</v>
      </c>
    </row>
    <row r="65" spans="12:21" x14ac:dyDescent="0.25">
      <c r="L65">
        <f>STDEV(K$1:K$3)/SQRT(COUNT(K$1:K$3))</f>
        <v>2.749667108525184</v>
      </c>
      <c r="M65">
        <f>STDEV(K$4:K$6)/SQRT(COUNT(K$4:K$6))</f>
        <v>2.7073905114872208</v>
      </c>
      <c r="N65">
        <f>STDEV(K$7:K$12,K$17:K$19)/SQRT(COUNT(K$7:K$12,K$17:K$19))</f>
        <v>1.3292941062026584</v>
      </c>
      <c r="O65">
        <f>STDEV(K$13:K$16)/SQRT(COUNT(K$13:K$16))</f>
        <v>1.694872077696727</v>
      </c>
      <c r="Q65">
        <f>STDEV(K$21:K$22)/SQRT(COUNT(K$21:K$22))</f>
        <v>0.877136811613207</v>
      </c>
    </row>
    <row r="67" spans="12:21" x14ac:dyDescent="0.25">
      <c r="M67" t="s">
        <v>0</v>
      </c>
      <c r="N67" t="s">
        <v>1</v>
      </c>
      <c r="O67" t="s">
        <v>2</v>
      </c>
      <c r="P67" t="s">
        <v>3</v>
      </c>
      <c r="Q67" t="s">
        <v>4</v>
      </c>
      <c r="R67" t="s">
        <v>5</v>
      </c>
    </row>
    <row r="68" spans="12:21" x14ac:dyDescent="0.25">
      <c r="L68" t="s">
        <v>23</v>
      </c>
      <c r="M68">
        <f>AVERAGE(L$1:L$3)</f>
        <v>302386980.01654357</v>
      </c>
      <c r="N68">
        <f>AVERAGE(L$4:L$6)</f>
        <v>307023757.75154978</v>
      </c>
      <c r="O68">
        <f>AVERAGE(L$7:L$12,L$17:L$19)</f>
        <v>455668700.79304117</v>
      </c>
      <c r="P68">
        <f>AVERAGE(L$13:L$16)</f>
        <v>589413319.65210319</v>
      </c>
      <c r="Q68">
        <f>L$20</f>
        <v>898068381.93210459</v>
      </c>
      <c r="R68">
        <f>AVERAGE(L$21:L$22)</f>
        <v>1240491715.0529809</v>
      </c>
    </row>
    <row r="69" spans="12:21" x14ac:dyDescent="0.25">
      <c r="M69">
        <f>STDEV(L$1:L$3)/SQRT(COUNT(L$1:L$3))</f>
        <v>98309638.616056696</v>
      </c>
      <c r="N69">
        <f>STDEV(L$4:L$6)/SQRT(COUNT(L$4:L$6))</f>
        <v>161012746.78001404</v>
      </c>
      <c r="O69">
        <f>STDEV(L$7:L$12,L$17:L$19)/SQRT(COUNT(L$7:L$12,L$17:L$19))</f>
        <v>171677736.19797912</v>
      </c>
      <c r="P69">
        <f>STDEV(L$13:L$16)/SQRT(COUNT(L$13:L$16))</f>
        <v>96090682.504834935</v>
      </c>
      <c r="R69">
        <f>STDEV(L$21:L$22)/SQRT(COUNT(L$21:L$22))</f>
        <v>328743761.02513415</v>
      </c>
    </row>
    <row r="71" spans="12:21" x14ac:dyDescent="0.25">
      <c r="N71" t="s">
        <v>0</v>
      </c>
      <c r="O71" t="s">
        <v>1</v>
      </c>
      <c r="P71" t="s">
        <v>2</v>
      </c>
      <c r="Q71" t="s">
        <v>3</v>
      </c>
      <c r="R71" t="s">
        <v>4</v>
      </c>
      <c r="S71" t="s">
        <v>5</v>
      </c>
    </row>
    <row r="72" spans="12:21" x14ac:dyDescent="0.25">
      <c r="M72" t="s">
        <v>11</v>
      </c>
      <c r="N72">
        <f>AVERAGE(M$1:M$3)</f>
        <v>0.99662997411815801</v>
      </c>
      <c r="O72">
        <f>AVERAGE(M$4:M$6)</f>
        <v>0.99678502774392774</v>
      </c>
      <c r="P72">
        <f>AVERAGE(M$7:M$12,M$17:M$19)</f>
        <v>0.9946243241560917</v>
      </c>
      <c r="Q72">
        <f>AVERAGE(M$13:M$16)</f>
        <v>0.99613211356786546</v>
      </c>
      <c r="R72">
        <f>M$20</f>
        <v>0.99345692483643755</v>
      </c>
      <c r="S72">
        <f>AVERAGE(M$21:M$22)</f>
        <v>0.99082673534324806</v>
      </c>
    </row>
    <row r="73" spans="12:21" x14ac:dyDescent="0.25">
      <c r="N73">
        <f>STDEV(M$1:M$3)/SQRT(COUNT(M$1:M$3))</f>
        <v>4.9336913887755639E-4</v>
      </c>
      <c r="O73">
        <f>STDEV(M$4:M$6)/SQRT(COUNT(M$4:M$6))</f>
        <v>3.486949347042988E-4</v>
      </c>
      <c r="P73">
        <f>STDEV(M$7:M$12,M$17:M$19)/SQRT(COUNT(M$7:M$12,M$17:M$19))</f>
        <v>1.9810102119476331E-3</v>
      </c>
      <c r="Q73">
        <f>STDEV(M$13:M$16)/SQRT(COUNT(M$13:M$16))</f>
        <v>1.6834148194512729E-3</v>
      </c>
      <c r="S73">
        <f>STDEV(M$21:M$22)/SQRT(COUNT(M$21:M$22))</f>
        <v>3.5454264834695604E-3</v>
      </c>
    </row>
    <row r="75" spans="12:21" x14ac:dyDescent="0.25">
      <c r="O75" t="s">
        <v>0</v>
      </c>
      <c r="P75" t="s">
        <v>1</v>
      </c>
      <c r="Q75" t="s">
        <v>2</v>
      </c>
      <c r="R75" t="s">
        <v>3</v>
      </c>
      <c r="S75" t="s">
        <v>4</v>
      </c>
      <c r="T75" t="s">
        <v>5</v>
      </c>
    </row>
    <row r="76" spans="12:21" x14ac:dyDescent="0.25">
      <c r="N76" t="s">
        <v>12</v>
      </c>
      <c r="O76">
        <f>AVERAGE(N$1:N$3)</f>
        <v>0.99199938412162059</v>
      </c>
      <c r="P76">
        <f>AVERAGE(N$4:N$6)</f>
        <v>0.97541479470508063</v>
      </c>
      <c r="Q76">
        <f>AVERAGE(N$7:N$12,N$17:N$19)</f>
        <v>0.96965084484165076</v>
      </c>
      <c r="R76">
        <f>AVERAGE(N$13:N$16)</f>
        <v>0.99258746444793977</v>
      </c>
      <c r="S76">
        <f>N$20</f>
        <v>0.98644924290192071</v>
      </c>
      <c r="T76">
        <f>AVERAGE(N$21:N$22)</f>
        <v>0.97245198416071776</v>
      </c>
    </row>
    <row r="77" spans="12:21" x14ac:dyDescent="0.25">
      <c r="O77">
        <f>STDEV(N$1:N$3)/SQRT(COUNT(N$1:N$3))</f>
        <v>3.3666505227571966E-3</v>
      </c>
      <c r="P77">
        <f>STDEV(N$4:N$6)/SQRT(COUNT(N$4:N$6))</f>
        <v>1.0654580102394942E-2</v>
      </c>
      <c r="Q77">
        <f>STDEV(N$7:N$12,N$17:N$19)/SQRT(COUNT(N$7:N$12,N$17:N$19))</f>
        <v>1.1875659785251722E-2</v>
      </c>
      <c r="R77">
        <f>STDEV(N$13:N$16)/SQRT(COUNT(N$13:N$16))</f>
        <v>2.5055085561655724E-3</v>
      </c>
      <c r="T77">
        <f>STDEV(N$21:N$22)/SQRT(COUNT(N$21:N$22))</f>
        <v>1.2023160573295222E-2</v>
      </c>
    </row>
    <row r="79" spans="12:21" x14ac:dyDescent="0.25">
      <c r="P79" t="s">
        <v>0</v>
      </c>
      <c r="Q79" t="s">
        <v>1</v>
      </c>
      <c r="R79" t="s">
        <v>2</v>
      </c>
      <c r="S79" t="s">
        <v>3</v>
      </c>
      <c r="T79" t="s">
        <v>4</v>
      </c>
      <c r="U79" t="s">
        <v>5</v>
      </c>
    </row>
    <row r="80" spans="12:21" x14ac:dyDescent="0.25">
      <c r="O80" t="s">
        <v>13</v>
      </c>
      <c r="P80">
        <f>AVERAGE(O$1:O$3)</f>
        <v>0.99642630127703191</v>
      </c>
      <c r="Q80">
        <f>AVERAGE(O$4:O$6)</f>
        <v>0.98562172652789837</v>
      </c>
      <c r="R80">
        <f>AVERAGE(O$7:O$12,O$17:O$19)</f>
        <v>0.97622736868249915</v>
      </c>
      <c r="S80">
        <f>AVERAGE(O$13:O$16)</f>
        <v>0.96792446357023321</v>
      </c>
      <c r="T80">
        <f>O$20</f>
        <v>0.99602689796079291</v>
      </c>
      <c r="U80">
        <f>AVERAGE(O$21:O$22)</f>
        <v>0.9939440085543001</v>
      </c>
    </row>
    <row r="81" spans="16:24" x14ac:dyDescent="0.25">
      <c r="P81">
        <f>STDEV(O$1:O$3)/SQRT(COUNT(O$1:O$3))</f>
        <v>7.903214212686805E-4</v>
      </c>
      <c r="Q81">
        <f>STDEV(O$4:O$6)/SQRT(COUNT(O$4:O$6))</f>
        <v>9.0723300721945472E-3</v>
      </c>
      <c r="R81">
        <f>STDEV(O$7:O$12,O$17:O$19)/SQRT(COUNT(O$7:O$12,O$17:O$19))</f>
        <v>1.2129818847755281E-2</v>
      </c>
      <c r="S81">
        <f>STDEV(O$13:O$16)/SQRT(COUNT(O$13:O$16))</f>
        <v>9.1385974951318887E-3</v>
      </c>
      <c r="U81">
        <f>STDEV(O$21:O$22)/SQRT(COUNT(O$21:O$22))</f>
        <v>1.5092714424497777E-3</v>
      </c>
    </row>
    <row r="83" spans="16:24" x14ac:dyDescent="0.25">
      <c r="Q83" t="s">
        <v>0</v>
      </c>
      <c r="R83" t="s">
        <v>1</v>
      </c>
      <c r="S83" t="s">
        <v>2</v>
      </c>
      <c r="T83" t="s">
        <v>3</v>
      </c>
      <c r="U83" t="s">
        <v>4</v>
      </c>
      <c r="V83" t="s">
        <v>5</v>
      </c>
    </row>
    <row r="84" spans="16:24" x14ac:dyDescent="0.25">
      <c r="P84" t="s">
        <v>14</v>
      </c>
      <c r="Q84">
        <f>AVERAGE(P$1:P$3)</f>
        <v>8.2769960386286354E-2</v>
      </c>
      <c r="R84">
        <f>AVERAGE(P$4:P$6)</f>
        <v>8.1747176174903999E-2</v>
      </c>
      <c r="S84">
        <f>AVERAGE(P$7:P$12,P$17:P$19)</f>
        <v>9.6618096060557532E-2</v>
      </c>
      <c r="T84">
        <f>AVERAGE(P$13:P$16)</f>
        <v>8.0488259007867796E-2</v>
      </c>
      <c r="U84">
        <f>P$20</f>
        <v>0.11612890077785666</v>
      </c>
      <c r="V84">
        <f>AVERAGE(P$21:P$22)</f>
        <v>0.13277519443340902</v>
      </c>
    </row>
    <row r="85" spans="16:24" x14ac:dyDescent="0.25">
      <c r="Q85">
        <f>STDEV(P$1:P$3)/SQRT(COUNT(P$1:P$3))</f>
        <v>6.1728202303740097E-3</v>
      </c>
      <c r="R85">
        <f>STDEV(P$4:P$6)/SQRT(COUNT(P$4:P$6))</f>
        <v>4.7620664425895532E-3</v>
      </c>
      <c r="S85">
        <f>STDEV(P$7:P$12,P$17:P$19)/SQRT(COUNT(P$7:P$12,P$17:P$19))</f>
        <v>1.5214270543208034E-2</v>
      </c>
      <c r="T85">
        <f>STDEV(P$13:P$16)/SQRT(COUNT(P$13:P$16))</f>
        <v>2.014243603928605E-2</v>
      </c>
      <c r="V85">
        <f>STDEV(P$21:P$22)/SQRT(COUNT(P$21:P$22))</f>
        <v>2.6130878673853903E-2</v>
      </c>
    </row>
    <row r="87" spans="16:24" x14ac:dyDescent="0.25">
      <c r="R87" t="s">
        <v>0</v>
      </c>
      <c r="S87" t="s">
        <v>1</v>
      </c>
      <c r="T87" t="s">
        <v>2</v>
      </c>
      <c r="U87" t="s">
        <v>3</v>
      </c>
      <c r="V87" t="s">
        <v>4</v>
      </c>
      <c r="W87" t="s">
        <v>5</v>
      </c>
    </row>
    <row r="88" spans="16:24" x14ac:dyDescent="0.25">
      <c r="Q88" t="s">
        <v>15</v>
      </c>
      <c r="R88">
        <f>AVERAGE(Q$1:Q$3)</f>
        <v>0.12003209288401152</v>
      </c>
      <c r="S88">
        <f>AVERAGE(Q$4:Q$6)</f>
        <v>0.21343844914888963</v>
      </c>
      <c r="T88">
        <f>AVERAGE(Q$7:Q$12,Q$17:Q$19)</f>
        <v>0.21495956670453156</v>
      </c>
      <c r="U88">
        <f>AVERAGE(Q$13:Q$16)</f>
        <v>0.12579060832283959</v>
      </c>
      <c r="V88">
        <f>Q$20</f>
        <v>0.16359252591784523</v>
      </c>
      <c r="W88">
        <f>AVERAGE(Q$21:Q$22)</f>
        <v>0.22933142053717082</v>
      </c>
    </row>
    <row r="89" spans="16:24" x14ac:dyDescent="0.25">
      <c r="R89">
        <f>STDEV(Q$1:Q$3)/SQRT(COUNT(Q$1:Q$3))</f>
        <v>2.9915209911607666E-2</v>
      </c>
      <c r="S89">
        <f>STDEV(Q$4:Q$6)/SQRT(COUNT(Q$4:Q$6))</f>
        <v>4.3580024502883882E-2</v>
      </c>
      <c r="T89">
        <f>STDEV(Q$7:Q$12,Q$17:Q$19)/SQRT(COUNT(Q$7:Q$12,Q$17:Q$19))</f>
        <v>4.9563045357193969E-2</v>
      </c>
      <c r="U89">
        <f>STDEV(Q$13:Q$16)/SQRT(COUNT(Q$13:Q$16))</f>
        <v>2.5182325466262E-2</v>
      </c>
      <c r="W89">
        <f>STDEV(Q$21:Q$22)/SQRT(COUNT(Q$21:Q$22))</f>
        <v>5.2445112898152908E-2</v>
      </c>
    </row>
    <row r="91" spans="16:24" x14ac:dyDescent="0.25">
      <c r="S91" t="s">
        <v>0</v>
      </c>
      <c r="T91" t="s">
        <v>1</v>
      </c>
      <c r="U91" t="s">
        <v>2</v>
      </c>
      <c r="V91" t="s">
        <v>3</v>
      </c>
      <c r="W91" t="s">
        <v>4</v>
      </c>
      <c r="X91" t="s">
        <v>5</v>
      </c>
    </row>
    <row r="92" spans="16:24" x14ac:dyDescent="0.25">
      <c r="R92" t="s">
        <v>16</v>
      </c>
      <c r="S92">
        <f>AVERAGE(R$1:R$3)</f>
        <v>9.8876526846989221E-2</v>
      </c>
      <c r="T92">
        <f>AVERAGE(R$4:R$6)</f>
        <v>0.15989821775497828</v>
      </c>
      <c r="U92">
        <f>AVERAGE(R$7:R$12,R$17:R$19)</f>
        <v>0.1863577766352795</v>
      </c>
      <c r="V92">
        <f>AVERAGE(R$13:R$16)</f>
        <v>0.24531984414001679</v>
      </c>
      <c r="W92">
        <f>R$20</f>
        <v>0.10046394420079181</v>
      </c>
      <c r="X92">
        <f>AVERAGE(R$21:R$22)</f>
        <v>0.1111235379234371</v>
      </c>
    </row>
    <row r="93" spans="16:24" x14ac:dyDescent="0.25">
      <c r="S93">
        <f>STDEV(R$1:R$3)/SQRT(COUNT(R$1:R$3))</f>
        <v>1.6225282641834871E-2</v>
      </c>
      <c r="T93">
        <f>STDEV(R$4:R$6)/SQRT(COUNT(R$4:R$6))</f>
        <v>4.7075848425480959E-2</v>
      </c>
      <c r="U93">
        <f>STDEV(R$7:R$12,R$17:R$19)/SQRT(COUNT(R$7:R$12,R$17:R$19))</f>
        <v>4.367031583618889E-2</v>
      </c>
      <c r="V93">
        <f>STDEV(R$13:R$16)/SQRT(COUNT(R$13:R$16))</f>
        <v>4.2744543922925191E-2</v>
      </c>
      <c r="X93">
        <f>STDEV(R$21:R$22)/SQRT(COUNT(R$21:R$22))</f>
        <v>1.5358734968358647E-2</v>
      </c>
    </row>
  </sheetData>
  <conditionalFormatting sqref="N23:W44">
    <cfRule type="notContainsText" dxfId="3" priority="2" operator="notContains" text="Ok">
      <formula>ISERROR(SEARCH("Ok",N23))</formula>
    </cfRule>
  </conditionalFormatting>
  <conditionalFormatting sqref="AD23:AE44">
    <cfRule type="notContainsText" dxfId="2" priority="1" operator="notContains" text="Ok">
      <formula>ISERROR(SEARCH("Ok",AD23))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15AB-3F6F-4FC7-87E4-6D69AB1B1254}">
  <sheetPr codeName="Sheet2"/>
  <dimension ref="A1:T40"/>
  <sheetViews>
    <sheetView tabSelected="1" topLeftCell="A7" workbookViewId="0">
      <selection activeCell="B28" sqref="B28:H40"/>
    </sheetView>
  </sheetViews>
  <sheetFormatPr defaultRowHeight="15" x14ac:dyDescent="0.25"/>
  <cols>
    <col min="2" max="2" width="13.85546875" bestFit="1" customWidth="1"/>
    <col min="3" max="3" width="17.7109375" bestFit="1" customWidth="1"/>
    <col min="4" max="4" width="12" bestFit="1" customWidth="1"/>
    <col min="5" max="5" width="13.85546875" bestFit="1" customWidth="1"/>
    <col min="6" max="6" width="17.7109375" bestFit="1" customWidth="1"/>
    <col min="7" max="7" width="12" bestFit="1" customWidth="1"/>
    <col min="8" max="8" width="13.85546875" bestFit="1" customWidth="1"/>
    <col min="9" max="9" width="12" bestFit="1" customWidth="1"/>
    <col min="10" max="10" width="17.7109375" bestFit="1" customWidth="1"/>
    <col min="11" max="12" width="12" bestFit="1" customWidth="1"/>
    <col min="13" max="13" width="18.28515625" bestFit="1" customWidth="1"/>
    <col min="14" max="17" width="14.85546875" bestFit="1" customWidth="1"/>
    <col min="18" max="19" width="12" bestFit="1" customWidth="1"/>
  </cols>
  <sheetData>
    <row r="1" spans="1:19" x14ac:dyDescent="0.25">
      <c r="B1" t="s">
        <v>17</v>
      </c>
      <c r="C1" t="s">
        <v>6</v>
      </c>
      <c r="D1" t="s">
        <v>8</v>
      </c>
      <c r="E1" t="s">
        <v>19</v>
      </c>
      <c r="F1" t="s">
        <v>10</v>
      </c>
      <c r="G1" t="s">
        <v>7</v>
      </c>
      <c r="H1" t="s">
        <v>18</v>
      </c>
      <c r="I1" t="s">
        <v>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27</v>
      </c>
      <c r="Q1" t="s">
        <v>14</v>
      </c>
      <c r="R1" t="s">
        <v>15</v>
      </c>
      <c r="S1" t="s">
        <v>16</v>
      </c>
    </row>
    <row r="2" spans="1:19" x14ac:dyDescent="0.25">
      <c r="A2" t="s">
        <v>0</v>
      </c>
      <c r="B2">
        <v>2.0292691946014841E-2</v>
      </c>
      <c r="C2" s="2" t="s">
        <v>33</v>
      </c>
      <c r="D2">
        <v>0.19023535438688108</v>
      </c>
      <c r="E2">
        <v>5.9621023719336724E-2</v>
      </c>
      <c r="F2" s="2" t="s">
        <v>34</v>
      </c>
      <c r="G2">
        <v>0.14700895503484715</v>
      </c>
      <c r="H2">
        <v>2.6612095404732927E-2</v>
      </c>
      <c r="I2">
        <v>7.5917629324230532E-2</v>
      </c>
      <c r="J2">
        <v>4.7043281897724644E-2</v>
      </c>
      <c r="K2">
        <v>3.6073751761273023</v>
      </c>
      <c r="L2">
        <v>18.818233196202602</v>
      </c>
      <c r="M2" s="2" t="s">
        <v>41</v>
      </c>
      <c r="N2">
        <v>0.99662997411815801</v>
      </c>
      <c r="O2">
        <v>0.99199938412162059</v>
      </c>
      <c r="P2">
        <v>0.99642630127703191</v>
      </c>
      <c r="Q2">
        <v>8.2769960386286354E-2</v>
      </c>
      <c r="R2">
        <v>0.12003209288401152</v>
      </c>
      <c r="S2">
        <v>9.8876526846989221E-2</v>
      </c>
    </row>
    <row r="3" spans="1:19" x14ac:dyDescent="0.25">
      <c r="A3" t="s">
        <v>1</v>
      </c>
      <c r="B3">
        <v>2.0154223145541671E-2</v>
      </c>
      <c r="C3">
        <v>1.2969578710698102E-2</v>
      </c>
      <c r="D3">
        <v>0.11098762168381754</v>
      </c>
      <c r="E3">
        <v>5.8426894246005306E-2</v>
      </c>
      <c r="F3" s="2" t="s">
        <v>35</v>
      </c>
      <c r="G3">
        <v>0.51874426073426694</v>
      </c>
      <c r="H3">
        <v>2.7473079382476524E-2</v>
      </c>
      <c r="I3">
        <v>0.39118585551184881</v>
      </c>
      <c r="J3" s="2" t="s">
        <v>38</v>
      </c>
      <c r="K3">
        <v>4.5811578254944498</v>
      </c>
      <c r="L3">
        <v>14.884031830230191</v>
      </c>
      <c r="M3" s="2" t="s">
        <v>42</v>
      </c>
      <c r="N3">
        <v>0.99678502774392774</v>
      </c>
      <c r="O3">
        <v>0.97541479470508063</v>
      </c>
      <c r="P3">
        <v>0.98562172652789837</v>
      </c>
      <c r="Q3">
        <v>8.1747176174903999E-2</v>
      </c>
      <c r="R3">
        <v>0.21343844914888963</v>
      </c>
      <c r="S3">
        <v>0.15989821775497828</v>
      </c>
    </row>
    <row r="4" spans="1:19" x14ac:dyDescent="0.25">
      <c r="A4" t="s">
        <v>2</v>
      </c>
      <c r="B4">
        <v>1.9977688407619744E-2</v>
      </c>
      <c r="C4">
        <v>3.9850373025406699E-2</v>
      </c>
      <c r="D4">
        <v>0.31184021552856422</v>
      </c>
      <c r="E4">
        <v>5.408192058558043E-2</v>
      </c>
      <c r="F4" s="2" t="s">
        <v>36</v>
      </c>
      <c r="G4">
        <v>0.67733097633142481</v>
      </c>
      <c r="H4">
        <v>2.7283317623498213E-2</v>
      </c>
      <c r="I4">
        <v>1.4556807367818019</v>
      </c>
      <c r="J4" s="2" t="s">
        <v>39</v>
      </c>
      <c r="K4">
        <v>3.51692207739478</v>
      </c>
      <c r="L4">
        <v>17.654540033650139</v>
      </c>
      <c r="M4" s="2" t="s">
        <v>43</v>
      </c>
      <c r="N4">
        <v>0.9946243241560917</v>
      </c>
      <c r="O4">
        <v>0.96965084484165076</v>
      </c>
      <c r="P4">
        <v>0.97622736868249915</v>
      </c>
      <c r="Q4">
        <v>9.6618096060557532E-2</v>
      </c>
      <c r="R4">
        <v>0.21495956670453156</v>
      </c>
      <c r="S4">
        <v>0.1863577766352795</v>
      </c>
    </row>
    <row r="5" spans="1:19" x14ac:dyDescent="0.25">
      <c r="A5" t="s">
        <v>26</v>
      </c>
      <c r="B5">
        <v>1.9883827345789976E-2</v>
      </c>
      <c r="C5">
        <v>1.7436370403402304E-2</v>
      </c>
      <c r="D5">
        <v>0.12473897964381199</v>
      </c>
      <c r="E5">
        <v>6.7749360389357263E-2</v>
      </c>
      <c r="F5" s="2" t="s">
        <v>37</v>
      </c>
      <c r="G5">
        <v>0.55341627633490109</v>
      </c>
      <c r="H5">
        <v>2.7369710249433226E-2</v>
      </c>
      <c r="I5">
        <v>2.6891949704917932</v>
      </c>
      <c r="J5" s="2" t="s">
        <v>40</v>
      </c>
      <c r="K5">
        <v>4.4114283716836216</v>
      </c>
      <c r="L5">
        <v>15.511444233694277</v>
      </c>
      <c r="M5" s="2" t="s">
        <v>44</v>
      </c>
      <c r="N5">
        <v>0.99613211356786546</v>
      </c>
      <c r="O5">
        <v>0.99258746444793977</v>
      </c>
      <c r="P5">
        <v>0.96792446357023321</v>
      </c>
      <c r="Q5">
        <v>8.0488259007867796E-2</v>
      </c>
      <c r="R5">
        <v>0.12579060832283959</v>
      </c>
      <c r="S5">
        <v>0.24531984414001679</v>
      </c>
    </row>
    <row r="6" spans="1:19" x14ac:dyDescent="0.25">
      <c r="A6" t="s">
        <v>4</v>
      </c>
      <c r="B6">
        <v>2.025226724750458E-2</v>
      </c>
      <c r="C6">
        <v>3.661038817423995E-2</v>
      </c>
      <c r="D6">
        <v>0.58530339194918313</v>
      </c>
      <c r="E6">
        <v>4.2860723219890554E-2</v>
      </c>
      <c r="F6">
        <v>9.9999999999977801E-2</v>
      </c>
      <c r="G6">
        <v>0.13494299556910744</v>
      </c>
      <c r="H6">
        <v>2.6595818555612983E-2</v>
      </c>
      <c r="I6">
        <v>0.20586204465426139</v>
      </c>
      <c r="J6" s="2" t="s">
        <v>34</v>
      </c>
      <c r="K6">
        <v>2.4328816932437634</v>
      </c>
      <c r="L6">
        <v>21.999999999997559</v>
      </c>
      <c r="M6" s="2" t="s">
        <v>45</v>
      </c>
      <c r="N6">
        <v>0.99345692483643755</v>
      </c>
      <c r="O6">
        <v>0.98644924290192071</v>
      </c>
      <c r="P6">
        <v>0.99602689796079291</v>
      </c>
      <c r="Q6">
        <v>0.11612890077785666</v>
      </c>
      <c r="R6">
        <v>0.16359252591784523</v>
      </c>
      <c r="S6">
        <v>0.10046394420079181</v>
      </c>
    </row>
    <row r="7" spans="1:19" x14ac:dyDescent="0.25">
      <c r="A7" t="s">
        <v>5</v>
      </c>
      <c r="B7">
        <v>1.9821770209729792E-2</v>
      </c>
      <c r="C7">
        <v>7.9999999999977797E-2</v>
      </c>
      <c r="D7">
        <v>2.4738863416288659</v>
      </c>
      <c r="E7">
        <v>4.4012991541004708E-2</v>
      </c>
      <c r="F7" s="2" t="s">
        <v>34</v>
      </c>
      <c r="G7">
        <v>0.24225139350649832</v>
      </c>
      <c r="H7">
        <v>2.654766832169313E-2</v>
      </c>
      <c r="I7">
        <v>0.32625927521033604</v>
      </c>
      <c r="J7" s="2" t="s">
        <v>34</v>
      </c>
      <c r="K7">
        <v>3.3952480713996169</v>
      </c>
      <c r="L7">
        <v>20.073933739916427</v>
      </c>
      <c r="M7" s="2" t="s">
        <v>46</v>
      </c>
      <c r="N7">
        <v>0.99082673534324806</v>
      </c>
      <c r="O7">
        <v>0.97245198416071776</v>
      </c>
      <c r="P7">
        <v>0.9939440085543001</v>
      </c>
      <c r="Q7">
        <v>0.13277519443340902</v>
      </c>
      <c r="R7">
        <v>0.22933142053717082</v>
      </c>
      <c r="S7">
        <v>0.1111235379234371</v>
      </c>
    </row>
    <row r="9" spans="1:19" x14ac:dyDescent="0.25">
      <c r="B9" t="s">
        <v>17</v>
      </c>
      <c r="C9" t="s">
        <v>6</v>
      </c>
      <c r="D9" t="s">
        <v>8</v>
      </c>
      <c r="E9" t="s">
        <v>19</v>
      </c>
      <c r="F9" t="s">
        <v>10</v>
      </c>
      <c r="G9" t="s">
        <v>7</v>
      </c>
      <c r="H9" t="s">
        <v>18</v>
      </c>
      <c r="I9" t="s">
        <v>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 t="s">
        <v>25</v>
      </c>
      <c r="P9" t="s">
        <v>27</v>
      </c>
      <c r="Q9" t="s">
        <v>14</v>
      </c>
      <c r="R9" t="s">
        <v>15</v>
      </c>
      <c r="S9" t="s">
        <v>16</v>
      </c>
    </row>
    <row r="10" spans="1:19" x14ac:dyDescent="0.25">
      <c r="A10" t="s">
        <v>0</v>
      </c>
      <c r="B10" s="2" t="s">
        <v>28</v>
      </c>
      <c r="C10" s="2" t="s">
        <v>68</v>
      </c>
      <c r="D10">
        <v>3.4764251947037965E-2</v>
      </c>
      <c r="E10">
        <v>2.0792372896380848E-2</v>
      </c>
      <c r="F10" s="2" t="s">
        <v>48</v>
      </c>
      <c r="G10">
        <v>3.7887236211488991E-2</v>
      </c>
      <c r="H10" s="2" t="s">
        <v>51</v>
      </c>
      <c r="I10">
        <v>2.1967251752266336E-2</v>
      </c>
      <c r="J10">
        <v>4.7043281897702433E-2</v>
      </c>
      <c r="K10">
        <v>1.0122908364969967</v>
      </c>
      <c r="L10">
        <v>2.749667108525184</v>
      </c>
      <c r="M10" s="2" t="s">
        <v>69</v>
      </c>
      <c r="N10" s="2" t="s">
        <v>58</v>
      </c>
      <c r="O10" s="2" t="s">
        <v>64</v>
      </c>
      <c r="P10" s="2" t="s">
        <v>65</v>
      </c>
      <c r="Q10">
        <v>6.1728202303740097E-3</v>
      </c>
      <c r="R10">
        <v>2.9915209911607666E-2</v>
      </c>
      <c r="S10">
        <v>1.6225282641834871E-2</v>
      </c>
    </row>
    <row r="11" spans="1:19" x14ac:dyDescent="0.25">
      <c r="A11" t="s">
        <v>1</v>
      </c>
      <c r="B11" s="2" t="s">
        <v>29</v>
      </c>
      <c r="C11" s="2" t="s">
        <v>47</v>
      </c>
      <c r="D11">
        <v>0.10709949468666879</v>
      </c>
      <c r="E11">
        <v>1.7123224610862724E-2</v>
      </c>
      <c r="F11" s="2" t="s">
        <v>35</v>
      </c>
      <c r="G11">
        <v>0.12579716058654763</v>
      </c>
      <c r="H11" s="2" t="s">
        <v>52</v>
      </c>
      <c r="I11">
        <v>0.14380117024004904</v>
      </c>
      <c r="J11" s="2" t="s">
        <v>56</v>
      </c>
      <c r="K11">
        <v>0.74102585341338212</v>
      </c>
      <c r="L11">
        <v>2.7073905114872208</v>
      </c>
      <c r="M11" s="2" t="s">
        <v>70</v>
      </c>
      <c r="N11" s="2" t="s">
        <v>59</v>
      </c>
      <c r="O11">
        <v>1.0654580102394942E-2</v>
      </c>
      <c r="P11">
        <v>9.0723300721945472E-3</v>
      </c>
      <c r="Q11" s="2" t="s">
        <v>67</v>
      </c>
      <c r="R11">
        <v>4.3580024502883882E-2</v>
      </c>
      <c r="S11">
        <v>4.7075848425480959E-2</v>
      </c>
    </row>
    <row r="12" spans="1:19" x14ac:dyDescent="0.25">
      <c r="A12" t="s">
        <v>2</v>
      </c>
      <c r="B12" s="2" t="s">
        <v>30</v>
      </c>
      <c r="C12">
        <v>1.0181144930654133E-2</v>
      </c>
      <c r="D12">
        <v>0.21648529436558617</v>
      </c>
      <c r="E12">
        <v>5.1216710439505198E-3</v>
      </c>
      <c r="F12" s="2" t="s">
        <v>49</v>
      </c>
      <c r="G12">
        <v>0.34452837581693579</v>
      </c>
      <c r="H12" s="2" t="s">
        <v>53</v>
      </c>
      <c r="I12">
        <v>1.0473379060285419</v>
      </c>
      <c r="J12" s="2" t="s">
        <v>39</v>
      </c>
      <c r="K12">
        <v>0.38597012567114813</v>
      </c>
      <c r="L12">
        <v>1.3292941062026584</v>
      </c>
      <c r="M12" s="2" t="s">
        <v>71</v>
      </c>
      <c r="N12" s="2" t="s">
        <v>60</v>
      </c>
      <c r="O12">
        <v>1.1875659785251722E-2</v>
      </c>
      <c r="P12">
        <v>1.2129818847755281E-2</v>
      </c>
      <c r="Q12">
        <v>1.5214270543208034E-2</v>
      </c>
      <c r="R12">
        <v>4.9563045357193969E-2</v>
      </c>
      <c r="S12">
        <v>4.367031583618889E-2</v>
      </c>
    </row>
    <row r="13" spans="1:19" x14ac:dyDescent="0.25">
      <c r="A13" t="s">
        <v>26</v>
      </c>
      <c r="B13" s="2" t="s">
        <v>31</v>
      </c>
      <c r="C13">
        <v>9.1957167148318739E-3</v>
      </c>
      <c r="D13">
        <v>7.3357716046404037E-2</v>
      </c>
      <c r="E13">
        <v>1.5627247705565079E-2</v>
      </c>
      <c r="F13" s="2" t="s">
        <v>37</v>
      </c>
      <c r="G13">
        <v>0.44401386483779698</v>
      </c>
      <c r="H13" s="2" t="s">
        <v>54</v>
      </c>
      <c r="I13">
        <v>2.4385643271491557</v>
      </c>
      <c r="J13" s="2" t="s">
        <v>40</v>
      </c>
      <c r="K13">
        <v>0.66382289260777116</v>
      </c>
      <c r="L13">
        <v>1.694872077696727</v>
      </c>
      <c r="M13" s="2" t="s">
        <v>72</v>
      </c>
      <c r="N13" s="2" t="s">
        <v>61</v>
      </c>
      <c r="O13" s="2" t="s">
        <v>63</v>
      </c>
      <c r="P13">
        <v>9.1385974951318887E-3</v>
      </c>
      <c r="Q13">
        <v>2.014243603928605E-2</v>
      </c>
      <c r="R13">
        <v>2.5182325466262E-2</v>
      </c>
      <c r="S13">
        <v>4.2744543922925191E-2</v>
      </c>
    </row>
    <row r="14" spans="1:19" x14ac:dyDescent="0.25">
      <c r="A14" t="s">
        <v>4</v>
      </c>
      <c r="B14" s="3"/>
      <c r="F14" s="3"/>
      <c r="H14" s="3"/>
      <c r="J14" s="3"/>
      <c r="N14" s="3"/>
    </row>
    <row r="15" spans="1:19" x14ac:dyDescent="0.25">
      <c r="A15" t="s">
        <v>5</v>
      </c>
      <c r="B15" s="2" t="s">
        <v>32</v>
      </c>
      <c r="C15">
        <v>0</v>
      </c>
      <c r="D15">
        <v>1.3172879840323004E-2</v>
      </c>
      <c r="E15" s="2" t="s">
        <v>74</v>
      </c>
      <c r="F15" s="2" t="s">
        <v>50</v>
      </c>
      <c r="G15">
        <v>2.5042119599933226E-2</v>
      </c>
      <c r="H15" s="2" t="s">
        <v>55</v>
      </c>
      <c r="I15">
        <v>4.6557772084041354E-2</v>
      </c>
      <c r="J15" s="2" t="s">
        <v>57</v>
      </c>
      <c r="K15">
        <v>0.42113282835845389</v>
      </c>
      <c r="L15">
        <v>0.877136811613207</v>
      </c>
      <c r="M15" s="2" t="s">
        <v>73</v>
      </c>
      <c r="N15" s="2" t="s">
        <v>62</v>
      </c>
      <c r="O15">
        <v>1.2023160573295222E-2</v>
      </c>
      <c r="P15" s="2" t="s">
        <v>66</v>
      </c>
      <c r="Q15">
        <v>2.6130878673853903E-2</v>
      </c>
      <c r="R15">
        <v>5.2445112898152908E-2</v>
      </c>
      <c r="S15">
        <v>1.5358734968358647E-2</v>
      </c>
    </row>
    <row r="17" spans="1:20" x14ac:dyDescent="0.25">
      <c r="B17" t="s">
        <v>17</v>
      </c>
      <c r="C17" t="s">
        <v>6</v>
      </c>
      <c r="D17" t="s">
        <v>8</v>
      </c>
      <c r="E17" t="s">
        <v>19</v>
      </c>
      <c r="F17" t="s">
        <v>10</v>
      </c>
      <c r="G17" t="s">
        <v>7</v>
      </c>
      <c r="H17" t="s">
        <v>18</v>
      </c>
      <c r="I17" t="s">
        <v>9</v>
      </c>
      <c r="J17" t="s">
        <v>20</v>
      </c>
      <c r="K17" t="s">
        <v>21</v>
      </c>
      <c r="L17" t="s">
        <v>22</v>
      </c>
      <c r="M17" t="s">
        <v>23</v>
      </c>
      <c r="N17" t="s">
        <v>24</v>
      </c>
      <c r="O17" t="s">
        <v>25</v>
      </c>
      <c r="P17" t="s">
        <v>27</v>
      </c>
      <c r="Q17" t="s">
        <v>14</v>
      </c>
      <c r="R17" t="s">
        <v>15</v>
      </c>
      <c r="S17" t="s">
        <v>16</v>
      </c>
    </row>
    <row r="18" spans="1:20" x14ac:dyDescent="0.25">
      <c r="A18" t="s">
        <v>0</v>
      </c>
      <c r="B18" t="str">
        <f>_xlfn.CONCAT(ROUND(B2,2)," ± ", B10)</f>
        <v>0.02 ± 3.05E-04</v>
      </c>
      <c r="C18" t="str">
        <f>_xlfn.CONCAT(C2," ± ", C10)</f>
        <v>3.66E-03 ± 1.36E-04</v>
      </c>
      <c r="D18" t="str">
        <f>_xlfn.CONCAT(ROUND(D2,2)," ± ", ROUND(D10,2))</f>
        <v>0.19 ± 0.03</v>
      </c>
      <c r="E18" t="str">
        <f t="shared" ref="D18:K23" si="0">_xlfn.CONCAT(ROUND(E2,2)," ± ", ROUND(E10,2))</f>
        <v>0.06 ± 0.02</v>
      </c>
      <c r="F18" t="str">
        <f>_xlfn.CONCAT(F2," ± ", F10)</f>
        <v>2.22E-14 ± 4.83E-18</v>
      </c>
      <c r="G18" t="str">
        <f t="shared" si="0"/>
        <v>0.15 ± 0.04</v>
      </c>
      <c r="H18" t="str">
        <f>_xlfn.CONCAT(ROUND(H2,2)," ± ", H10)</f>
        <v>0.03 ± 4.51E-05</v>
      </c>
      <c r="I18" t="str">
        <f t="shared" si="0"/>
        <v>0.08 ± 0.02</v>
      </c>
      <c r="J18" t="str">
        <f t="shared" si="0"/>
        <v>0.05 ± 0.05</v>
      </c>
      <c r="K18" t="str">
        <f t="shared" si="0"/>
        <v>3.61 ± 1.01</v>
      </c>
      <c r="L18" t="str">
        <f t="shared" ref="L18" si="1">_xlfn.CONCAT(ROUND(L2,2)," ± ", ROUND(L10,2))</f>
        <v>18.82 ± 2.75</v>
      </c>
      <c r="M18" t="str">
        <f>_xlfn.CONCAT(M2," ± ", M10)</f>
        <v>3.02E+08 ± 9.83E+07</v>
      </c>
      <c r="N18" t="str">
        <f>_xlfn.CONCAT(ROUND(N2,3)," ± ", N10)</f>
        <v>0.997 ± 4.93E-04</v>
      </c>
      <c r="O18" t="str">
        <f t="shared" ref="O18:P18" si="2">_xlfn.CONCAT(ROUND(O2,3)," ± ", O10)</f>
        <v>0.992 ± 3.37E-03</v>
      </c>
      <c r="P18" t="str">
        <f t="shared" si="2"/>
        <v>0.996 ± 7.90E-04</v>
      </c>
      <c r="Q18" t="str">
        <f>_xlfn.CONCAT(ROUND(Q2,3)," ± ", ROUND(Q10,3))</f>
        <v>0.083 ± 0.006</v>
      </c>
      <c r="R18" t="str">
        <f t="shared" ref="R18:S18" si="3">_xlfn.CONCAT(ROUND(R2,3)," ± ", ROUND(R10,3))</f>
        <v>0.12 ± 0.03</v>
      </c>
      <c r="S18" t="str">
        <f t="shared" si="3"/>
        <v>0.099 ± 0.016</v>
      </c>
    </row>
    <row r="19" spans="1:20" x14ac:dyDescent="0.25">
      <c r="A19" t="s">
        <v>1</v>
      </c>
      <c r="B19" t="str">
        <f t="shared" ref="B19:E23" si="4">_xlfn.CONCAT(ROUND(B3,2)," ± ", B11)</f>
        <v>0.02 ± 7.96E-05</v>
      </c>
      <c r="C19" t="str">
        <f>_xlfn.CONCAT(ROUND(C3,2)," ± ", C11)</f>
        <v>0.01 ± 2.81E-03</v>
      </c>
      <c r="D19" t="str">
        <f t="shared" si="0"/>
        <v>0.11 ± 0.11</v>
      </c>
      <c r="E19" t="str">
        <f t="shared" ref="E19" si="5">_xlfn.CONCAT(ROUND(E3,2)," ± ", ROUND(E11,2))</f>
        <v>0.06 ± 0.02</v>
      </c>
      <c r="F19" t="str">
        <f t="shared" ref="F19:F23" si="6">_xlfn.CONCAT(F3," ± ", F11)</f>
        <v>2.82E-07 ± 2.82E-07</v>
      </c>
      <c r="G19" t="str">
        <f t="shared" ref="G19" si="7">_xlfn.CONCAT(ROUND(G3,2)," ± ", ROUND(G11,2))</f>
        <v>0.52 ± 0.13</v>
      </c>
      <c r="H19" t="str">
        <f t="shared" ref="H18:J23" si="8">_xlfn.CONCAT(ROUND(H3,2)," ± ", H11)</f>
        <v>0.03 ± 3.73E-04</v>
      </c>
      <c r="I19" t="str">
        <f t="shared" ref="I19" si="9">_xlfn.CONCAT(ROUND(I3,2)," ± ", ROUND(I11,2))</f>
        <v>0.39 ± 0.14</v>
      </c>
      <c r="J19" t="str">
        <f>_xlfn.CONCAT(J3," ± ", J11)</f>
        <v>3.50E-14 ± 6.38E-15</v>
      </c>
      <c r="K19" t="str">
        <f t="shared" ref="K19:L19" si="10">_xlfn.CONCAT(ROUND(K3,2)," ± ", ROUND(K11,2))</f>
        <v>4.58 ± 0.74</v>
      </c>
      <c r="L19" t="str">
        <f t="shared" ref="L19" si="11">_xlfn.CONCAT(ROUND(L3,2)," ± ", ROUND(L11,2))</f>
        <v>14.88 ± 2.71</v>
      </c>
      <c r="M19" t="str">
        <f t="shared" ref="M19:M23" si="12">_xlfn.CONCAT(M3," ± ", M11)</f>
        <v>3.07E+08 ± 1.61E+08</v>
      </c>
      <c r="N19" t="str">
        <f t="shared" ref="N19:Q23" si="13">_xlfn.CONCAT(ROUND(N3,3)," ± ", N11)</f>
        <v>0.997 ± 3.49E-04</v>
      </c>
      <c r="O19" t="str">
        <f>_xlfn.CONCAT(ROUND(O3,3)," ± ", ROUND(O11,3))</f>
        <v>0.975 ± 0.011</v>
      </c>
      <c r="P19" t="str">
        <f>_xlfn.CONCAT(ROUND(P3,3)," ± ", ROUND(P11,3))</f>
        <v>0.986 ± 0.009</v>
      </c>
      <c r="Q19" t="str">
        <f t="shared" si="13"/>
        <v>0.082 ± 4.76E-03</v>
      </c>
      <c r="R19" t="str">
        <f t="shared" ref="R19:S19" si="14">_xlfn.CONCAT(ROUND(R3,3)," ± ", ROUND(R11,3))</f>
        <v>0.213 ± 0.044</v>
      </c>
      <c r="S19" t="str">
        <f t="shared" si="14"/>
        <v>0.16 ± 0.047</v>
      </c>
    </row>
    <row r="20" spans="1:20" x14ac:dyDescent="0.25">
      <c r="A20" t="s">
        <v>2</v>
      </c>
      <c r="B20" t="str">
        <f t="shared" si="4"/>
        <v>0.02 ± 1.14E-04</v>
      </c>
      <c r="C20" t="str">
        <f>_xlfn.CONCAT(ROUND(C4,2)," ± ", ROUND(C12,2))</f>
        <v>0.04 ± 0.01</v>
      </c>
      <c r="D20" t="str">
        <f t="shared" si="0"/>
        <v>0.31 ± 0.22</v>
      </c>
      <c r="E20" t="str">
        <f t="shared" ref="E20" si="15">_xlfn.CONCAT(ROUND(E4,2)," ± ", ROUND(E12,2))</f>
        <v>0.05 ± 0.01</v>
      </c>
      <c r="F20" t="str">
        <f t="shared" si="6"/>
        <v>4.01E-04 ± 2.86E-04</v>
      </c>
      <c r="G20" t="str">
        <f t="shared" ref="G20" si="16">_xlfn.CONCAT(ROUND(G4,2)," ± ", ROUND(G12,2))</f>
        <v>0.68 ± 0.34</v>
      </c>
      <c r="H20" t="str">
        <f t="shared" si="8"/>
        <v>0.03 ± 1.96E-04</v>
      </c>
      <c r="I20" t="str">
        <f t="shared" ref="I20" si="17">_xlfn.CONCAT(ROUND(I4,2)," ± ", ROUND(I12,2))</f>
        <v>1.46 ± 1.05</v>
      </c>
      <c r="J20" t="str">
        <f>_xlfn.CONCAT(J4," ± ", J12)</f>
        <v>7.46E-04 ± 7.46E-04</v>
      </c>
      <c r="K20" t="str">
        <f t="shared" ref="K20:L20" si="18">_xlfn.CONCAT(ROUND(K4,2)," ± ", ROUND(K12,2))</f>
        <v>3.52 ± 0.39</v>
      </c>
      <c r="L20" t="str">
        <f t="shared" ref="L20" si="19">_xlfn.CONCAT(ROUND(L4,2)," ± ", ROUND(L12,2))</f>
        <v>17.65 ± 1.33</v>
      </c>
      <c r="M20" t="str">
        <f t="shared" si="12"/>
        <v>4.56E+08 ± 1.72E+08</v>
      </c>
      <c r="N20" t="str">
        <f t="shared" si="13"/>
        <v>0.995 ± 1.98E-03</v>
      </c>
      <c r="O20" t="str">
        <f>_xlfn.CONCAT(ROUND(O4,3)," ± ", ROUND(O12,3))</f>
        <v>0.97 ± 0.012</v>
      </c>
      <c r="P20" t="str">
        <f>_xlfn.CONCAT(ROUND(P4,3)," ± ", ROUND(P12,3))</f>
        <v>0.976 ± 0.012</v>
      </c>
      <c r="Q20" t="str">
        <f>_xlfn.CONCAT(ROUND(Q4,3)," ± ", ROUND(Q12,3))</f>
        <v>0.097 ± 0.015</v>
      </c>
      <c r="R20" t="str">
        <f t="shared" ref="R20:S20" si="20">_xlfn.CONCAT(ROUND(R4,3)," ± ", ROUND(R12,3))</f>
        <v>0.215 ± 0.05</v>
      </c>
      <c r="S20" t="str">
        <f t="shared" si="20"/>
        <v>0.186 ± 0.044</v>
      </c>
    </row>
    <row r="21" spans="1:20" x14ac:dyDescent="0.25">
      <c r="A21" t="s">
        <v>26</v>
      </c>
      <c r="B21" t="str">
        <f t="shared" si="4"/>
        <v>0.02 ± 1.38E-04</v>
      </c>
      <c r="C21" t="str">
        <f>_xlfn.CONCAT(ROUND(C5,2)," ± ", ROUND(C13,2))</f>
        <v>0.02 ± 0.01</v>
      </c>
      <c r="D21" t="str">
        <f t="shared" si="0"/>
        <v>0.12 ± 0.07</v>
      </c>
      <c r="E21" t="str">
        <f t="shared" ref="E21:E23" si="21">_xlfn.CONCAT(ROUND(E5,2)," ± ", ROUND(E13,2))</f>
        <v>0.07 ± 0.02</v>
      </c>
      <c r="F21" t="str">
        <f t="shared" si="6"/>
        <v>4.41E-06 ± 4.41E-06</v>
      </c>
      <c r="G21" t="str">
        <f t="shared" ref="G21:G23" si="22">_xlfn.CONCAT(ROUND(G5,2)," ± ", ROUND(G13,2))</f>
        <v>0.55 ± 0.44</v>
      </c>
      <c r="H21" t="str">
        <f t="shared" si="8"/>
        <v>0.03 ± 2.97E-04</v>
      </c>
      <c r="I21" t="str">
        <f t="shared" ref="I21:I23" si="23">_xlfn.CONCAT(ROUND(I5,2)," ± ", ROUND(I13,2))</f>
        <v>2.69 ± 2.44</v>
      </c>
      <c r="J21" t="str">
        <f>_xlfn.CONCAT(J5," ± ", J13)</f>
        <v>4.05E-06 ± 4.05E-06</v>
      </c>
      <c r="K21" t="str">
        <f t="shared" ref="K21:L23" si="24">_xlfn.CONCAT(ROUND(K5,2)," ± ", ROUND(K13,2))</f>
        <v>4.41 ± 0.66</v>
      </c>
      <c r="L21" t="str">
        <f t="shared" ref="L21:L23" si="25">_xlfn.CONCAT(ROUND(L5,2)," ± ", ROUND(L13,2))</f>
        <v>15.51 ± 1.69</v>
      </c>
      <c r="M21" t="str">
        <f t="shared" si="12"/>
        <v>5.89E+08 ± 9.61E+07</v>
      </c>
      <c r="N21" t="str">
        <f t="shared" si="13"/>
        <v>0.996 ± 1.68E-03</v>
      </c>
      <c r="O21" t="str">
        <f t="shared" si="13"/>
        <v>0.993 ± 2.51E-03</v>
      </c>
      <c r="P21" t="str">
        <f>_xlfn.CONCAT(ROUND(P5,3)," ± ", ROUND(P13,3))</f>
        <v>0.968 ± 0.009</v>
      </c>
      <c r="Q21" t="str">
        <f>_xlfn.CONCAT(ROUND(Q5,3)," ± ", ROUND(Q13,3))</f>
        <v>0.08 ± 0.02</v>
      </c>
      <c r="R21" t="str">
        <f t="shared" ref="R21:S21" si="26">_xlfn.CONCAT(ROUND(R5,3)," ± ", ROUND(R13,3))</f>
        <v>0.126 ± 0.025</v>
      </c>
      <c r="S21" t="str">
        <f t="shared" si="26"/>
        <v>0.245 ± 0.043</v>
      </c>
    </row>
    <row r="22" spans="1:20" x14ac:dyDescent="0.25">
      <c r="A22" t="s">
        <v>4</v>
      </c>
      <c r="B22" t="str">
        <f>_xlfn.CONCAT(ROUND(B6,2))</f>
        <v>0.02</v>
      </c>
      <c r="C22" t="str">
        <f t="shared" ref="C22:S22" si="27">_xlfn.CONCAT(ROUND(C6,2))</f>
        <v>0.04</v>
      </c>
      <c r="D22" t="str">
        <f t="shared" si="27"/>
        <v>0.59</v>
      </c>
      <c r="E22" t="str">
        <f t="shared" si="27"/>
        <v>0.04</v>
      </c>
      <c r="F22" t="str">
        <f t="shared" si="27"/>
        <v>0.1</v>
      </c>
      <c r="G22" t="str">
        <f t="shared" si="27"/>
        <v>0.13</v>
      </c>
      <c r="H22" t="str">
        <f t="shared" si="27"/>
        <v>0.03</v>
      </c>
      <c r="I22" t="str">
        <f t="shared" si="27"/>
        <v>0.21</v>
      </c>
      <c r="J22" s="2" t="str">
        <f>J6</f>
        <v>2.22E-14</v>
      </c>
      <c r="K22" t="str">
        <f t="shared" si="27"/>
        <v>2.43</v>
      </c>
      <c r="L22" t="str">
        <f t="shared" si="27"/>
        <v>22</v>
      </c>
      <c r="M22" s="2" t="str">
        <f>M6</f>
        <v>8.98E+08</v>
      </c>
      <c r="N22" t="str">
        <f>_xlfn.CONCAT(ROUND(N6,3))</f>
        <v>0.993</v>
      </c>
      <c r="O22" t="str">
        <f t="shared" ref="O22:S22" si="28">_xlfn.CONCAT(ROUND(O6,3))</f>
        <v>0.986</v>
      </c>
      <c r="P22" t="str">
        <f t="shared" si="28"/>
        <v>0.996</v>
      </c>
      <c r="Q22" t="str">
        <f t="shared" si="28"/>
        <v>0.116</v>
      </c>
      <c r="R22" t="str">
        <f t="shared" si="28"/>
        <v>0.164</v>
      </c>
      <c r="S22" t="str">
        <f t="shared" si="28"/>
        <v>0.1</v>
      </c>
    </row>
    <row r="23" spans="1:20" x14ac:dyDescent="0.25">
      <c r="A23" t="s">
        <v>5</v>
      </c>
      <c r="B23" t="str">
        <f t="shared" si="4"/>
        <v>0.02 ± 1.76E-04</v>
      </c>
      <c r="C23" t="str">
        <f>_xlfn.CONCAT(ROUND(C7,2)," ± ", ROUND(C15,2))</f>
        <v>0.08 ± 0</v>
      </c>
      <c r="D23" t="str">
        <f t="shared" si="0"/>
        <v>2.47 ± 0.01</v>
      </c>
      <c r="E23" t="str">
        <f t="shared" si="4"/>
        <v>0.04 ± 6.45E-04</v>
      </c>
      <c r="F23" t="str">
        <f t="shared" si="6"/>
        <v>2.22E-14 ± 2.20E-18</v>
      </c>
      <c r="G23" t="str">
        <f t="shared" si="22"/>
        <v>0.24 ± 0.03</v>
      </c>
      <c r="H23" t="str">
        <f t="shared" si="8"/>
        <v>0.03 ± 5.39E-06</v>
      </c>
      <c r="I23" t="str">
        <f t="shared" si="23"/>
        <v>0.33 ± 0.05</v>
      </c>
      <c r="J23" t="str">
        <f>_xlfn.CONCAT(J7," ± ", J15)</f>
        <v>2.22E-14 ± 2.30E-19</v>
      </c>
      <c r="K23" t="str">
        <f t="shared" si="24"/>
        <v>3.4 ± 0.42</v>
      </c>
      <c r="L23" t="str">
        <f t="shared" si="25"/>
        <v>20.07 ± 0.88</v>
      </c>
      <c r="M23" t="str">
        <f t="shared" si="12"/>
        <v>1.24E+09 ± 3.29E+08</v>
      </c>
      <c r="N23" t="str">
        <f t="shared" si="13"/>
        <v>0.991 ± 3.55E-03</v>
      </c>
      <c r="O23" t="str">
        <f>_xlfn.CONCAT(ROUND(O7,3)," ± ", ROUND(O15,3))</f>
        <v>0.972 ± 0.012</v>
      </c>
      <c r="P23" t="str">
        <f t="shared" si="13"/>
        <v>0.994 ± 1.51E-03</v>
      </c>
      <c r="Q23" t="str">
        <f>_xlfn.CONCAT(ROUND(Q7,3)," ± ", ROUND(Q15,3))</f>
        <v>0.133 ± 0.026</v>
      </c>
      <c r="R23" t="str">
        <f>_xlfn.CONCAT(ROUND(R7,3)," ± ", ROUND(R15,3))</f>
        <v>0.229 ± 0.052</v>
      </c>
      <c r="S23" t="str">
        <f>_xlfn.CONCAT(ROUND(S7,3)," ± ", ROUND(S15,3))</f>
        <v>0.111 ± 0.015</v>
      </c>
    </row>
    <row r="28" spans="1:20" x14ac:dyDescent="0.25">
      <c r="C28" t="s">
        <v>0</v>
      </c>
      <c r="D28" t="s">
        <v>1</v>
      </c>
      <c r="E28" t="s">
        <v>2</v>
      </c>
      <c r="F28" t="s">
        <v>26</v>
      </c>
      <c r="G28" t="s">
        <v>4</v>
      </c>
      <c r="H28" t="s">
        <v>5</v>
      </c>
    </row>
    <row r="29" spans="1:20" x14ac:dyDescent="0.25">
      <c r="B29" t="s">
        <v>17</v>
      </c>
      <c r="C29" t="s">
        <v>111</v>
      </c>
      <c r="D29" t="s">
        <v>112</v>
      </c>
      <c r="E29" t="s">
        <v>113</v>
      </c>
      <c r="F29" t="s">
        <v>114</v>
      </c>
      <c r="G29" t="s">
        <v>115</v>
      </c>
      <c r="H29" t="s">
        <v>116</v>
      </c>
    </row>
    <row r="30" spans="1:20" x14ac:dyDescent="0.25">
      <c r="B30" t="s">
        <v>6</v>
      </c>
      <c r="C30" t="s">
        <v>117</v>
      </c>
      <c r="D30" t="s">
        <v>118</v>
      </c>
      <c r="E30" t="s">
        <v>119</v>
      </c>
      <c r="F30" t="s">
        <v>120</v>
      </c>
      <c r="G30" t="s">
        <v>121</v>
      </c>
      <c r="H30" t="s">
        <v>122</v>
      </c>
    </row>
    <row r="31" spans="1:20" x14ac:dyDescent="0.25">
      <c r="B31" t="s">
        <v>8</v>
      </c>
      <c r="C31" t="s">
        <v>123</v>
      </c>
      <c r="D31" t="s">
        <v>124</v>
      </c>
      <c r="E31" t="s">
        <v>125</v>
      </c>
      <c r="F31" t="s">
        <v>126</v>
      </c>
      <c r="G31" t="s">
        <v>127</v>
      </c>
      <c r="H31" t="s">
        <v>128</v>
      </c>
    </row>
    <row r="32" spans="1:20" x14ac:dyDescent="0.25">
      <c r="B32" t="s">
        <v>19</v>
      </c>
      <c r="C32" t="s">
        <v>129</v>
      </c>
      <c r="D32" t="s">
        <v>129</v>
      </c>
      <c r="E32" t="s">
        <v>130</v>
      </c>
      <c r="F32" t="s">
        <v>131</v>
      </c>
      <c r="G32" t="s">
        <v>121</v>
      </c>
      <c r="H32" t="s">
        <v>132</v>
      </c>
      <c r="N32" t="s">
        <v>24</v>
      </c>
      <c r="O32" t="s">
        <v>75</v>
      </c>
      <c r="P32" t="s">
        <v>76</v>
      </c>
      <c r="Q32" t="s">
        <v>77</v>
      </c>
      <c r="R32" t="s">
        <v>78</v>
      </c>
      <c r="S32" t="s">
        <v>79</v>
      </c>
      <c r="T32" t="s">
        <v>80</v>
      </c>
    </row>
    <row r="33" spans="2:20" x14ac:dyDescent="0.25">
      <c r="B33" t="s">
        <v>10</v>
      </c>
      <c r="C33" t="s">
        <v>133</v>
      </c>
      <c r="D33" t="s">
        <v>134</v>
      </c>
      <c r="E33" t="s">
        <v>135</v>
      </c>
      <c r="F33" t="s">
        <v>136</v>
      </c>
      <c r="G33" t="s">
        <v>109</v>
      </c>
      <c r="H33" t="s">
        <v>137</v>
      </c>
      <c r="N33" t="s">
        <v>25</v>
      </c>
      <c r="O33" t="s">
        <v>81</v>
      </c>
      <c r="P33" t="s">
        <v>82</v>
      </c>
      <c r="Q33" t="s">
        <v>83</v>
      </c>
      <c r="R33" t="s">
        <v>84</v>
      </c>
      <c r="S33" t="s">
        <v>85</v>
      </c>
      <c r="T33" t="s">
        <v>86</v>
      </c>
    </row>
    <row r="34" spans="2:20" x14ac:dyDescent="0.25">
      <c r="B34" t="s">
        <v>7</v>
      </c>
      <c r="C34" t="s">
        <v>138</v>
      </c>
      <c r="D34" t="s">
        <v>139</v>
      </c>
      <c r="E34" t="s">
        <v>140</v>
      </c>
      <c r="F34" t="s">
        <v>141</v>
      </c>
      <c r="G34" t="s">
        <v>142</v>
      </c>
      <c r="H34" t="s">
        <v>143</v>
      </c>
      <c r="N34" t="s">
        <v>27</v>
      </c>
      <c r="O34" t="s">
        <v>87</v>
      </c>
      <c r="P34" t="s">
        <v>88</v>
      </c>
      <c r="Q34" t="s">
        <v>89</v>
      </c>
      <c r="R34" t="s">
        <v>90</v>
      </c>
      <c r="S34" t="s">
        <v>91</v>
      </c>
      <c r="T34" t="s">
        <v>92</v>
      </c>
    </row>
    <row r="35" spans="2:20" x14ac:dyDescent="0.25">
      <c r="B35" t="s">
        <v>18</v>
      </c>
      <c r="C35" t="s">
        <v>144</v>
      </c>
      <c r="D35" t="s">
        <v>145</v>
      </c>
      <c r="E35" t="s">
        <v>146</v>
      </c>
      <c r="F35" t="s">
        <v>147</v>
      </c>
      <c r="G35" t="s">
        <v>148</v>
      </c>
      <c r="H35" t="s">
        <v>149</v>
      </c>
      <c r="N35" t="s">
        <v>14</v>
      </c>
      <c r="O35" t="s">
        <v>93</v>
      </c>
      <c r="P35" t="s">
        <v>94</v>
      </c>
      <c r="Q35" t="s">
        <v>95</v>
      </c>
      <c r="R35" t="s">
        <v>96</v>
      </c>
      <c r="S35" t="s">
        <v>97</v>
      </c>
      <c r="T35" t="s">
        <v>98</v>
      </c>
    </row>
    <row r="36" spans="2:20" x14ac:dyDescent="0.25">
      <c r="B36" t="s">
        <v>9</v>
      </c>
      <c r="C36" t="s">
        <v>96</v>
      </c>
      <c r="D36" t="s">
        <v>150</v>
      </c>
      <c r="E36" t="s">
        <v>151</v>
      </c>
      <c r="F36" t="s">
        <v>152</v>
      </c>
      <c r="G36" t="s">
        <v>153</v>
      </c>
      <c r="H36" t="s">
        <v>154</v>
      </c>
      <c r="N36" t="s">
        <v>15</v>
      </c>
      <c r="O36" t="s">
        <v>99</v>
      </c>
      <c r="P36" t="s">
        <v>100</v>
      </c>
      <c r="Q36" t="s">
        <v>101</v>
      </c>
      <c r="R36" t="s">
        <v>102</v>
      </c>
      <c r="S36" t="s">
        <v>103</v>
      </c>
      <c r="T36" t="s">
        <v>104</v>
      </c>
    </row>
    <row r="37" spans="2:20" x14ac:dyDescent="0.25">
      <c r="B37" t="s">
        <v>20</v>
      </c>
      <c r="C37" t="s">
        <v>155</v>
      </c>
      <c r="D37" t="s">
        <v>156</v>
      </c>
      <c r="E37" t="s">
        <v>157</v>
      </c>
      <c r="F37" t="s">
        <v>158</v>
      </c>
      <c r="G37" t="s">
        <v>34</v>
      </c>
      <c r="H37" t="s">
        <v>159</v>
      </c>
      <c r="N37" t="s">
        <v>16</v>
      </c>
      <c r="O37" t="s">
        <v>105</v>
      </c>
      <c r="P37" t="s">
        <v>106</v>
      </c>
      <c r="Q37" t="s">
        <v>107</v>
      </c>
      <c r="R37" t="s">
        <v>108</v>
      </c>
      <c r="S37" t="s">
        <v>109</v>
      </c>
      <c r="T37" t="s">
        <v>110</v>
      </c>
    </row>
    <row r="38" spans="2:20" x14ac:dyDescent="0.25">
      <c r="B38" t="s">
        <v>21</v>
      </c>
      <c r="C38" t="s">
        <v>160</v>
      </c>
      <c r="D38" t="s">
        <v>161</v>
      </c>
      <c r="E38" t="s">
        <v>162</v>
      </c>
      <c r="F38" t="s">
        <v>163</v>
      </c>
      <c r="G38" t="s">
        <v>164</v>
      </c>
      <c r="H38" t="s">
        <v>165</v>
      </c>
    </row>
    <row r="39" spans="2:20" x14ac:dyDescent="0.25">
      <c r="B39" t="s">
        <v>22</v>
      </c>
      <c r="C39" t="s">
        <v>166</v>
      </c>
      <c r="D39" t="s">
        <v>167</v>
      </c>
      <c r="E39" t="s">
        <v>168</v>
      </c>
      <c r="F39" t="s">
        <v>169</v>
      </c>
      <c r="G39" t="s">
        <v>170</v>
      </c>
      <c r="H39" t="s">
        <v>171</v>
      </c>
    </row>
    <row r="40" spans="2:20" x14ac:dyDescent="0.25">
      <c r="B40" t="s">
        <v>23</v>
      </c>
      <c r="C40" t="s">
        <v>172</v>
      </c>
      <c r="D40" t="s">
        <v>173</v>
      </c>
      <c r="E40" t="s">
        <v>174</v>
      </c>
      <c r="F40" t="s">
        <v>175</v>
      </c>
      <c r="G40" t="s">
        <v>45</v>
      </c>
      <c r="H40" t="s">
        <v>176</v>
      </c>
    </row>
  </sheetData>
  <conditionalFormatting sqref="B2:S7">
    <cfRule type="cellIs" dxfId="1" priority="2" operator="lessThan">
      <formula>0.005</formula>
    </cfRule>
  </conditionalFormatting>
  <conditionalFormatting sqref="B10:S15">
    <cfRule type="cellIs" dxfId="0" priority="1" operator="lessThan">
      <formula>0.005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2020-04-14T18:33:12Z</dcterms:created>
  <dcterms:modified xsi:type="dcterms:W3CDTF">2020-05-27T06:02:05Z</dcterms:modified>
</cp:coreProperties>
</file>