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C81CB61B-5630-427F-AEDD-AB39C53216F1}" xr6:coauthVersionLast="44" xr6:coauthVersionMax="44" xr10:uidLastSave="{00000000-0000-0000-0000-000000000000}"/>
  <bookViews>
    <workbookView xWindow="-108" yWindow="-108" windowWidth="23256" windowHeight="12576" xr2:uid="{FCC1C835-433B-436E-82DE-EF34D4C014E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" i="1" l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17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17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17" i="1"/>
  <c r="W6" i="1"/>
  <c r="L30" i="1" s="1"/>
  <c r="Z6" i="1"/>
  <c r="T6" i="1"/>
  <c r="I29" i="1" s="1"/>
  <c r="AA5" i="1"/>
  <c r="Z5" i="1"/>
  <c r="W5" i="1"/>
  <c r="V5" i="1"/>
  <c r="U5" i="1"/>
  <c r="T5" i="1"/>
  <c r="V88" i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R76" i="1"/>
  <c r="Q76" i="1"/>
  <c r="P76" i="1"/>
  <c r="S75" i="1"/>
  <c r="R75" i="1"/>
  <c r="Q75" i="1"/>
  <c r="P75" i="1"/>
  <c r="R72" i="1"/>
  <c r="Q72" i="1"/>
  <c r="P72" i="1"/>
  <c r="O72" i="1"/>
  <c r="R71" i="1"/>
  <c r="Q71" i="1"/>
  <c r="P71" i="1"/>
  <c r="O71" i="1"/>
  <c r="Q68" i="1"/>
  <c r="P68" i="1"/>
  <c r="O68" i="1"/>
  <c r="N68" i="1"/>
  <c r="Q67" i="1"/>
  <c r="P67" i="1"/>
  <c r="O67" i="1"/>
  <c r="N67" i="1"/>
  <c r="P64" i="1"/>
  <c r="O64" i="1"/>
  <c r="N64" i="1"/>
  <c r="M64" i="1"/>
  <c r="P63" i="1"/>
  <c r="O63" i="1"/>
  <c r="N63" i="1"/>
  <c r="M63" i="1"/>
  <c r="O60" i="1"/>
  <c r="N60" i="1"/>
  <c r="M60" i="1"/>
  <c r="L60" i="1"/>
  <c r="O59" i="1"/>
  <c r="N59" i="1"/>
  <c r="M59" i="1"/>
  <c r="L59" i="1"/>
  <c r="N56" i="1"/>
  <c r="M56" i="1"/>
  <c r="L56" i="1"/>
  <c r="K56" i="1"/>
  <c r="N55" i="1"/>
  <c r="M55" i="1"/>
  <c r="L55" i="1"/>
  <c r="K55" i="1"/>
  <c r="M52" i="1"/>
  <c r="L52" i="1"/>
  <c r="K52" i="1"/>
  <c r="J52" i="1"/>
  <c r="M51" i="1"/>
  <c r="L51" i="1"/>
  <c r="K51" i="1"/>
  <c r="J51" i="1"/>
  <c r="L48" i="1"/>
  <c r="K48" i="1"/>
  <c r="J48" i="1"/>
  <c r="I48" i="1"/>
  <c r="L47" i="1"/>
  <c r="K47" i="1"/>
  <c r="J47" i="1"/>
  <c r="I47" i="1"/>
  <c r="K44" i="1"/>
  <c r="J44" i="1"/>
  <c r="I44" i="1"/>
  <c r="H44" i="1"/>
  <c r="K43" i="1"/>
  <c r="J43" i="1"/>
  <c r="I43" i="1"/>
  <c r="H43" i="1"/>
  <c r="J40" i="1"/>
  <c r="I40" i="1"/>
  <c r="H40" i="1"/>
  <c r="G40" i="1"/>
  <c r="J39" i="1"/>
  <c r="I39" i="1"/>
  <c r="H39" i="1"/>
  <c r="G39" i="1"/>
  <c r="E39" i="1"/>
  <c r="I36" i="1"/>
  <c r="H36" i="1"/>
  <c r="G36" i="1"/>
  <c r="F36" i="1"/>
  <c r="I35" i="1"/>
  <c r="H35" i="1"/>
  <c r="G35" i="1"/>
  <c r="F35" i="1"/>
  <c r="A33" i="1"/>
  <c r="O32" i="1"/>
  <c r="I32" i="1"/>
  <c r="H32" i="1"/>
  <c r="G32" i="1"/>
  <c r="F32" i="1"/>
  <c r="E32" i="1"/>
  <c r="A32" i="1"/>
  <c r="O31" i="1"/>
  <c r="L31" i="1"/>
  <c r="H31" i="1"/>
  <c r="G31" i="1"/>
  <c r="F31" i="1"/>
  <c r="E31" i="1"/>
  <c r="C31" i="1"/>
  <c r="O30" i="1"/>
  <c r="I30" i="1"/>
  <c r="O29" i="1"/>
  <c r="L29" i="1"/>
  <c r="O28" i="1"/>
  <c r="L28" i="1"/>
  <c r="G28" i="1"/>
  <c r="F28" i="1"/>
  <c r="E28" i="1"/>
  <c r="D28" i="1"/>
  <c r="O27" i="1"/>
  <c r="L27" i="1"/>
  <c r="I27" i="1"/>
  <c r="G27" i="1"/>
  <c r="F27" i="1"/>
  <c r="E27" i="1"/>
  <c r="D27" i="1"/>
  <c r="O26" i="1"/>
  <c r="L26" i="1"/>
  <c r="I26" i="1"/>
  <c r="O25" i="1"/>
  <c r="L25" i="1"/>
  <c r="O24" i="1"/>
  <c r="L24" i="1"/>
  <c r="F24" i="1"/>
  <c r="E24" i="1"/>
  <c r="D24" i="1"/>
  <c r="C24" i="1"/>
  <c r="O23" i="1"/>
  <c r="L23" i="1"/>
  <c r="I23" i="1"/>
  <c r="F23" i="1"/>
  <c r="E23" i="1"/>
  <c r="D23" i="1"/>
  <c r="C23" i="1"/>
  <c r="A23" i="1"/>
  <c r="S22" i="1"/>
  <c r="T22" i="1" s="1"/>
  <c r="O22" i="1"/>
  <c r="L22" i="1"/>
  <c r="V21" i="1"/>
  <c r="O21" i="1"/>
  <c r="L21" i="1"/>
  <c r="I21" i="1"/>
  <c r="V20" i="1"/>
  <c r="O20" i="1"/>
  <c r="L20" i="1"/>
  <c r="E20" i="1"/>
  <c r="D20" i="1"/>
  <c r="C20" i="1"/>
  <c r="B20" i="1"/>
  <c r="O19" i="1"/>
  <c r="L19" i="1"/>
  <c r="I19" i="1"/>
  <c r="E19" i="1"/>
  <c r="D19" i="1"/>
  <c r="C19" i="1"/>
  <c r="B19" i="1"/>
  <c r="O18" i="1"/>
  <c r="L18" i="1"/>
  <c r="I18" i="1"/>
  <c r="O17" i="1"/>
  <c r="L17" i="1"/>
  <c r="L32" i="1" l="1"/>
  <c r="I22" i="1"/>
  <c r="I24" i="1"/>
  <c r="I28" i="1"/>
  <c r="I31" i="1"/>
  <c r="I20" i="1"/>
  <c r="I17" i="1"/>
  <c r="I25" i="1"/>
</calcChain>
</file>

<file path=xl/sharedStrings.xml><?xml version="1.0" encoding="utf-8"?>
<sst xmlns="http://schemas.openxmlformats.org/spreadsheetml/2006/main" count="90" uniqueCount="23">
  <si>
    <t>HK-2</t>
  </si>
  <si>
    <t>UMRC6</t>
  </si>
  <si>
    <t>UOK262</t>
  </si>
  <si>
    <t>UOK + DIDS</t>
  </si>
  <si>
    <t>T1P</t>
  </si>
  <si>
    <t>Kpl</t>
  </si>
  <si>
    <t>UOK262 with DIDS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</si>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</sst>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[1]Sheet1!$F$39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69-468B-9F51-2B2F5DA92FAE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69-468B-9F51-2B2F5DA92FA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69-468B-9F51-2B2F5DA92FAE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69-468B-9F51-2B2F5DA92FAE}"/>
              </c:ext>
            </c:extLst>
          </c:dPt>
          <c:errBars>
            <c:errBarType val="both"/>
            <c:errValType val="cust"/>
            <c:noEndCap val="0"/>
            <c:plus>
              <c:numRef>
                <c:f>[1]Sheet1!$G$40:$J$40</c:f>
                <c:numCache>
                  <c:formatCode>General</c:formatCode>
                  <c:ptCount val="4"/>
                  <c:pt idx="0">
                    <c:v>3.6118128467763112E-2</c:v>
                  </c:pt>
                  <c:pt idx="1">
                    <c:v>0.12580915640925344</c:v>
                  </c:pt>
                  <c:pt idx="2">
                    <c:v>0.77578226166599928</c:v>
                  </c:pt>
                  <c:pt idx="3">
                    <c:v>0.34549508550384522</c:v>
                  </c:pt>
                </c:numCache>
              </c:numRef>
            </c:plus>
            <c:minus>
              <c:numRef>
                <c:f>[1]Sheet1!$G$40:$J$40</c:f>
                <c:numCache>
                  <c:formatCode>General</c:formatCode>
                  <c:ptCount val="4"/>
                  <c:pt idx="0">
                    <c:v>3.6118128467763112E-2</c:v>
                  </c:pt>
                  <c:pt idx="1">
                    <c:v>0.12580915640925344</c:v>
                  </c:pt>
                  <c:pt idx="2">
                    <c:v>0.77578226166599928</c:v>
                  </c:pt>
                  <c:pt idx="3">
                    <c:v>0.34549508550384522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[1]Sheet1!$G$38:$J$38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[1]Sheet1!$G$39:$J$39</c:f>
              <c:numCache>
                <c:formatCode>General</c:formatCode>
                <c:ptCount val="4"/>
                <c:pt idx="0">
                  <c:v>0.15246154644866769</c:v>
                </c:pt>
                <c:pt idx="1">
                  <c:v>0.64294411858870992</c:v>
                </c:pt>
                <c:pt idx="2">
                  <c:v>1.3683853881971031</c:v>
                </c:pt>
                <c:pt idx="3">
                  <c:v>0.42186206704651613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69-468B-9F51-2B2F5DA92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531424"/>
        <c:axId val="444531752"/>
      </c:barChart>
      <c:catAx>
        <c:axId val="44453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531752"/>
        <c:crosses val="autoZero"/>
        <c:auto val="1"/>
        <c:lblAlgn val="ctr"/>
        <c:lblOffset val="100"/>
        <c:noMultiLvlLbl val="0"/>
      </c:catAx>
      <c:valAx>
        <c:axId val="44453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53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[1]Sheet1!$D$31</c:f>
              <c:strCache>
                <c:ptCount val="1"/>
                <c:pt idx="0">
                  <c:v>T1Lin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7-434F-B896-104719A508B5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7-434F-B896-104719A508B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7-434F-B896-104719A508B5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7-434F-B896-104719A508B5}"/>
              </c:ext>
            </c:extLst>
          </c:dPt>
          <c:errBars>
            <c:errBarType val="both"/>
            <c:errValType val="cust"/>
            <c:noEndCap val="0"/>
            <c:plus>
              <c:numRef>
                <c:f>[1]Sheet1!$E$32:$H$32</c:f>
                <c:numCache>
                  <c:formatCode>General</c:formatCode>
                  <c:ptCount val="4"/>
                  <c:pt idx="0">
                    <c:v>3.1224455778136964</c:v>
                  </c:pt>
                  <c:pt idx="1">
                    <c:v>2.4309852409781874</c:v>
                  </c:pt>
                  <c:pt idx="2">
                    <c:v>1.3053985631124185</c:v>
                  </c:pt>
                  <c:pt idx="3">
                    <c:v>1.9348871604508135</c:v>
                  </c:pt>
                </c:numCache>
              </c:numRef>
            </c:plus>
            <c:minus>
              <c:numRef>
                <c:f>[1]Sheet1!$E$32:$H$32</c:f>
                <c:numCache>
                  <c:formatCode>General</c:formatCode>
                  <c:ptCount val="4"/>
                  <c:pt idx="0">
                    <c:v>3.1224455778136964</c:v>
                  </c:pt>
                  <c:pt idx="1">
                    <c:v>2.4309852409781874</c:v>
                  </c:pt>
                  <c:pt idx="2">
                    <c:v>1.3053985631124185</c:v>
                  </c:pt>
                  <c:pt idx="3">
                    <c:v>1.9348871604508135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[1]Sheet1!$E$30:$H$30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[1]Sheet1!$E$31:$H$31</c:f>
              <c:numCache>
                <c:formatCode>General</c:formatCode>
                <c:ptCount val="4"/>
                <c:pt idx="0">
                  <c:v>23.425446403058647</c:v>
                </c:pt>
                <c:pt idx="1">
                  <c:v>22.52907265991681</c:v>
                </c:pt>
                <c:pt idx="2">
                  <c:v>19.777763119693709</c:v>
                </c:pt>
                <c:pt idx="3">
                  <c:v>21.167460168630758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7-434F-B896-104719A50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105648"/>
        <c:axId val="632103352"/>
      </c:barChart>
      <c:catAx>
        <c:axId val="63210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2103352"/>
        <c:crosses val="autoZero"/>
        <c:auto val="1"/>
        <c:lblAlgn val="ctr"/>
        <c:lblOffset val="100"/>
        <c:noMultiLvlLbl val="0"/>
      </c:catAx>
      <c:valAx>
        <c:axId val="6321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210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204787</xdr:colOff>
      <xdr:row>32</xdr:row>
      <xdr:rowOff>136207</xdr:rowOff>
    </xdr:from>
    <xdr:to>
      <xdr:col>20</xdr:col>
      <xdr:colOff>509587</xdr:colOff>
      <xdr:row>47</xdr:row>
      <xdr:rowOff>164782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B0677-F6D4-45D9-98DA-F115C27D1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319087</xdr:colOff>
      <xdr:row>34</xdr:row>
      <xdr:rowOff>159067</xdr:rowOff>
    </xdr:from>
    <xdr:to>
      <xdr:col>24</xdr:col>
      <xdr:colOff>14287</xdr:colOff>
      <xdr:row>50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0B8BB1-6C58-4B71-9448-CA019468B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naptophysin_Image_Analysis/Lacex_summary_101119_recover_old_T1Lin19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kpl"/>
      <sheetName val="Sheet8"/>
      <sheetName val="KMCT4"/>
      <sheetName val="Sheet2"/>
    </sheetNames>
    <sheetDataSet>
      <sheetData sheetId="0">
        <row r="30">
          <cell r="E30" t="str">
            <v>HK-2</v>
          </cell>
          <cell r="F30" t="str">
            <v>UMRC6</v>
          </cell>
          <cell r="G30" t="str">
            <v>UOK262</v>
          </cell>
          <cell r="H30" t="str">
            <v>UOK262 with DIDS</v>
          </cell>
        </row>
        <row r="31">
          <cell r="D31" t="str">
            <v>T1Lin</v>
          </cell>
          <cell r="E31">
            <v>23.425446403058647</v>
          </cell>
          <cell r="F31">
            <v>22.52907265991681</v>
          </cell>
          <cell r="G31">
            <v>19.777763119693709</v>
          </cell>
          <cell r="H31">
            <v>21.167460168630758</v>
          </cell>
        </row>
        <row r="32">
          <cell r="E32">
            <v>3.1224455778136964</v>
          </cell>
          <cell r="F32">
            <v>2.4309852409781874</v>
          </cell>
          <cell r="G32">
            <v>1.3053985631124185</v>
          </cell>
          <cell r="H32">
            <v>1.9348871604508135</v>
          </cell>
        </row>
        <row r="38">
          <cell r="G38" t="str">
            <v>HK-2</v>
          </cell>
          <cell r="H38" t="str">
            <v>UMRC6</v>
          </cell>
          <cell r="I38" t="str">
            <v>UOK262</v>
          </cell>
          <cell r="J38" t="str">
            <v>UOK + DIDS</v>
          </cell>
        </row>
        <row r="39">
          <cell r="F39" t="str">
            <v>KMCT4</v>
          </cell>
          <cell r="G39">
            <v>0.15246154644866769</v>
          </cell>
          <cell r="H39">
            <v>0.64294411858870992</v>
          </cell>
          <cell r="I39">
            <v>1.3683853881971031</v>
          </cell>
          <cell r="J39">
            <v>0.42186206704651613</v>
          </cell>
        </row>
        <row r="40">
          <cell r="G40">
            <v>3.6118128467763112E-2</v>
          </cell>
          <cell r="H40">
            <v>0.12580915640925344</v>
          </cell>
          <cell r="I40">
            <v>0.77578226166599928</v>
          </cell>
          <cell r="J40">
            <v>0.34549508550384522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E5435-BFA5-413B-928C-E12959B21218}">
  <dimension ref="A1:AB88"/>
  <sheetViews>
    <sheetView tabSelected="1" workbookViewId="0">
      <selection activeCell="O15" sqref="O15"/>
    </sheetView>
  </sheetViews>
  <sheetFormatPr defaultRowHeight="14.4" x14ac:dyDescent="0.3"/>
  <sheetData>
    <row r="1" spans="1:28" x14ac:dyDescent="0.3">
      <c r="A1">
        <v>49.741385912107631</v>
      </c>
      <c r="B1">
        <v>7.9999999999977797E-2</v>
      </c>
      <c r="C1">
        <v>0.16745179815625513</v>
      </c>
      <c r="D1">
        <v>21.527931351721683</v>
      </c>
      <c r="E1">
        <v>9.9999999999977801E-2</v>
      </c>
      <c r="F1">
        <v>3.7830137502414396</v>
      </c>
      <c r="G1">
        <v>35.709225033508773</v>
      </c>
      <c r="H1">
        <v>9.3269862062885505</v>
      </c>
      <c r="I1">
        <v>2.2204541693659851E-14</v>
      </c>
      <c r="J1">
        <v>3.5183343336118367</v>
      </c>
      <c r="K1">
        <v>19</v>
      </c>
      <c r="L1">
        <v>500000000</v>
      </c>
      <c r="M1">
        <v>0.99668622160448561</v>
      </c>
      <c r="N1">
        <v>0.96520904695452092</v>
      </c>
      <c r="O1">
        <v>0.94089750514886339</v>
      </c>
      <c r="P1">
        <v>9.703242552471518E-2</v>
      </c>
      <c r="Q1">
        <v>0.8657648444139896</v>
      </c>
      <c r="R1">
        <v>0.3758284333985375</v>
      </c>
    </row>
    <row r="2" spans="1:28" x14ac:dyDescent="0.3">
      <c r="A2">
        <v>49.904342778519499</v>
      </c>
      <c r="B2">
        <v>7.9999999999977797E-2</v>
      </c>
      <c r="C2">
        <v>0.23871417391165164</v>
      </c>
      <c r="D2">
        <v>21.880618212458021</v>
      </c>
      <c r="E2">
        <v>9.9999999999977801E-2</v>
      </c>
      <c r="F2">
        <v>4.8020125085143262</v>
      </c>
      <c r="G2">
        <v>35.795051182908757</v>
      </c>
      <c r="H2">
        <v>8.393629865962458</v>
      </c>
      <c r="I2">
        <v>2.2204561277093942E-14</v>
      </c>
      <c r="J2">
        <v>3.6114128380547785</v>
      </c>
      <c r="K2">
        <v>19</v>
      </c>
      <c r="L2">
        <v>500000000</v>
      </c>
      <c r="M2">
        <v>0.99765853850500641</v>
      </c>
      <c r="N2">
        <v>0.99265564823962016</v>
      </c>
      <c r="O2">
        <v>0.92453228931989939</v>
      </c>
      <c r="P2">
        <v>8.1852791463104355E-2</v>
      </c>
      <c r="Q2">
        <v>0.82240282601079118</v>
      </c>
      <c r="R2">
        <v>0.38637047480022552</v>
      </c>
    </row>
    <row r="3" spans="1:28" x14ac:dyDescent="0.3">
      <c r="A3">
        <v>50.276083983638316</v>
      </c>
      <c r="B3">
        <v>7.9999999999977797E-2</v>
      </c>
      <c r="C3">
        <v>0.203684388995961</v>
      </c>
      <c r="D3">
        <v>27.610854226831446</v>
      </c>
      <c r="E3">
        <v>9.9999999999977801E-2</v>
      </c>
      <c r="F3">
        <v>3.9622819308452795</v>
      </c>
      <c r="G3">
        <v>35.790254563428306</v>
      </c>
      <c r="H3">
        <v>8.8156993701639035</v>
      </c>
      <c r="I3">
        <v>2.2215276871760462E-14</v>
      </c>
      <c r="J3">
        <v>4.7730199554881851</v>
      </c>
      <c r="K3">
        <v>19</v>
      </c>
      <c r="L3">
        <v>500000000</v>
      </c>
      <c r="M3">
        <v>0.99739731077607896</v>
      </c>
      <c r="N3">
        <v>0.9848371203070988</v>
      </c>
      <c r="O3">
        <v>0.89874690551663683</v>
      </c>
      <c r="P3">
        <v>8.7729039672031328E-2</v>
      </c>
      <c r="Q3">
        <v>0.77669998211491087</v>
      </c>
      <c r="R3">
        <v>0.46846367848716014</v>
      </c>
    </row>
    <row r="4" spans="1:28" x14ac:dyDescent="0.3">
      <c r="A4">
        <v>49.260126441490904</v>
      </c>
      <c r="B4">
        <v>7.99999999975953E-2</v>
      </c>
      <c r="C4">
        <v>0.27663050788063703</v>
      </c>
      <c r="D4">
        <v>28.944379167923614</v>
      </c>
      <c r="E4">
        <v>9.999999989232769E-2</v>
      </c>
      <c r="F4">
        <v>3.7039199635282172</v>
      </c>
      <c r="G4">
        <v>35.958261776464468</v>
      </c>
      <c r="H4">
        <v>4.6865268600902139</v>
      </c>
      <c r="I4">
        <v>2.3489984988587337E-14</v>
      </c>
      <c r="J4">
        <v>3.7405390179784384</v>
      </c>
      <c r="K4">
        <v>19</v>
      </c>
      <c r="L4">
        <v>500000000</v>
      </c>
      <c r="M4">
        <v>0.99701750260009869</v>
      </c>
      <c r="N4">
        <v>0.9672094382984382</v>
      </c>
      <c r="O4">
        <v>0.98615136425828764</v>
      </c>
      <c r="P4">
        <v>8.6267982375604055E-2</v>
      </c>
      <c r="Q4">
        <v>0.48711226077327391</v>
      </c>
      <c r="R4">
        <v>0.1717867160099478</v>
      </c>
    </row>
    <row r="5" spans="1:28" x14ac:dyDescent="0.3">
      <c r="A5">
        <v>49.327905451887382</v>
      </c>
      <c r="B5">
        <v>7.9999999999905147E-2</v>
      </c>
      <c r="C5">
        <v>0.25895309259114174</v>
      </c>
      <c r="D5">
        <v>27.268732744355393</v>
      </c>
      <c r="E5">
        <v>9.9999999999977801E-2</v>
      </c>
      <c r="F5">
        <v>5.2990807897107546</v>
      </c>
      <c r="G5">
        <v>35.943975032968815</v>
      </c>
      <c r="H5">
        <v>6.732439943732393</v>
      </c>
      <c r="I5">
        <v>2.2205999016562174E-14</v>
      </c>
      <c r="J5">
        <v>4.8160681464098678</v>
      </c>
      <c r="K5">
        <v>19</v>
      </c>
      <c r="L5">
        <v>500000000</v>
      </c>
      <c r="M5">
        <v>0.99633114258375133</v>
      </c>
      <c r="N5">
        <v>0.98425356675679065</v>
      </c>
      <c r="O5">
        <v>0.97912160648506741</v>
      </c>
      <c r="P5">
        <v>9.5234846877495768E-2</v>
      </c>
      <c r="Q5">
        <v>0.79995943289160731</v>
      </c>
      <c r="R5">
        <v>0.2032899216138469</v>
      </c>
      <c r="T5" s="1">
        <f>1/51</f>
        <v>1.9607843137254902E-2</v>
      </c>
      <c r="U5">
        <f>0.0001</f>
        <v>1E-4</v>
      </c>
      <c r="V5">
        <f>10^-8</f>
        <v>1E-8</v>
      </c>
      <c r="W5" s="1">
        <f>1/30-0.001</f>
        <v>3.2333333333333332E-2</v>
      </c>
      <c r="X5">
        <v>0</v>
      </c>
      <c r="Y5">
        <v>1E-3</v>
      </c>
      <c r="Z5" s="1">
        <f>1/37.7</f>
        <v>2.652519893899204E-2</v>
      </c>
      <c r="AA5">
        <f>10^-8</f>
        <v>1E-8</v>
      </c>
      <c r="AB5">
        <v>0</v>
      </c>
    </row>
    <row r="6" spans="1:28" x14ac:dyDescent="0.3">
      <c r="A6">
        <v>49.095178135935249</v>
      </c>
      <c r="B6">
        <v>7.9999999998844509E-2</v>
      </c>
      <c r="C6">
        <v>0.23928825634301748</v>
      </c>
      <c r="D6">
        <v>22.039446473561178</v>
      </c>
      <c r="E6">
        <v>9.9999999999974665E-2</v>
      </c>
      <c r="F6">
        <v>2.5689752330589575</v>
      </c>
      <c r="G6">
        <v>36.504692707899885</v>
      </c>
      <c r="H6">
        <v>2.0718427582359857</v>
      </c>
      <c r="I6">
        <v>2.2204460492503131E-14</v>
      </c>
      <c r="J6">
        <v>2.8009906026203648</v>
      </c>
      <c r="K6">
        <v>19</v>
      </c>
      <c r="L6">
        <v>500000000</v>
      </c>
      <c r="M6">
        <v>0.99714763848867971</v>
      </c>
      <c r="N6">
        <v>0.98977176592787885</v>
      </c>
      <c r="O6">
        <v>0.983012749541189</v>
      </c>
      <c r="P6">
        <v>8.6060990927468314E-2</v>
      </c>
      <c r="Q6">
        <v>0.35629842810294388</v>
      </c>
      <c r="R6">
        <v>0.20678391368066404</v>
      </c>
      <c r="T6" s="1">
        <f>1/47</f>
        <v>2.1276595744680851E-2</v>
      </c>
      <c r="U6">
        <v>0.08</v>
      </c>
      <c r="V6">
        <v>10</v>
      </c>
      <c r="W6" s="1">
        <f>1/22+0.001</f>
        <v>4.6454545454545457E-2</v>
      </c>
      <c r="X6">
        <v>0.1</v>
      </c>
      <c r="Y6">
        <v>10</v>
      </c>
      <c r="Z6" s="1">
        <f>1/35.7</f>
        <v>2.8011204481792715E-2</v>
      </c>
      <c r="AA6">
        <v>10</v>
      </c>
      <c r="AB6">
        <v>0.9</v>
      </c>
    </row>
    <row r="7" spans="1:28" x14ac:dyDescent="0.3">
      <c r="A7">
        <v>50.215112225744775</v>
      </c>
      <c r="B7">
        <v>4.5963479439263655E-2</v>
      </c>
      <c r="C7">
        <v>0.16322425352762568</v>
      </c>
      <c r="D7">
        <v>28.989385295713475</v>
      </c>
      <c r="E7">
        <v>9.9999999999967767E-2</v>
      </c>
      <c r="F7">
        <v>0.52517128811807401</v>
      </c>
      <c r="G7">
        <v>36.851587509947962</v>
      </c>
      <c r="H7">
        <v>1.3549391148976215</v>
      </c>
      <c r="I7">
        <v>3.2877254470946617E-5</v>
      </c>
      <c r="J7">
        <v>2.7047004944585327</v>
      </c>
      <c r="K7">
        <v>19</v>
      </c>
      <c r="L7">
        <v>500000000</v>
      </c>
      <c r="M7">
        <v>0.9964239776410817</v>
      </c>
      <c r="N7">
        <v>0.98327373167764143</v>
      </c>
      <c r="O7">
        <v>0.91689804196000013</v>
      </c>
      <c r="P7">
        <v>9.7006484227080289E-2</v>
      </c>
      <c r="Q7">
        <v>0.2471814137596077</v>
      </c>
      <c r="R7">
        <v>0.41720304761665622</v>
      </c>
    </row>
    <row r="8" spans="1:28" x14ac:dyDescent="0.3">
      <c r="A8">
        <v>48.861174150964061</v>
      </c>
      <c r="B8">
        <v>7.9999999999977797E-2</v>
      </c>
      <c r="C8">
        <v>0.17910935834304628</v>
      </c>
      <c r="D8">
        <v>25.956883815835507</v>
      </c>
      <c r="E8">
        <v>9.9999999999977801E-2</v>
      </c>
      <c r="F8">
        <v>1.2121323422686074</v>
      </c>
      <c r="G8">
        <v>36.637418228529064</v>
      </c>
      <c r="H8">
        <v>3.4511886943794687</v>
      </c>
      <c r="I8">
        <v>2.2204464741528548E-14</v>
      </c>
      <c r="J8">
        <v>3.9130472719370726</v>
      </c>
      <c r="K8">
        <v>19</v>
      </c>
      <c r="L8">
        <v>500000000</v>
      </c>
      <c r="M8">
        <v>0.99675331027084857</v>
      </c>
      <c r="N8">
        <v>0.99460832690294954</v>
      </c>
      <c r="O8">
        <v>0.94339791491172842</v>
      </c>
      <c r="P8">
        <v>9.250722004854886E-2</v>
      </c>
      <c r="Q8">
        <v>0.19493901449179063</v>
      </c>
      <c r="R8">
        <v>0.34100752046909055</v>
      </c>
    </row>
    <row r="9" spans="1:28" x14ac:dyDescent="0.3">
      <c r="A9">
        <v>49.328852913287051</v>
      </c>
      <c r="B9">
        <v>3.6821650558798769E-2</v>
      </c>
      <c r="C9">
        <v>0.29821291238360931</v>
      </c>
      <c r="D9">
        <v>27.497303505758879</v>
      </c>
      <c r="E9">
        <v>9.9999999958117175E-2</v>
      </c>
      <c r="F9">
        <v>2.7067695814495716</v>
      </c>
      <c r="G9">
        <v>35.700014026735197</v>
      </c>
      <c r="H9">
        <v>9.9998649605051941</v>
      </c>
      <c r="I9">
        <v>1.2937543305242319E-5</v>
      </c>
      <c r="J9">
        <v>4.2882113234860197</v>
      </c>
      <c r="K9">
        <v>19</v>
      </c>
      <c r="L9">
        <v>500000000</v>
      </c>
      <c r="M9">
        <v>0.9948711751636975</v>
      </c>
      <c r="N9">
        <v>0.95875123913551086</v>
      </c>
      <c r="O9">
        <v>0.97609253238730054</v>
      </c>
      <c r="P9">
        <v>0.10937364242838685</v>
      </c>
      <c r="Q9">
        <v>0.89487988660300344</v>
      </c>
      <c r="R9">
        <v>0.49539272631439007</v>
      </c>
    </row>
    <row r="10" spans="1:28" x14ac:dyDescent="0.3">
      <c r="A10">
        <v>50.16075613050031</v>
      </c>
      <c r="B10">
        <v>7.1281932030010806E-2</v>
      </c>
      <c r="C10">
        <v>0.13278983831856825</v>
      </c>
      <c r="D10">
        <v>21.549027085731424</v>
      </c>
      <c r="E10">
        <v>9.9999999999977801E-2</v>
      </c>
      <c r="F10">
        <v>3.8832001502238516</v>
      </c>
      <c r="G10">
        <v>35.700000000028304</v>
      </c>
      <c r="H10">
        <v>9.9999999999999787</v>
      </c>
      <c r="I10">
        <v>2.2204460492503131E-14</v>
      </c>
      <c r="J10">
        <v>1.6193816111291905</v>
      </c>
      <c r="K10">
        <v>19</v>
      </c>
      <c r="L10">
        <v>500000000</v>
      </c>
      <c r="M10">
        <v>0.99747649023883156</v>
      </c>
      <c r="N10">
        <v>0.99152835472085121</v>
      </c>
      <c r="O10">
        <v>0.97727066078289271</v>
      </c>
      <c r="P10">
        <v>9.0984718975627904E-2</v>
      </c>
      <c r="Q10">
        <v>1.5020330098685091</v>
      </c>
      <c r="R10">
        <v>0.22003130097022031</v>
      </c>
    </row>
    <row r="11" spans="1:28" x14ac:dyDescent="0.3">
      <c r="A11">
        <v>50.752134113073453</v>
      </c>
      <c r="B11">
        <v>7.9999999999977797E-2</v>
      </c>
      <c r="C11">
        <v>0.20154198798005643</v>
      </c>
      <c r="D11">
        <v>28.456604287391208</v>
      </c>
      <c r="E11">
        <v>9.9999999999977801E-2</v>
      </c>
      <c r="F11">
        <v>1.1714416445286777</v>
      </c>
      <c r="G11">
        <v>36.304889321351752</v>
      </c>
      <c r="H11">
        <v>2.974510276329343</v>
      </c>
      <c r="I11">
        <v>2.2204474190241698E-14</v>
      </c>
      <c r="J11">
        <v>4.481130698667652</v>
      </c>
      <c r="K11">
        <v>19</v>
      </c>
      <c r="L11">
        <v>500000000</v>
      </c>
      <c r="M11">
        <v>0.99728019955130209</v>
      </c>
      <c r="N11">
        <v>0.97422685949778942</v>
      </c>
      <c r="O11">
        <v>0.95213832807029464</v>
      </c>
      <c r="P11">
        <v>8.5319662223964601E-2</v>
      </c>
      <c r="Q11">
        <v>0.27908622166432634</v>
      </c>
      <c r="R11">
        <v>0.33390688740253383</v>
      </c>
    </row>
    <row r="12" spans="1:28" x14ac:dyDescent="0.3">
      <c r="A12">
        <v>50.03469402650159</v>
      </c>
      <c r="B12">
        <v>7.9999999999976604E-2</v>
      </c>
      <c r="C12">
        <v>0.23978899582871044</v>
      </c>
      <c r="D12">
        <v>21.668966304386039</v>
      </c>
      <c r="E12">
        <v>9.9999999996262939E-2</v>
      </c>
      <c r="F12">
        <v>1.706976031854619</v>
      </c>
      <c r="G12">
        <v>36.077805751470422</v>
      </c>
      <c r="H12">
        <v>3.8860823087347476</v>
      </c>
      <c r="I12">
        <v>2.3391428315534221E-14</v>
      </c>
      <c r="J12">
        <v>7.3408895358905255</v>
      </c>
      <c r="K12">
        <v>19</v>
      </c>
      <c r="L12">
        <v>500000000</v>
      </c>
      <c r="M12">
        <v>0.99740697758040686</v>
      </c>
      <c r="N12">
        <v>0.95682599240716582</v>
      </c>
      <c r="O12">
        <v>0.97505064504587058</v>
      </c>
      <c r="P12">
        <v>8.3420257051500246E-2</v>
      </c>
      <c r="Q12">
        <v>0.3429473866431984</v>
      </c>
      <c r="R12">
        <v>0.22120836599400723</v>
      </c>
    </row>
    <row r="13" spans="1:28" x14ac:dyDescent="0.3">
      <c r="A13">
        <v>49.939578082296606</v>
      </c>
      <c r="B13">
        <v>7.9999999999977797E-2</v>
      </c>
      <c r="C13">
        <v>0.21994727771926179</v>
      </c>
      <c r="D13">
        <v>21.667508842295568</v>
      </c>
      <c r="E13">
        <v>9.9999999999977801E-2</v>
      </c>
      <c r="F13">
        <v>2.0463109470264231</v>
      </c>
      <c r="G13">
        <v>35.745462896734288</v>
      </c>
      <c r="H13">
        <v>9.7051260669942714</v>
      </c>
      <c r="I13">
        <v>2.2204463549703643E-14</v>
      </c>
      <c r="J13">
        <v>3.3265000203244384</v>
      </c>
      <c r="K13">
        <v>19</v>
      </c>
      <c r="L13">
        <v>500000000</v>
      </c>
      <c r="M13">
        <v>0.99761362461361602</v>
      </c>
      <c r="N13">
        <v>0.99485312252306124</v>
      </c>
      <c r="O13">
        <v>0.87674098220356533</v>
      </c>
      <c r="P13">
        <v>8.1913116406906156E-2</v>
      </c>
      <c r="Q13">
        <v>0.28816982132379759</v>
      </c>
      <c r="R13">
        <v>0.49934016394562475</v>
      </c>
    </row>
    <row r="14" spans="1:28" x14ac:dyDescent="0.3">
      <c r="A14">
        <v>49.639139817602974</v>
      </c>
      <c r="B14">
        <v>7.9999999999977797E-2</v>
      </c>
      <c r="C14">
        <v>0.16701126436103281</v>
      </c>
      <c r="D14">
        <v>28.180221786436494</v>
      </c>
      <c r="E14">
        <v>9.9999999999977801E-2</v>
      </c>
      <c r="F14">
        <v>1.6832383413544589</v>
      </c>
      <c r="G14">
        <v>35.808824267985841</v>
      </c>
      <c r="H14">
        <v>8.8556361462543443</v>
      </c>
      <c r="I14">
        <v>2.2204597644464658E-14</v>
      </c>
      <c r="J14">
        <v>2.5658017063085969</v>
      </c>
      <c r="K14">
        <v>19</v>
      </c>
      <c r="L14">
        <v>500000000</v>
      </c>
      <c r="M14">
        <v>0.9975854967110025</v>
      </c>
      <c r="N14">
        <v>0.9709249921176466</v>
      </c>
      <c r="O14">
        <v>0.83321234268591171</v>
      </c>
      <c r="P14">
        <v>8.5258424917109554E-2</v>
      </c>
      <c r="Q14">
        <v>0.36806436654684616</v>
      </c>
      <c r="R14">
        <v>0.58068329789059248</v>
      </c>
    </row>
    <row r="15" spans="1:28" x14ac:dyDescent="0.3">
      <c r="A15">
        <v>49.722209595611019</v>
      </c>
      <c r="B15">
        <v>7.9999999999977797E-2</v>
      </c>
      <c r="C15">
        <v>0.28771172722308835</v>
      </c>
      <c r="D15">
        <v>21.693986131716027</v>
      </c>
      <c r="E15">
        <v>9.9999999999977801E-2</v>
      </c>
      <c r="F15">
        <v>2.0376423260949736</v>
      </c>
      <c r="G15">
        <v>36.053449583652714</v>
      </c>
      <c r="H15">
        <v>4.6267498302712511</v>
      </c>
      <c r="I15">
        <v>2.2204464909410155E-14</v>
      </c>
      <c r="J15">
        <v>4.1031742274493235</v>
      </c>
      <c r="K15">
        <v>19</v>
      </c>
      <c r="L15">
        <v>500000000</v>
      </c>
      <c r="M15">
        <v>0.99772716160131902</v>
      </c>
      <c r="N15">
        <v>0.99703572353120518</v>
      </c>
      <c r="O15">
        <v>0.89786855792034326</v>
      </c>
      <c r="P15">
        <v>7.662041195176722E-2</v>
      </c>
      <c r="Q15">
        <v>0.20676544582669429</v>
      </c>
      <c r="R15">
        <v>0.45020220223831264</v>
      </c>
    </row>
    <row r="16" spans="1:28" x14ac:dyDescent="0.3">
      <c r="A16">
        <v>49.110416664499041</v>
      </c>
      <c r="B16">
        <v>2.5962802917596839E-2</v>
      </c>
      <c r="C16">
        <v>0.32032321030071637</v>
      </c>
      <c r="D16">
        <v>27.591774555650606</v>
      </c>
      <c r="E16">
        <v>9.9999999999899614E-2</v>
      </c>
      <c r="F16">
        <v>1.8989336071657592</v>
      </c>
      <c r="G16">
        <v>35.700168746549501</v>
      </c>
      <c r="H16">
        <v>9.9983972364578797</v>
      </c>
      <c r="I16">
        <v>2.4783658633946858E-6</v>
      </c>
      <c r="J16">
        <v>4.8975994027500533</v>
      </c>
      <c r="K16">
        <v>19</v>
      </c>
      <c r="L16">
        <v>500000000</v>
      </c>
      <c r="M16">
        <v>0.99214062704470662</v>
      </c>
      <c r="N16">
        <v>0.97894685030942796</v>
      </c>
      <c r="O16">
        <v>0.96110983399824013</v>
      </c>
      <c r="P16">
        <v>0.13125078657384542</v>
      </c>
      <c r="Q16">
        <v>0.85095348899892598</v>
      </c>
      <c r="R16">
        <v>0.82827692339963488</v>
      </c>
    </row>
    <row r="17" spans="1:22" x14ac:dyDescent="0.3">
      <c r="I17">
        <f>_xlfn.IFS(ABS(1/A1-T$5)&lt;=0.001*(1/A1),"Lower",ABS(1/A1-T$6)&lt;=0.001*(1/A1),"Upper",TRUE,1)</f>
        <v>1</v>
      </c>
      <c r="J17" t="str">
        <f>_xlfn.IFS(ABS(B1-U$5)&lt;=0.001*(B1),"Lower",ABS(B1-U$6)&lt;=0.001*(B1),"Upper",TRUE,1)</f>
        <v>Upper</v>
      </c>
      <c r="K17">
        <f>_xlfn.IFS(ABS(C1-V$5)&lt;=0.001*(C1),"Lower",ABS(C1-V$6)&lt;=0.001*(C1),"Upper",TRUE,1)</f>
        <v>1</v>
      </c>
      <c r="L17" t="str">
        <f t="shared" ref="J17:Q32" si="0">_xlfn.IFS(ABS(1/D1-W$5)&lt;=0.001*(1/D1),"Lower",ABS(1/D1-W$6)&lt;=0.001*(1/D1),"Upper",TRUE,1)</f>
        <v>Upper</v>
      </c>
      <c r="M17" t="str">
        <f>_xlfn.IFS(ABS(E1-X$5)&lt;=0.001*(E1),"Lower",ABS(E1-X$6)&lt;=0.001*(E1),"Upper",TRUE,1)</f>
        <v>Upper</v>
      </c>
      <c r="N17">
        <f>_xlfn.IFS(ABS(F1-Y$5)&lt;=0.001*(F1),"Lower",ABS(F1-Y$6)&lt;=0.001*(F1),"Upper",TRUE,1)</f>
        <v>1</v>
      </c>
      <c r="O17" t="str">
        <f t="shared" si="0"/>
        <v>Upper</v>
      </c>
      <c r="P17">
        <f>_xlfn.IFS(ABS(H1-AA$5)&lt;=0.001*(H1),"Lower",ABS(H1-AA$6)&lt;=0.001*(H1),"Upper",TRUE,1)</f>
        <v>1</v>
      </c>
      <c r="Q17">
        <f>_xlfn.IFS(ABS(I1-AB$5)&lt;=0.001*(I1),"Lower",ABS(I1-AB$6)&lt;=0.001*(I1),"Upper",TRUE,1)</f>
        <v>1</v>
      </c>
    </row>
    <row r="18" spans="1:22" x14ac:dyDescent="0.3">
      <c r="B18" t="s">
        <v>0</v>
      </c>
      <c r="C18" t="s">
        <v>1</v>
      </c>
      <c r="D18" t="s">
        <v>2</v>
      </c>
      <c r="E18" t="s">
        <v>3</v>
      </c>
      <c r="I18">
        <f t="shared" ref="I18:I32" si="1">_xlfn.IFS(ABS(1/A2-T$5)&lt;=0.001*(1/A2),"Lower",ABS(1/A2-T$6)&lt;=0.001*(1/A2),"Upper",TRUE,1)</f>
        <v>1</v>
      </c>
      <c r="J18" t="str">
        <f t="shared" ref="J18:K32" si="2">_xlfn.IFS(ABS(B2-U$5)&lt;=0.001*(B2),"Lower",ABS(B2-U$6)&lt;=0.001*(B2),"Upper",TRUE,1)</f>
        <v>Upper</v>
      </c>
      <c r="K18">
        <f t="shared" si="2"/>
        <v>1</v>
      </c>
      <c r="L18">
        <f t="shared" si="0"/>
        <v>1</v>
      </c>
      <c r="M18" t="str">
        <f t="shared" ref="M18:N32" si="3">_xlfn.IFS(ABS(E2-X$5)&lt;=0.001*(E2),"Lower",ABS(E2-X$6)&lt;=0.001*(E2),"Upper",TRUE,1)</f>
        <v>Upper</v>
      </c>
      <c r="N18">
        <f t="shared" si="3"/>
        <v>1</v>
      </c>
      <c r="O18">
        <f t="shared" si="0"/>
        <v>1</v>
      </c>
      <c r="P18">
        <f t="shared" ref="P18:Q32" si="4">_xlfn.IFS(ABS(H2-AA$5)&lt;=0.001*(H2),"Lower",ABS(H2-AA$6)&lt;=0.001*(H2),"Upper",TRUE,1)</f>
        <v>1</v>
      </c>
      <c r="Q18">
        <f t="shared" si="4"/>
        <v>1</v>
      </c>
    </row>
    <row r="19" spans="1:22" x14ac:dyDescent="0.3">
      <c r="A19" t="s">
        <v>4</v>
      </c>
      <c r="B19">
        <f>AVERAGE(A$1:A$3)</f>
        <v>49.973937558088473</v>
      </c>
      <c r="C19">
        <f>AVERAGE(A$4:A$6)</f>
        <v>49.227736676437843</v>
      </c>
      <c r="D19">
        <f>AVERAGE(A$9:A$11)</f>
        <v>50.080581052286938</v>
      </c>
      <c r="E19">
        <f>AVERAGE(A$13:A$16)</f>
        <v>49.602836040002408</v>
      </c>
      <c r="I19">
        <f t="shared" si="1"/>
        <v>1</v>
      </c>
      <c r="J19" t="str">
        <f t="shared" si="2"/>
        <v>Upper</v>
      </c>
      <c r="K19">
        <f t="shared" si="2"/>
        <v>1</v>
      </c>
      <c r="L19">
        <f t="shared" si="0"/>
        <v>1</v>
      </c>
      <c r="M19" t="str">
        <f t="shared" si="3"/>
        <v>Upper</v>
      </c>
      <c r="N19">
        <f t="shared" si="3"/>
        <v>1</v>
      </c>
      <c r="O19">
        <f t="shared" si="0"/>
        <v>1</v>
      </c>
      <c r="P19">
        <f t="shared" si="4"/>
        <v>1</v>
      </c>
      <c r="Q19">
        <f t="shared" si="4"/>
        <v>1</v>
      </c>
    </row>
    <row r="20" spans="1:22" x14ac:dyDescent="0.3">
      <c r="B20">
        <f>STDEV(A$1:A$3)/SQRT(COUNT(A$1:A$3))</f>
        <v>0.15822777035242544</v>
      </c>
      <c r="C20">
        <f>STDEV(A$4:A$6)/SQRT(COUNT(A$4:A$6))</f>
        <v>6.9106978802711383E-2</v>
      </c>
      <c r="D20">
        <f>STDEV(A$9:A$11)/SQRT(COUNT(A$9:A$11))</f>
        <v>0.41281689879462913</v>
      </c>
      <c r="E20">
        <f>STDEV(A$13:A$16)/SQRT(COUNT(A$13:A$16))</f>
        <v>0.17593560717544421</v>
      </c>
      <c r="I20">
        <f t="shared" si="1"/>
        <v>1</v>
      </c>
      <c r="J20" t="str">
        <f t="shared" si="2"/>
        <v>Upper</v>
      </c>
      <c r="K20">
        <f t="shared" si="2"/>
        <v>1</v>
      </c>
      <c r="L20">
        <f t="shared" si="0"/>
        <v>1</v>
      </c>
      <c r="M20" t="str">
        <f t="shared" si="3"/>
        <v>Upper</v>
      </c>
      <c r="N20">
        <f t="shared" si="3"/>
        <v>1</v>
      </c>
      <c r="O20">
        <f t="shared" si="0"/>
        <v>1</v>
      </c>
      <c r="P20">
        <f t="shared" si="4"/>
        <v>1</v>
      </c>
      <c r="Q20">
        <f t="shared" si="4"/>
        <v>1</v>
      </c>
      <c r="V20" t="e">
        <f>1/W9</f>
        <v>#DIV/0!</v>
      </c>
    </row>
    <row r="21" spans="1:22" x14ac:dyDescent="0.3">
      <c r="I21">
        <f t="shared" si="1"/>
        <v>1</v>
      </c>
      <c r="J21" t="str">
        <f t="shared" si="2"/>
        <v>Upper</v>
      </c>
      <c r="K21">
        <f t="shared" si="2"/>
        <v>1</v>
      </c>
      <c r="L21">
        <f t="shared" si="0"/>
        <v>1</v>
      </c>
      <c r="M21" t="str">
        <f t="shared" si="3"/>
        <v>Upper</v>
      </c>
      <c r="N21">
        <f t="shared" si="3"/>
        <v>1</v>
      </c>
      <c r="O21">
        <f t="shared" si="0"/>
        <v>1</v>
      </c>
      <c r="P21">
        <f t="shared" si="4"/>
        <v>1</v>
      </c>
      <c r="Q21">
        <f t="shared" si="4"/>
        <v>1</v>
      </c>
      <c r="V21" t="e">
        <f>1/W10</f>
        <v>#DIV/0!</v>
      </c>
    </row>
    <row r="22" spans="1:22" x14ac:dyDescent="0.3">
      <c r="C22" t="s">
        <v>0</v>
      </c>
      <c r="D22" t="s">
        <v>1</v>
      </c>
      <c r="E22" t="s">
        <v>2</v>
      </c>
      <c r="F22" t="s">
        <v>3</v>
      </c>
      <c r="I22">
        <f t="shared" si="1"/>
        <v>1</v>
      </c>
      <c r="J22" t="str">
        <f t="shared" si="2"/>
        <v>Upper</v>
      </c>
      <c r="K22">
        <f t="shared" si="2"/>
        <v>1</v>
      </c>
      <c r="L22">
        <f t="shared" si="0"/>
        <v>1</v>
      </c>
      <c r="M22" t="str">
        <f t="shared" si="3"/>
        <v>Upper</v>
      </c>
      <c r="N22">
        <f t="shared" si="3"/>
        <v>1</v>
      </c>
      <c r="O22">
        <f t="shared" si="0"/>
        <v>1</v>
      </c>
      <c r="P22">
        <f t="shared" si="4"/>
        <v>1</v>
      </c>
      <c r="Q22">
        <f t="shared" si="4"/>
        <v>1</v>
      </c>
      <c r="S22">
        <f>MAX(L5:L16)</f>
        <v>500000000</v>
      </c>
      <c r="T22">
        <f>S22/10^8</f>
        <v>5</v>
      </c>
    </row>
    <row r="23" spans="1:22" x14ac:dyDescent="0.3">
      <c r="A23">
        <f>STDEV(B5:B16)/SQRT(12)</f>
        <v>5.7644688913020686E-3</v>
      </c>
      <c r="B23" t="s">
        <v>5</v>
      </c>
      <c r="C23">
        <f>AVERAGE(B$1:B$3)</f>
        <v>7.9999999999977797E-2</v>
      </c>
      <c r="D23">
        <f>AVERAGE(B$4:B$6)</f>
        <v>7.9999999998781657E-2</v>
      </c>
      <c r="E23">
        <f>AVERAGE(B$9:B$11)</f>
        <v>6.2701194196262452E-2</v>
      </c>
      <c r="F23">
        <f>AVERAGE(B$13:B$16)</f>
        <v>6.6490700729382554E-2</v>
      </c>
      <c r="I23">
        <f t="shared" si="1"/>
        <v>1</v>
      </c>
      <c r="J23">
        <f t="shared" si="2"/>
        <v>1</v>
      </c>
      <c r="K23">
        <f t="shared" si="2"/>
        <v>1</v>
      </c>
      <c r="L23">
        <f t="shared" si="0"/>
        <v>1</v>
      </c>
      <c r="M23" t="str">
        <f t="shared" si="3"/>
        <v>Upper</v>
      </c>
      <c r="N23">
        <f t="shared" si="3"/>
        <v>1</v>
      </c>
      <c r="O23">
        <f t="shared" si="0"/>
        <v>1</v>
      </c>
      <c r="P23">
        <f t="shared" si="4"/>
        <v>1</v>
      </c>
      <c r="Q23">
        <f t="shared" si="4"/>
        <v>1</v>
      </c>
    </row>
    <row r="24" spans="1:22" x14ac:dyDescent="0.3">
      <c r="C24">
        <f>STDEV(B$1:B$3)/SQRT(COUNT(B$1:B$3))</f>
        <v>0</v>
      </c>
      <c r="D24">
        <f>STDEV(B$4:B$6)/SQRT(COUNT(B$4:B$6))</f>
        <v>6.6753558595566084E-13</v>
      </c>
      <c r="E24">
        <f>STDEV(B$9:B$11)/SQRT(COUNT(B$9:B$11))</f>
        <v>1.3182238826602785E-2</v>
      </c>
      <c r="F24">
        <f>STDEV(B$13:B$16)/SQRT(COUNT(B$13:B$16))</f>
        <v>1.3509299270595243E-2</v>
      </c>
      <c r="I24">
        <f t="shared" si="1"/>
        <v>1</v>
      </c>
      <c r="J24" t="str">
        <f t="shared" si="2"/>
        <v>Upper</v>
      </c>
      <c r="K24">
        <f t="shared" si="2"/>
        <v>1</v>
      </c>
      <c r="L24">
        <f t="shared" si="0"/>
        <v>1</v>
      </c>
      <c r="M24" t="str">
        <f t="shared" si="3"/>
        <v>Upper</v>
      </c>
      <c r="N24">
        <f t="shared" si="3"/>
        <v>1</v>
      </c>
      <c r="O24">
        <f t="shared" si="0"/>
        <v>1</v>
      </c>
      <c r="P24">
        <f t="shared" si="4"/>
        <v>1</v>
      </c>
      <c r="Q24">
        <f t="shared" si="4"/>
        <v>1</v>
      </c>
    </row>
    <row r="25" spans="1:22" x14ac:dyDescent="0.3">
      <c r="I25">
        <f t="shared" si="1"/>
        <v>1</v>
      </c>
      <c r="J25">
        <f t="shared" si="2"/>
        <v>1</v>
      </c>
      <c r="K25">
        <f t="shared" si="2"/>
        <v>1</v>
      </c>
      <c r="L25">
        <f t="shared" si="0"/>
        <v>1</v>
      </c>
      <c r="M25" t="str">
        <f t="shared" si="3"/>
        <v>Upper</v>
      </c>
      <c r="N25">
        <f t="shared" si="3"/>
        <v>1</v>
      </c>
      <c r="O25" t="str">
        <f t="shared" si="0"/>
        <v>Upper</v>
      </c>
      <c r="P25" t="str">
        <f t="shared" si="4"/>
        <v>Upper</v>
      </c>
      <c r="Q25">
        <f t="shared" si="4"/>
        <v>1</v>
      </c>
    </row>
    <row r="26" spans="1:22" x14ac:dyDescent="0.3">
      <c r="D26" t="s">
        <v>0</v>
      </c>
      <c r="E26" t="s">
        <v>1</v>
      </c>
      <c r="F26" t="s">
        <v>2</v>
      </c>
      <c r="G26" t="s">
        <v>6</v>
      </c>
      <c r="I26">
        <f t="shared" si="1"/>
        <v>1</v>
      </c>
      <c r="J26">
        <f t="shared" si="2"/>
        <v>1</v>
      </c>
      <c r="K26">
        <f t="shared" si="2"/>
        <v>1</v>
      </c>
      <c r="L26">
        <f t="shared" si="0"/>
        <v>1</v>
      </c>
      <c r="M26" t="str">
        <f t="shared" si="3"/>
        <v>Upper</v>
      </c>
      <c r="N26">
        <f t="shared" si="3"/>
        <v>1</v>
      </c>
      <c r="O26" t="str">
        <f t="shared" si="0"/>
        <v>Upper</v>
      </c>
      <c r="P26" t="str">
        <f t="shared" si="4"/>
        <v>Upper</v>
      </c>
      <c r="Q26">
        <f t="shared" si="4"/>
        <v>1</v>
      </c>
    </row>
    <row r="27" spans="1:22" x14ac:dyDescent="0.3">
      <c r="C27" t="s">
        <v>7</v>
      </c>
      <c r="D27">
        <f>AVERAGE(C$1:C$3)</f>
        <v>0.20328345368795595</v>
      </c>
      <c r="E27">
        <f>AVERAGE(C$4:C$6)</f>
        <v>0.25829061893826544</v>
      </c>
      <c r="F27">
        <f>AVERAGE(C$9:C$11)</f>
        <v>0.2108482462274113</v>
      </c>
      <c r="G27">
        <f>AVERAGE(C$13:C$16)</f>
        <v>0.24874836990102484</v>
      </c>
      <c r="I27">
        <f t="shared" si="1"/>
        <v>1</v>
      </c>
      <c r="J27" t="str">
        <f t="shared" si="2"/>
        <v>Upper</v>
      </c>
      <c r="K27">
        <f t="shared" si="2"/>
        <v>1</v>
      </c>
      <c r="L27">
        <f t="shared" si="0"/>
        <v>1</v>
      </c>
      <c r="M27" t="str">
        <f t="shared" si="3"/>
        <v>Upper</v>
      </c>
      <c r="N27">
        <f t="shared" si="3"/>
        <v>1</v>
      </c>
      <c r="O27">
        <f t="shared" si="0"/>
        <v>1</v>
      </c>
      <c r="P27">
        <f t="shared" si="4"/>
        <v>1</v>
      </c>
      <c r="Q27">
        <f t="shared" si="4"/>
        <v>1</v>
      </c>
    </row>
    <row r="28" spans="1:22" x14ac:dyDescent="0.3">
      <c r="D28">
        <f>STDEV(C$1:C$3)/SQRT(COUNT(C$1:C$3))</f>
        <v>2.0572652651977261E-2</v>
      </c>
      <c r="E28">
        <f>STDEV(C$4:C$6)/SQRT(COUNT(C$4:C$6))</f>
        <v>1.0784867345502817E-2</v>
      </c>
      <c r="F28">
        <f>STDEV(C$9:C$11)/SQRT(COUNT(C$9:C$11))</f>
        <v>4.7979694282084505E-2</v>
      </c>
      <c r="G28">
        <f>STDEV(C$13:C$16)/SQRT(COUNT(C$13:C$16))</f>
        <v>3.4340887103866784E-2</v>
      </c>
      <c r="I28">
        <f t="shared" si="1"/>
        <v>1</v>
      </c>
      <c r="J28" t="str">
        <f t="shared" si="2"/>
        <v>Upper</v>
      </c>
      <c r="K28">
        <f t="shared" si="2"/>
        <v>1</v>
      </c>
      <c r="L28">
        <f t="shared" si="0"/>
        <v>1</v>
      </c>
      <c r="M28" t="str">
        <f t="shared" si="3"/>
        <v>Upper</v>
      </c>
      <c r="N28">
        <f t="shared" si="3"/>
        <v>1</v>
      </c>
      <c r="O28">
        <f t="shared" si="0"/>
        <v>1</v>
      </c>
      <c r="P28">
        <f t="shared" si="4"/>
        <v>1</v>
      </c>
      <c r="Q28">
        <f t="shared" si="4"/>
        <v>1</v>
      </c>
    </row>
    <row r="29" spans="1:22" x14ac:dyDescent="0.3">
      <c r="I29">
        <f t="shared" si="1"/>
        <v>1</v>
      </c>
      <c r="J29" t="str">
        <f t="shared" si="2"/>
        <v>Upper</v>
      </c>
      <c r="K29">
        <f t="shared" si="2"/>
        <v>1</v>
      </c>
      <c r="L29">
        <f t="shared" si="0"/>
        <v>1</v>
      </c>
      <c r="M29" t="str">
        <f t="shared" si="3"/>
        <v>Upper</v>
      </c>
      <c r="N29">
        <f t="shared" si="3"/>
        <v>1</v>
      </c>
      <c r="O29">
        <f t="shared" si="0"/>
        <v>1</v>
      </c>
      <c r="P29">
        <f t="shared" si="4"/>
        <v>1</v>
      </c>
      <c r="Q29">
        <f t="shared" si="4"/>
        <v>1</v>
      </c>
    </row>
    <row r="30" spans="1:22" x14ac:dyDescent="0.3">
      <c r="E30" t="s">
        <v>0</v>
      </c>
      <c r="F30" t="s">
        <v>1</v>
      </c>
      <c r="G30" t="s">
        <v>2</v>
      </c>
      <c r="H30" t="s">
        <v>6</v>
      </c>
      <c r="I30">
        <f t="shared" si="1"/>
        <v>1</v>
      </c>
      <c r="J30" t="str">
        <f t="shared" si="2"/>
        <v>Upper</v>
      </c>
      <c r="K30">
        <f t="shared" si="2"/>
        <v>1</v>
      </c>
      <c r="L30">
        <f t="shared" si="0"/>
        <v>1</v>
      </c>
      <c r="M30" t="str">
        <f t="shared" si="3"/>
        <v>Upper</v>
      </c>
      <c r="N30">
        <f t="shared" si="3"/>
        <v>1</v>
      </c>
      <c r="O30">
        <f t="shared" si="0"/>
        <v>1</v>
      </c>
      <c r="P30">
        <f t="shared" si="4"/>
        <v>1</v>
      </c>
      <c r="Q30">
        <f t="shared" si="4"/>
        <v>1</v>
      </c>
    </row>
    <row r="31" spans="1:22" x14ac:dyDescent="0.3">
      <c r="C31">
        <f>STDEV(D5:D16)/SQRT(12)</f>
        <v>0.91391909250016434</v>
      </c>
      <c r="D31" t="s">
        <v>8</v>
      </c>
      <c r="E31">
        <f>AVERAGE(D$1:D$3)</f>
        <v>23.67313459700372</v>
      </c>
      <c r="F31">
        <f>AVERAGE(D$4:D$6)</f>
        <v>26.084186128613396</v>
      </c>
      <c r="G31">
        <f>AVERAGE(D$9:D$11)</f>
        <v>25.834311626293839</v>
      </c>
      <c r="H31">
        <f>AVERAGE(D$13:D$16)</f>
        <v>24.783372829024675</v>
      </c>
      <c r="I31">
        <f t="shared" si="1"/>
        <v>1</v>
      </c>
      <c r="J31" t="str">
        <f t="shared" si="2"/>
        <v>Upper</v>
      </c>
      <c r="K31">
        <f t="shared" si="2"/>
        <v>1</v>
      </c>
      <c r="L31">
        <f t="shared" si="0"/>
        <v>1</v>
      </c>
      <c r="M31" t="str">
        <f t="shared" si="3"/>
        <v>Upper</v>
      </c>
      <c r="N31">
        <f t="shared" si="3"/>
        <v>1</v>
      </c>
      <c r="O31">
        <f t="shared" si="0"/>
        <v>1</v>
      </c>
      <c r="P31">
        <f t="shared" si="4"/>
        <v>1</v>
      </c>
      <c r="Q31">
        <f t="shared" si="4"/>
        <v>1</v>
      </c>
    </row>
    <row r="32" spans="1:22" x14ac:dyDescent="0.3">
      <c r="A32">
        <f>MIN(D5:D14)</f>
        <v>21.549027085731424</v>
      </c>
      <c r="E32">
        <f>STDEV(D$1:D$3)/SQRT(COUNT(D$1:D$3))</f>
        <v>1.9714904613668862</v>
      </c>
      <c r="F32">
        <f>STDEV(D$4:D$6)/SQRT(COUNT(D$4:D$6))</f>
        <v>2.0794139312209996</v>
      </c>
      <c r="G32">
        <f>STDEV(D$9:D$11)/SQRT(COUNT(D$9:D$11))</f>
        <v>2.160463853944123</v>
      </c>
      <c r="H32">
        <f>STDEV(D$13:D$16)/SQRT(COUNT(D$13:D$16))</f>
        <v>1.7953324122774725</v>
      </c>
      <c r="I32">
        <f t="shared" si="1"/>
        <v>1</v>
      </c>
      <c r="J32">
        <f t="shared" si="2"/>
        <v>1</v>
      </c>
      <c r="K32">
        <f t="shared" si="2"/>
        <v>1</v>
      </c>
      <c r="L32">
        <f t="shared" si="0"/>
        <v>1</v>
      </c>
      <c r="M32" t="str">
        <f t="shared" si="3"/>
        <v>Upper</v>
      </c>
      <c r="N32">
        <f t="shared" si="3"/>
        <v>1</v>
      </c>
      <c r="O32" t="str">
        <f t="shared" si="0"/>
        <v>Upper</v>
      </c>
      <c r="P32" t="str">
        <f t="shared" si="4"/>
        <v>Upper</v>
      </c>
      <c r="Q32">
        <f t="shared" si="4"/>
        <v>1</v>
      </c>
    </row>
    <row r="33" spans="1:12" x14ac:dyDescent="0.3">
      <c r="A33">
        <f>MAX(G5:G14)</f>
        <v>36.851587509947962</v>
      </c>
    </row>
    <row r="34" spans="1:12" x14ac:dyDescent="0.3">
      <c r="F34" t="s">
        <v>0</v>
      </c>
      <c r="G34" t="s">
        <v>1</v>
      </c>
      <c r="H34" t="s">
        <v>2</v>
      </c>
      <c r="I34" t="s">
        <v>6</v>
      </c>
    </row>
    <row r="35" spans="1:12" x14ac:dyDescent="0.3">
      <c r="E35" t="s">
        <v>9</v>
      </c>
      <c r="F35">
        <f>AVERAGE(E$1:E$3)</f>
        <v>9.9999999999977815E-2</v>
      </c>
      <c r="G35">
        <f>AVERAGE(E$4:E$6)</f>
        <v>9.9999999964093381E-2</v>
      </c>
      <c r="H35">
        <f>AVERAGE(E$9:E$11)</f>
        <v>9.9999999986024268E-2</v>
      </c>
      <c r="I35">
        <f>AVERAGE(E$13:E$16)</f>
        <v>9.9999999999958261E-2</v>
      </c>
    </row>
    <row r="36" spans="1:12" x14ac:dyDescent="0.3">
      <c r="F36">
        <f>STDEV(E$1:E$3)/SQRT(COUNT(E$1:E$3))</f>
        <v>9.8130778667735933E-18</v>
      </c>
      <c r="G36">
        <f>STDEV(E$4:E$6)/SQRT(COUNT(E$4:E$6))</f>
        <v>3.588284763058824E-11</v>
      </c>
      <c r="H36">
        <f>STDEV(E$9:E$11)/SQRT(COUNT(E$9:E$11))</f>
        <v>1.3953542025529581E-11</v>
      </c>
      <c r="I36">
        <f>STDEV(E$13:E$16)/SQRT(COUNT(E$13:E$16))</f>
        <v>1.9546864537843512E-14</v>
      </c>
    </row>
    <row r="38" spans="1:12" x14ac:dyDescent="0.3">
      <c r="G38" t="s">
        <v>0</v>
      </c>
      <c r="H38" t="s">
        <v>1</v>
      </c>
      <c r="I38" t="s">
        <v>2</v>
      </c>
      <c r="J38" t="s">
        <v>3</v>
      </c>
    </row>
    <row r="39" spans="1:12" x14ac:dyDescent="0.3">
      <c r="E39">
        <f>STDEV(F5:F16)/SQRT(12)</f>
        <v>0.37244482092740239</v>
      </c>
      <c r="F39" t="s">
        <v>10</v>
      </c>
      <c r="G39">
        <f>AVERAGE(F$1:F$3)</f>
        <v>4.1824360632003481</v>
      </c>
      <c r="H39">
        <f>AVERAGE(F$4:F$6)</f>
        <v>3.8573253287659761</v>
      </c>
      <c r="I39">
        <f>AVERAGE(F$9:F$11)</f>
        <v>2.5871371254007003</v>
      </c>
      <c r="J39">
        <f>AVERAGE(F$13:F$16)</f>
        <v>1.9165313054104036</v>
      </c>
    </row>
    <row r="40" spans="1:12" x14ac:dyDescent="0.3">
      <c r="G40">
        <f>STDEV(F$1:F$3)/SQRT(COUNT(F$1:F$3))</f>
        <v>0.31408093374966417</v>
      </c>
      <c r="H40">
        <f>STDEV(F$4:F$6)/SQRT(COUNT(F$4:F$6))</f>
        <v>0.79183731329485785</v>
      </c>
      <c r="I40">
        <f>STDEV(F$9:F$11)/SQRT(COUNT(F$9:F$11))</f>
        <v>0.78509924886554816</v>
      </c>
      <c r="J40">
        <f>STDEV(F$13:F$16)/SQRT(COUNT(F$13:F$16))</f>
        <v>8.4777119933563974E-2</v>
      </c>
    </row>
    <row r="42" spans="1:12" x14ac:dyDescent="0.3">
      <c r="H42" t="s">
        <v>0</v>
      </c>
      <c r="I42" t="s">
        <v>1</v>
      </c>
      <c r="J42" t="s">
        <v>2</v>
      </c>
      <c r="K42" t="s">
        <v>3</v>
      </c>
    </row>
    <row r="43" spans="1:12" x14ac:dyDescent="0.3">
      <c r="G43" t="s">
        <v>11</v>
      </c>
      <c r="H43">
        <f>AVERAGE(G$1:G$3)</f>
        <v>35.764843593281945</v>
      </c>
      <c r="I43">
        <f>AVERAGE(G$4:G$6)</f>
        <v>36.135643172444389</v>
      </c>
      <c r="J43">
        <f>AVERAGE(G$9:G$11)</f>
        <v>35.901634449371748</v>
      </c>
      <c r="K43">
        <f>AVERAGE(G$13:G$16)</f>
        <v>35.826976373730588</v>
      </c>
    </row>
    <row r="44" spans="1:12" x14ac:dyDescent="0.3">
      <c r="H44">
        <f>STDEV(G$1:G$3)/SQRT(COUNT(G$1:G$3))</f>
        <v>2.7843730790739631E-2</v>
      </c>
      <c r="I44">
        <f>STDEV(G$4:G$6)/SQRT(COUNT(G$4:G$6))</f>
        <v>0.18457085132351878</v>
      </c>
      <c r="J44">
        <f>STDEV(G$9:G$11)/SQRT(COUNT(G$9:G$11))</f>
        <v>0.20162743603065889</v>
      </c>
      <c r="K44">
        <f>STDEV(G$13:G$16)/SQRT(COUNT(G$13:G$16))</f>
        <v>7.8710564199224939E-2</v>
      </c>
    </row>
    <row r="46" spans="1:12" x14ac:dyDescent="0.3">
      <c r="I46" t="s">
        <v>0</v>
      </c>
      <c r="J46" t="s">
        <v>1</v>
      </c>
      <c r="K46" t="s">
        <v>2</v>
      </c>
      <c r="L46" t="s">
        <v>6</v>
      </c>
    </row>
    <row r="47" spans="1:12" x14ac:dyDescent="0.3">
      <c r="H47" t="s">
        <v>12</v>
      </c>
      <c r="I47">
        <f>AVERAGE(H$1:H$3)</f>
        <v>8.8454384808049706</v>
      </c>
      <c r="J47">
        <f>AVERAGE(H$4:H$6)</f>
        <v>4.4969365206861971</v>
      </c>
      <c r="K47">
        <f>AVERAGE(H$9:H$11)</f>
        <v>7.6581250789448383</v>
      </c>
      <c r="L47">
        <f>AVERAGE(H$13:H$16)</f>
        <v>8.2964773199944375</v>
      </c>
    </row>
    <row r="48" spans="1:12" x14ac:dyDescent="0.3">
      <c r="I48">
        <f>STDEV(H$1:H$3)/SQRT(COUNT(H$1:H$3))</f>
        <v>0.26984676239983585</v>
      </c>
      <c r="J48">
        <f>STDEV(H$4:H$6)/SQRT(COUNT(H$4:H$6))</f>
        <v>1.3487339623959405</v>
      </c>
      <c r="K48">
        <f>STDEV(H$9:H$11)/SQRT(COUNT(H$9:H$11))</f>
        <v>2.3418074016322068</v>
      </c>
      <c r="L48">
        <f>STDEV(H$13:H$16)/SQRT(COUNT(H$13:H$16))</f>
        <v>1.2470091264131917</v>
      </c>
    </row>
    <row r="50" spans="9:16" x14ac:dyDescent="0.3">
      <c r="J50" t="s">
        <v>0</v>
      </c>
      <c r="K50" t="s">
        <v>1</v>
      </c>
      <c r="L50" t="s">
        <v>2</v>
      </c>
      <c r="M50" t="s">
        <v>6</v>
      </c>
    </row>
    <row r="51" spans="9:16" x14ac:dyDescent="0.3">
      <c r="I51" t="s">
        <v>13</v>
      </c>
      <c r="J51">
        <f>AVERAGE(I$1:I$3)</f>
        <v>2.220812661417142E-14</v>
      </c>
      <c r="K51">
        <f>AVERAGE(I$4:I$6)</f>
        <v>2.2633481499217546E-14</v>
      </c>
      <c r="L51">
        <f>AVERAGE(I$9:I$11)</f>
        <v>4.312514449883751E-6</v>
      </c>
      <c r="M51">
        <f>AVERAGE(I$13:I$16)</f>
        <v>6.1959148250205293E-7</v>
      </c>
    </row>
    <row r="52" spans="9:16" x14ac:dyDescent="0.3">
      <c r="J52">
        <f>STDEV(I$1:I$3)/SQRT(COUNT(I$1:I$3))</f>
        <v>3.5751332641817884E-18</v>
      </c>
      <c r="K52">
        <f>STDEV(I$4:I$6)/SQRT(COUNT(I$4:I$6))</f>
        <v>4.2825197498709369E-16</v>
      </c>
      <c r="L52">
        <f>STDEV(I$9:I$11)/SQRT(COUNT(I$9:I$11))</f>
        <v>4.3125144276792846E-6</v>
      </c>
      <c r="M52">
        <f>STDEV(I$13:I$16)/SQRT(COUNT(I$13:I$16))</f>
        <v>6.1959146029754426E-7</v>
      </c>
    </row>
    <row r="54" spans="9:16" x14ac:dyDescent="0.3">
      <c r="K54" t="s">
        <v>0</v>
      </c>
      <c r="L54" t="s">
        <v>1</v>
      </c>
      <c r="M54" t="s">
        <v>2</v>
      </c>
      <c r="N54" t="s">
        <v>6</v>
      </c>
    </row>
    <row r="55" spans="9:16" x14ac:dyDescent="0.3">
      <c r="J55" t="s">
        <v>14</v>
      </c>
      <c r="K55">
        <f>AVERAGE(J$1:J$3)</f>
        <v>3.9675890423849332</v>
      </c>
      <c r="L55">
        <f>AVERAGE(J$4:J$6)</f>
        <v>3.7858659223362241</v>
      </c>
      <c r="M55">
        <f>AVERAGE(J$9:J$11)</f>
        <v>3.4629078777609537</v>
      </c>
      <c r="N55">
        <f>AVERAGE(J$13:J$16)</f>
        <v>3.723268839208103</v>
      </c>
    </row>
    <row r="56" spans="9:16" x14ac:dyDescent="0.3">
      <c r="K56">
        <f>STDEV(J$1:J$3)/SQRT(COUNT(J$1:J$3))</f>
        <v>0.4036108351841291</v>
      </c>
      <c r="L56">
        <f>STDEV(J$4:J$6)/SQRT(COUNT(J$4:J$6))</f>
        <v>0.5821441038852766</v>
      </c>
      <c r="M56">
        <f>STDEV(J$9:J$11)/SQRT(COUNT(J$9:J$11))</f>
        <v>0.92344396927138239</v>
      </c>
      <c r="N56">
        <f>STDEV(J$13:J$16)/SQRT(COUNT(J$13:J$16))</f>
        <v>0.50170841763123086</v>
      </c>
    </row>
    <row r="58" spans="9:16" x14ac:dyDescent="0.3">
      <c r="L58" t="s">
        <v>0</v>
      </c>
      <c r="M58" t="s">
        <v>1</v>
      </c>
      <c r="N58" t="s">
        <v>2</v>
      </c>
      <c r="O58" t="s">
        <v>6</v>
      </c>
    </row>
    <row r="59" spans="9:16" x14ac:dyDescent="0.3">
      <c r="K59" t="s">
        <v>15</v>
      </c>
      <c r="L59">
        <f>AVERAGE(K$1:K$3)</f>
        <v>19</v>
      </c>
      <c r="M59">
        <f>AVERAGE(K$4:K$6)</f>
        <v>19</v>
      </c>
      <c r="N59">
        <f>AVERAGE(K$9:K$11)</f>
        <v>19</v>
      </c>
      <c r="O59">
        <f>AVERAGE(K$13:K$16)</f>
        <v>19</v>
      </c>
    </row>
    <row r="60" spans="9:16" x14ac:dyDescent="0.3">
      <c r="L60">
        <f>STDEV(K$1:K$3)/SQRT(COUNT(K$1:K$3))</f>
        <v>0</v>
      </c>
      <c r="M60">
        <f>STDEV(K$4:K$6)/SQRT(COUNT(K$4:K$6))</f>
        <v>0</v>
      </c>
      <c r="N60">
        <f>STDEV(K$9:K$11)/SQRT(COUNT(K$9:K$11))</f>
        <v>0</v>
      </c>
      <c r="O60">
        <f>STDEV(K$13:K$16)/SQRT(COUNT(K$13:K$16))</f>
        <v>0</v>
      </c>
    </row>
    <row r="62" spans="9:16" x14ac:dyDescent="0.3">
      <c r="M62" t="s">
        <v>0</v>
      </c>
      <c r="N62" t="s">
        <v>1</v>
      </c>
      <c r="O62" t="s">
        <v>2</v>
      </c>
      <c r="P62" t="s">
        <v>6</v>
      </c>
    </row>
    <row r="63" spans="9:16" x14ac:dyDescent="0.3">
      <c r="L63" t="s">
        <v>16</v>
      </c>
      <c r="M63">
        <f>AVERAGE(L$1:L$3)</f>
        <v>500000000</v>
      </c>
      <c r="N63">
        <f>AVERAGE(L$4:L$6)</f>
        <v>500000000</v>
      </c>
      <c r="O63">
        <f>AVERAGE(L$9:L$11)</f>
        <v>500000000</v>
      </c>
      <c r="P63">
        <f>AVERAGE(L$13:L$16)</f>
        <v>500000000</v>
      </c>
    </row>
    <row r="64" spans="9:16" x14ac:dyDescent="0.3">
      <c r="M64">
        <f>STDEV(L$1:L$3)/SQRT(COUNT(L$1:L$3))</f>
        <v>0</v>
      </c>
      <c r="N64">
        <f>STDEV(L$4:L$6)/SQRT(COUNT(L$4:L$6))</f>
        <v>0</v>
      </c>
      <c r="O64">
        <f>STDEV(L$9:L$11)/SQRT(COUNT(L$9:L$11))</f>
        <v>0</v>
      </c>
      <c r="P64">
        <f>STDEV(L$13:L$16)/SQRT(COUNT(L$13:L$16))</f>
        <v>0</v>
      </c>
    </row>
    <row r="66" spans="13:20" x14ac:dyDescent="0.3">
      <c r="N66" t="s">
        <v>0</v>
      </c>
      <c r="O66" t="s">
        <v>1</v>
      </c>
      <c r="P66" t="s">
        <v>2</v>
      </c>
      <c r="Q66" t="s">
        <v>6</v>
      </c>
    </row>
    <row r="67" spans="13:20" x14ac:dyDescent="0.3">
      <c r="M67" t="s">
        <v>17</v>
      </c>
      <c r="N67">
        <f>AVERAGE(M$1:M$3)</f>
        <v>0.99724735696185707</v>
      </c>
      <c r="O67">
        <f>AVERAGE(M$4:M$6)</f>
        <v>0.99683209455750987</v>
      </c>
      <c r="P67">
        <f>AVERAGE(M$9:M$11)</f>
        <v>0.99654262165127705</v>
      </c>
      <c r="Q67">
        <f>AVERAGE(M$13:M$16)</f>
        <v>0.9962667274926611</v>
      </c>
    </row>
    <row r="68" spans="13:20" x14ac:dyDescent="0.3">
      <c r="N68">
        <f>STDEV(M$1:M$3)/SQRT(COUNT(M$1:M$3))</f>
        <v>2.905251845419371E-4</v>
      </c>
      <c r="O68">
        <f>STDEV(M$4:M$6)/SQRT(COUNT(M$4:M$6))</f>
        <v>2.5327751405895826E-4</v>
      </c>
      <c r="P68">
        <f>STDEV(M$9:M$11)/SQRT(COUNT(M$9:M$11))</f>
        <v>8.3764203355495026E-4</v>
      </c>
      <c r="Q68">
        <f>STDEV(M$13:M$16)/SQRT(COUNT(M$13:M$16))</f>
        <v>1.3757075996865221E-3</v>
      </c>
    </row>
    <row r="70" spans="13:20" x14ac:dyDescent="0.3">
      <c r="O70" t="s">
        <v>0</v>
      </c>
      <c r="P70" t="s">
        <v>1</v>
      </c>
      <c r="Q70" t="s">
        <v>2</v>
      </c>
      <c r="R70" t="s">
        <v>6</v>
      </c>
    </row>
    <row r="71" spans="13:20" x14ac:dyDescent="0.3">
      <c r="N71" t="s">
        <v>18</v>
      </c>
      <c r="O71">
        <f>AVERAGE(N$1:N$3)</f>
        <v>0.98090060516708</v>
      </c>
      <c r="P71">
        <f>AVERAGE(N$4:N$6)</f>
        <v>0.98041159032770253</v>
      </c>
      <c r="Q71">
        <f>AVERAGE(N$7:N$12)</f>
        <v>0.9765357507236514</v>
      </c>
      <c r="R71">
        <f>AVERAGE(N$13:N$16)</f>
        <v>0.98544017212033519</v>
      </c>
    </row>
    <row r="72" spans="13:20" x14ac:dyDescent="0.3">
      <c r="O72">
        <f>STDEV(N$1:N$3)/SQRT(COUNT(N$1:N$3))</f>
        <v>8.1639674609734723E-3</v>
      </c>
      <c r="P72">
        <f>STDEV(N$4:N$6)/SQRT(COUNT(N$4:N$6))</f>
        <v>6.7905631621097695E-3</v>
      </c>
      <c r="Q72">
        <f>STDEV(N$9:N$11)/SQRT(COUNT(N$9:N$11))</f>
        <v>9.4668305990670016E-3</v>
      </c>
      <c r="R72">
        <f>STDEV(N$13:N$16)/SQRT(COUNT(N$13:N$16))</f>
        <v>6.2975797365387633E-3</v>
      </c>
    </row>
    <row r="74" spans="13:20" x14ac:dyDescent="0.3">
      <c r="P74" t="s">
        <v>0</v>
      </c>
      <c r="Q74" t="s">
        <v>1</v>
      </c>
      <c r="R74" t="s">
        <v>2</v>
      </c>
      <c r="S74" t="s">
        <v>6</v>
      </c>
    </row>
    <row r="75" spans="13:20" x14ac:dyDescent="0.3">
      <c r="O75" t="s">
        <v>19</v>
      </c>
      <c r="P75">
        <f>AVERAGE(O$1:O$3)</f>
        <v>0.92139223332846643</v>
      </c>
      <c r="Q75">
        <f>AVERAGE(O$4:O$6)</f>
        <v>0.98276190676151476</v>
      </c>
      <c r="R75">
        <f>AVERAGE(O$7:O$12)</f>
        <v>0.95680802052634784</v>
      </c>
      <c r="S75">
        <f>AVERAGE(O$13:O$16)</f>
        <v>0.89223292920201513</v>
      </c>
    </row>
    <row r="76" spans="13:20" x14ac:dyDescent="0.3">
      <c r="P76">
        <f>STDEV(O$1:O$3)/SQRT(COUNT(O$1:O$3))</f>
        <v>1.2268703083606197E-2</v>
      </c>
      <c r="Q76">
        <f>STDEV(O$4:O$6)/SQRT(COUNT(O$4:O$6))</f>
        <v>2.0331883961423442E-3</v>
      </c>
      <c r="R76">
        <f>STDEV(O$9:O$11)/SQRT(COUNT(O$9:O$11))</f>
        <v>8.1881555328891312E-3</v>
      </c>
      <c r="S76">
        <f>STDEV(O$13:O$16)/SQRT(COUNT(O$13:O$16))</f>
        <v>2.6613308669202071E-2</v>
      </c>
    </row>
    <row r="78" spans="13:20" x14ac:dyDescent="0.3">
      <c r="Q78" t="s">
        <v>0</v>
      </c>
      <c r="R78" t="s">
        <v>1</v>
      </c>
      <c r="S78" t="s">
        <v>2</v>
      </c>
      <c r="T78" t="s">
        <v>6</v>
      </c>
    </row>
    <row r="79" spans="13:20" x14ac:dyDescent="0.3">
      <c r="P79" t="s">
        <v>20</v>
      </c>
      <c r="Q79">
        <f>AVERAGE(P$1:P$3)</f>
        <v>8.887141888661694E-2</v>
      </c>
      <c r="R79">
        <f>AVERAGE(P$4:P$6)</f>
        <v>8.9187940060189375E-2</v>
      </c>
      <c r="S79">
        <f>AVERAGE(P$7:P$12)</f>
        <v>9.3101997492518115E-2</v>
      </c>
      <c r="T79">
        <f>AVERAGE(P$13:P$16)</f>
        <v>9.3760684962407081E-2</v>
      </c>
    </row>
    <row r="80" spans="13:20" x14ac:dyDescent="0.3">
      <c r="Q80">
        <f>STDEV(P$1:P$3)/SQRT(COUNT(P$1:P$3))</f>
        <v>4.4190532645029239E-3</v>
      </c>
      <c r="R80">
        <f>STDEV(P$4:P$6)/SQRT(COUNT(P$4:P$6))</f>
        <v>3.0240438107380987E-3</v>
      </c>
      <c r="S80">
        <f>STDEV(P$7:P$12)/SQRT(COUNT(P$7:P$12))</f>
        <v>3.8260027631315456E-3</v>
      </c>
      <c r="T80">
        <f>STDEV(P$13:P$16)/SQRT(COUNT(P$13:P$16))</f>
        <v>1.2622565720005859E-2</v>
      </c>
    </row>
    <row r="82" spans="17:22" x14ac:dyDescent="0.3">
      <c r="R82" t="s">
        <v>0</v>
      </c>
      <c r="S82" t="s">
        <v>1</v>
      </c>
      <c r="T82" t="s">
        <v>2</v>
      </c>
      <c r="U82" t="s">
        <v>6</v>
      </c>
    </row>
    <row r="83" spans="17:22" x14ac:dyDescent="0.3">
      <c r="Q83" t="s">
        <v>21</v>
      </c>
      <c r="R83">
        <f>AVERAGE(Q$1:Q$3)</f>
        <v>0.82162255084656388</v>
      </c>
      <c r="S83">
        <f>AVERAGE(Q$4:Q$6)</f>
        <v>0.54779004058927505</v>
      </c>
      <c r="T83">
        <f>AVERAGE(Q$7:Q$12)</f>
        <v>0.576844488838406</v>
      </c>
      <c r="U83">
        <f>AVERAGE(Q$13:Q$16)</f>
        <v>0.42848828067406597</v>
      </c>
    </row>
    <row r="84" spans="17:22" x14ac:dyDescent="0.3">
      <c r="R84">
        <f>STDEV(Q$1:Q$3)/SQRT(COUNT(Q$1:Q$3))</f>
        <v>2.5713770928482378E-2</v>
      </c>
      <c r="S84">
        <f>STDEV(Q$4:Q$6)/SQRT(COUNT(Q$4:Q$6))</f>
        <v>0.13161828205720638</v>
      </c>
      <c r="T84">
        <f>STDEV(Q$7:Q$12)/SQRT(COUNT(Q$7:Q$12))</f>
        <v>0.21252589553348583</v>
      </c>
      <c r="U84">
        <f>STDEV(Q$13:Q$16)/SQRT(COUNT(Q$13:Q$16))</f>
        <v>0.1446196699307673</v>
      </c>
    </row>
    <row r="86" spans="17:22" x14ac:dyDescent="0.3">
      <c r="S86" t="s">
        <v>0</v>
      </c>
      <c r="T86" t="s">
        <v>1</v>
      </c>
      <c r="U86" t="s">
        <v>2</v>
      </c>
      <c r="V86" t="s">
        <v>6</v>
      </c>
    </row>
    <row r="87" spans="17:22" x14ac:dyDescent="0.3">
      <c r="R87" t="s">
        <v>22</v>
      </c>
      <c r="S87">
        <f>AVERAGE(R$1:R$3)</f>
        <v>0.41022086222864101</v>
      </c>
      <c r="T87">
        <f>AVERAGE(R$4:R$6)</f>
        <v>0.19395351710148626</v>
      </c>
      <c r="U87">
        <f>AVERAGE(R$7:R$12)</f>
        <v>0.33812497479448306</v>
      </c>
      <c r="V87">
        <f>AVERAGE(R$13:R$16)</f>
        <v>0.58962564686854113</v>
      </c>
    </row>
    <row r="88" spans="17:22" x14ac:dyDescent="0.3">
      <c r="S88">
        <f>STDEV(R$1:R$3)/SQRT(COUNT(R$1:R$3))</f>
        <v>2.9279986871134419E-2</v>
      </c>
      <c r="T88">
        <f>STDEV(R$4:R$6)/SQRT(COUNT(R$4:R$6))</f>
        <v>1.1129200302426912E-2</v>
      </c>
      <c r="U88">
        <f>STDEV(R$7:R$12)/SQRT(COUNT(R$7:R$12))</f>
        <v>4.4207162998366044E-2</v>
      </c>
      <c r="V88">
        <f>STDEV(R$13:R$16)/SQRT(COUNT(R$13:R$16))</f>
        <v>8.3976565547750098E-2</v>
      </c>
    </row>
  </sheetData>
  <conditionalFormatting sqref="I17:Q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2020-01-27T22:50:24Z</dcterms:created>
  <dcterms:modified xsi:type="dcterms:W3CDTF">2020-01-27T23:00:13Z</dcterms:modified>
</cp:coreProperties>
</file>