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1C3F5E13-038F-485D-9AB0-822E44F54962}" xr6:coauthVersionLast="44" xr6:coauthVersionMax="44" xr10:uidLastSave="{00000000-0000-0000-0000-000000000000}"/>
  <bookViews>
    <workbookView xWindow="-120" yWindow="-120" windowWidth="29040" windowHeight="15840" xr2:uid="{0A183822-7954-4BE4-BDAB-B5FAE4C8B5A1}"/>
  </bookViews>
  <sheets>
    <sheet name="Sheet1" sheetId="1" r:id="rId1"/>
    <sheet name="Sheet3" sheetId="4" r:id="rId2"/>
    <sheet name="Old Tableized Data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5" i="1" l="1"/>
  <c r="T85" i="1"/>
  <c r="S85" i="1"/>
  <c r="R85" i="1"/>
  <c r="Q85" i="1"/>
  <c r="U81" i="1"/>
  <c r="S81" i="1"/>
  <c r="R81" i="1"/>
  <c r="Q81" i="1"/>
  <c r="P81" i="1"/>
  <c r="T77" i="1"/>
  <c r="R77" i="1"/>
  <c r="Q77" i="1"/>
  <c r="P77" i="1"/>
  <c r="O77" i="1"/>
  <c r="S73" i="1"/>
  <c r="Q73" i="1"/>
  <c r="P73" i="1"/>
  <c r="O73" i="1"/>
  <c r="N73" i="1"/>
  <c r="R69" i="1"/>
  <c r="P69" i="1"/>
  <c r="O69" i="1"/>
  <c r="N69" i="1"/>
  <c r="M69" i="1"/>
  <c r="Q65" i="1"/>
  <c r="O65" i="1"/>
  <c r="N65" i="1"/>
  <c r="M65" i="1"/>
  <c r="L65" i="1"/>
  <c r="AC5" i="1" l="1"/>
  <c r="AB5" i="1"/>
  <c r="C34" i="3"/>
  <c r="D34" i="3"/>
  <c r="E34" i="3"/>
  <c r="F34" i="3"/>
  <c r="G34" i="3"/>
  <c r="H34" i="3"/>
  <c r="I34" i="3"/>
  <c r="J34" i="3"/>
  <c r="B34" i="3"/>
  <c r="B30" i="3" l="1"/>
  <c r="D24" i="1" l="1"/>
  <c r="E28" i="1"/>
  <c r="D25" i="1" l="1"/>
  <c r="E29" i="1"/>
  <c r="C30" i="3"/>
  <c r="D30" i="3"/>
  <c r="E30" i="3"/>
  <c r="F30" i="3"/>
  <c r="G30" i="3"/>
  <c r="H30" i="3"/>
  <c r="I30" i="3"/>
  <c r="J30" i="3"/>
  <c r="C31" i="3"/>
  <c r="D31" i="3"/>
  <c r="E31" i="3"/>
  <c r="F31" i="3"/>
  <c r="G31" i="3"/>
  <c r="H31" i="3"/>
  <c r="I31" i="3"/>
  <c r="J31" i="3"/>
  <c r="C32" i="3"/>
  <c r="D32" i="3"/>
  <c r="E32" i="3"/>
  <c r="F32" i="3"/>
  <c r="G32" i="3"/>
  <c r="H32" i="3"/>
  <c r="I32" i="3"/>
  <c r="J32" i="3"/>
  <c r="C33" i="3"/>
  <c r="D33" i="3"/>
  <c r="E33" i="3"/>
  <c r="F33" i="3"/>
  <c r="G33" i="3"/>
  <c r="H33" i="3"/>
  <c r="I33" i="3"/>
  <c r="J33" i="3"/>
  <c r="C35" i="3"/>
  <c r="D35" i="3"/>
  <c r="E35" i="3"/>
  <c r="F35" i="3"/>
  <c r="G35" i="3"/>
  <c r="H35" i="3"/>
  <c r="I35" i="3"/>
  <c r="J35" i="3"/>
  <c r="B31" i="3"/>
  <c r="B32" i="3"/>
  <c r="B33" i="3"/>
  <c r="B35" i="3"/>
  <c r="AE23" i="1" l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K6" i="1"/>
  <c r="AK5" i="1"/>
  <c r="AJ6" i="1"/>
  <c r="AJ5" i="1"/>
  <c r="AD23" i="1" s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O41" i="1"/>
  <c r="P41" i="1"/>
  <c r="Q41" i="1"/>
  <c r="R41" i="1"/>
  <c r="S41" i="1"/>
  <c r="T41" i="1"/>
  <c r="U41" i="1"/>
  <c r="V41" i="1"/>
  <c r="W41" i="1"/>
  <c r="O42" i="1"/>
  <c r="P42" i="1"/>
  <c r="Q42" i="1"/>
  <c r="R42" i="1"/>
  <c r="S42" i="1"/>
  <c r="T42" i="1"/>
  <c r="U42" i="1"/>
  <c r="V42" i="1"/>
  <c r="W42" i="1"/>
  <c r="O43" i="1"/>
  <c r="P43" i="1"/>
  <c r="Q43" i="1"/>
  <c r="R43" i="1"/>
  <c r="S43" i="1"/>
  <c r="T43" i="1"/>
  <c r="U43" i="1"/>
  <c r="V43" i="1"/>
  <c r="W43" i="1"/>
  <c r="O44" i="1"/>
  <c r="P44" i="1"/>
  <c r="Q44" i="1"/>
  <c r="R44" i="1"/>
  <c r="S44" i="1"/>
  <c r="T44" i="1"/>
  <c r="U44" i="1"/>
  <c r="V44" i="1"/>
  <c r="W44" i="1"/>
  <c r="N39" i="1"/>
  <c r="N40" i="1"/>
  <c r="N41" i="1"/>
  <c r="N42" i="1"/>
  <c r="N43" i="1"/>
  <c r="N44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O33" i="1"/>
  <c r="P33" i="1"/>
  <c r="Q33" i="1"/>
  <c r="R33" i="1"/>
  <c r="S33" i="1"/>
  <c r="T33" i="1"/>
  <c r="U33" i="1"/>
  <c r="V33" i="1"/>
  <c r="W33" i="1"/>
  <c r="O34" i="1"/>
  <c r="P34" i="1"/>
  <c r="Q34" i="1"/>
  <c r="R34" i="1"/>
  <c r="S34" i="1"/>
  <c r="T34" i="1"/>
  <c r="U34" i="1"/>
  <c r="V34" i="1"/>
  <c r="W34" i="1"/>
  <c r="O35" i="1"/>
  <c r="P35" i="1"/>
  <c r="Q35" i="1"/>
  <c r="R35" i="1"/>
  <c r="S35" i="1"/>
  <c r="T35" i="1"/>
  <c r="U35" i="1"/>
  <c r="V35" i="1"/>
  <c r="W35" i="1"/>
  <c r="O36" i="1"/>
  <c r="P36" i="1"/>
  <c r="Q36" i="1"/>
  <c r="R36" i="1"/>
  <c r="S36" i="1"/>
  <c r="T36" i="1"/>
  <c r="U36" i="1"/>
  <c r="V36" i="1"/>
  <c r="W36" i="1"/>
  <c r="O37" i="1"/>
  <c r="P37" i="1"/>
  <c r="Q37" i="1"/>
  <c r="R37" i="1"/>
  <c r="S37" i="1"/>
  <c r="T37" i="1"/>
  <c r="U37" i="1"/>
  <c r="V37" i="1"/>
  <c r="W37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23" i="1"/>
  <c r="Y6" i="1"/>
  <c r="W6" i="1"/>
  <c r="V6" i="1"/>
  <c r="W5" i="1"/>
  <c r="V5" i="1"/>
  <c r="T5" i="1"/>
  <c r="X93" i="1"/>
  <c r="V93" i="1"/>
  <c r="U93" i="1"/>
  <c r="T93" i="1"/>
  <c r="S93" i="1"/>
  <c r="X92" i="1"/>
  <c r="X99" i="1" s="1"/>
  <c r="W92" i="1"/>
  <c r="W99" i="1" s="1"/>
  <c r="V92" i="1"/>
  <c r="V99" i="1" s="1"/>
  <c r="U92" i="1"/>
  <c r="U99" i="1" s="1"/>
  <c r="T92" i="1"/>
  <c r="T99" i="1" s="1"/>
  <c r="S92" i="1"/>
  <c r="S99" i="1" s="1"/>
  <c r="W89" i="1"/>
  <c r="U89" i="1"/>
  <c r="T89" i="1"/>
  <c r="S89" i="1"/>
  <c r="R89" i="1"/>
  <c r="W88" i="1"/>
  <c r="V88" i="1"/>
  <c r="U88" i="1"/>
  <c r="T88" i="1"/>
  <c r="S88" i="1"/>
  <c r="R88" i="1"/>
  <c r="V84" i="1"/>
  <c r="AE84" i="1" s="1"/>
  <c r="U84" i="1"/>
  <c r="AD84" i="1" s="1"/>
  <c r="T84" i="1"/>
  <c r="AC84" i="1" s="1"/>
  <c r="S84" i="1"/>
  <c r="AB84" i="1" s="1"/>
  <c r="R84" i="1"/>
  <c r="AA84" i="1" s="1"/>
  <c r="Q84" i="1"/>
  <c r="Z84" i="1" s="1"/>
  <c r="U80" i="1"/>
  <c r="AD80" i="1" s="1"/>
  <c r="T80" i="1"/>
  <c r="AC80" i="1" s="1"/>
  <c r="S80" i="1"/>
  <c r="AB80" i="1" s="1"/>
  <c r="R80" i="1"/>
  <c r="AA80" i="1" s="1"/>
  <c r="Q80" i="1"/>
  <c r="Z80" i="1" s="1"/>
  <c r="P80" i="1"/>
  <c r="Y80" i="1" s="1"/>
  <c r="T76" i="1"/>
  <c r="AC76" i="1" s="1"/>
  <c r="S76" i="1"/>
  <c r="AB76" i="1" s="1"/>
  <c r="R76" i="1"/>
  <c r="AA76" i="1" s="1"/>
  <c r="Q76" i="1"/>
  <c r="Z76" i="1" s="1"/>
  <c r="P76" i="1"/>
  <c r="Y76" i="1" s="1"/>
  <c r="O76" i="1"/>
  <c r="X76" i="1" s="1"/>
  <c r="S72" i="1"/>
  <c r="AB72" i="1" s="1"/>
  <c r="R72" i="1"/>
  <c r="AA72" i="1" s="1"/>
  <c r="Q72" i="1"/>
  <c r="Z72" i="1" s="1"/>
  <c r="P72" i="1"/>
  <c r="Y72" i="1" s="1"/>
  <c r="O72" i="1"/>
  <c r="X72" i="1" s="1"/>
  <c r="N72" i="1"/>
  <c r="W72" i="1" s="1"/>
  <c r="R68" i="1"/>
  <c r="AA68" i="1" s="1"/>
  <c r="Q68" i="1"/>
  <c r="Z68" i="1" s="1"/>
  <c r="P68" i="1"/>
  <c r="Y68" i="1" s="1"/>
  <c r="O68" i="1"/>
  <c r="X68" i="1" s="1"/>
  <c r="N68" i="1"/>
  <c r="W68" i="1" s="1"/>
  <c r="M68" i="1"/>
  <c r="V68" i="1" s="1"/>
  <c r="Q64" i="1"/>
  <c r="Z64" i="1" s="1"/>
  <c r="P64" i="1"/>
  <c r="Y64" i="1" s="1"/>
  <c r="O64" i="1"/>
  <c r="X64" i="1" s="1"/>
  <c r="N64" i="1"/>
  <c r="W64" i="1" s="1"/>
  <c r="M64" i="1"/>
  <c r="V64" i="1" s="1"/>
  <c r="L64" i="1"/>
  <c r="U64" i="1" s="1"/>
  <c r="P61" i="1"/>
  <c r="N61" i="1"/>
  <c r="M61" i="1"/>
  <c r="L61" i="1"/>
  <c r="K61" i="1"/>
  <c r="P60" i="1"/>
  <c r="O60" i="1"/>
  <c r="N60" i="1"/>
  <c r="M60" i="1"/>
  <c r="L60" i="1"/>
  <c r="K60" i="1"/>
  <c r="O57" i="1"/>
  <c r="M57" i="1"/>
  <c r="L57" i="1"/>
  <c r="K57" i="1"/>
  <c r="J57" i="1"/>
  <c r="O56" i="1"/>
  <c r="N56" i="1"/>
  <c r="M56" i="1"/>
  <c r="L56" i="1"/>
  <c r="K56" i="1"/>
  <c r="J56" i="1"/>
  <c r="N53" i="1"/>
  <c r="L53" i="1"/>
  <c r="K53" i="1"/>
  <c r="J53" i="1"/>
  <c r="I53" i="1"/>
  <c r="N52" i="1"/>
  <c r="M52" i="1"/>
  <c r="L52" i="1"/>
  <c r="K52" i="1"/>
  <c r="J52" i="1"/>
  <c r="I52" i="1"/>
  <c r="M49" i="1"/>
  <c r="K49" i="1"/>
  <c r="J49" i="1"/>
  <c r="I49" i="1"/>
  <c r="H49" i="1"/>
  <c r="M48" i="1"/>
  <c r="L48" i="1"/>
  <c r="K48" i="1"/>
  <c r="J48" i="1"/>
  <c r="I48" i="1"/>
  <c r="H48" i="1"/>
  <c r="L45" i="1"/>
  <c r="J45" i="1"/>
  <c r="I45" i="1"/>
  <c r="H45" i="1"/>
  <c r="G45" i="1"/>
  <c r="L44" i="1"/>
  <c r="K44" i="1"/>
  <c r="J44" i="1"/>
  <c r="I44" i="1"/>
  <c r="H44" i="1"/>
  <c r="G44" i="1"/>
  <c r="K41" i="1"/>
  <c r="I41" i="1"/>
  <c r="H41" i="1"/>
  <c r="G41" i="1"/>
  <c r="F41" i="1"/>
  <c r="K40" i="1"/>
  <c r="J40" i="1"/>
  <c r="I40" i="1"/>
  <c r="H40" i="1"/>
  <c r="G40" i="1"/>
  <c r="F40" i="1"/>
  <c r="J37" i="1"/>
  <c r="H37" i="1"/>
  <c r="G37" i="1"/>
  <c r="F37" i="1"/>
  <c r="E37" i="1"/>
  <c r="J36" i="1"/>
  <c r="I36" i="1"/>
  <c r="H36" i="1"/>
  <c r="G36" i="1"/>
  <c r="F36" i="1"/>
  <c r="E36" i="1"/>
  <c r="I33" i="1"/>
  <c r="G33" i="1"/>
  <c r="F33" i="1"/>
  <c r="E33" i="1"/>
  <c r="D33" i="1"/>
  <c r="I32" i="1"/>
  <c r="H32" i="1"/>
  <c r="G32" i="1"/>
  <c r="F32" i="1"/>
  <c r="E32" i="1"/>
  <c r="D32" i="1"/>
  <c r="H29" i="1"/>
  <c r="F29" i="1"/>
  <c r="D29" i="1"/>
  <c r="C29" i="1"/>
  <c r="H28" i="1"/>
  <c r="G28" i="1"/>
  <c r="F28" i="1"/>
  <c r="D28" i="1"/>
  <c r="C28" i="1"/>
  <c r="G25" i="1"/>
  <c r="G24" i="1"/>
  <c r="F24" i="1"/>
  <c r="E25" i="1"/>
  <c r="C25" i="1"/>
  <c r="B25" i="1"/>
  <c r="E24" i="1"/>
  <c r="C24" i="1"/>
  <c r="B24" i="1"/>
</calcChain>
</file>

<file path=xl/sharedStrings.xml><?xml version="1.0" encoding="utf-8"?>
<sst xmlns="http://schemas.openxmlformats.org/spreadsheetml/2006/main" count="470" uniqueCount="178">
  <si>
    <t>HK-2</t>
  </si>
  <si>
    <t>UMRC6</t>
  </si>
  <si>
    <t>UOK262</t>
  </si>
  <si>
    <t>UOK + DIDS</t>
  </si>
  <si>
    <t>siRNA_c</t>
  </si>
  <si>
    <t>siRNA</t>
  </si>
  <si>
    <t>kPL</t>
  </si>
  <si>
    <t>kMCT4</t>
  </si>
  <si>
    <t>R1L</t>
  </si>
  <si>
    <t>Rinj</t>
  </si>
  <si>
    <t>Tarrival</t>
  </si>
  <si>
    <t>Tbolus</t>
  </si>
  <si>
    <t>FP</t>
  </si>
  <si>
    <t>FL</t>
  </si>
  <si>
    <t>kLinflux</t>
  </si>
  <si>
    <t>kLP</t>
  </si>
  <si>
    <t>RsqP</t>
  </si>
  <si>
    <t>RsqLin</t>
  </si>
  <si>
    <t>RsqLex</t>
  </si>
  <si>
    <t>RMSEP</t>
  </si>
  <si>
    <t>RMSELin</t>
  </si>
  <si>
    <t>RMSELex</t>
  </si>
  <si>
    <t>R1P</t>
  </si>
  <si>
    <t>R1Lex</t>
  </si>
  <si>
    <t>R1Lin</t>
  </si>
  <si>
    <t>0.02 ± 0</t>
  </si>
  <si>
    <t>0 ± 0</t>
  </si>
  <si>
    <t>0.01 ± 0</t>
  </si>
  <si>
    <t>0.03 ± 0.01</t>
  </si>
  <si>
    <t>0.43 ± 0.22</t>
  </si>
  <si>
    <t>0.2 ± 0.2</t>
  </si>
  <si>
    <t>0.42 ± 0.1</t>
  </si>
  <si>
    <t>0.35 ± 0.2</t>
  </si>
  <si>
    <t>0.07 ± 0.02</t>
  </si>
  <si>
    <t>0.05 ± 0.02</t>
  </si>
  <si>
    <t>0.06 ± 0.01</t>
  </si>
  <si>
    <t>0.08 ± 0.01</t>
  </si>
  <si>
    <t>0.09 ± 0.01</t>
  </si>
  <si>
    <t>0.35 ± 0.06</t>
  </si>
  <si>
    <t>0.75 ± 0.4</t>
  </si>
  <si>
    <t>0.17 ± 0.14</t>
  </si>
  <si>
    <t>0.03 ± 0</t>
  </si>
  <si>
    <t>0.04 ± 0.02</t>
  </si>
  <si>
    <t>0.2 ± 0.05</t>
  </si>
  <si>
    <t>1.67 ± 1.13</t>
  </si>
  <si>
    <t>0.74 ± 0.73</t>
  </si>
  <si>
    <t>2.04E-02</t>
  </si>
  <si>
    <t>2.32E-03</t>
  </si>
  <si>
    <t>4.30E-01</t>
  </si>
  <si>
    <t>7.38E-02</t>
  </si>
  <si>
    <t>3.27E-03</t>
  </si>
  <si>
    <t>9.25E-02</t>
  </si>
  <si>
    <t>2.66E-02</t>
  </si>
  <si>
    <t>3.63E-02</t>
  </si>
  <si>
    <t>3.33E-03</t>
  </si>
  <si>
    <t>1.99E-02</t>
  </si>
  <si>
    <t>6.51E-03</t>
  </si>
  <si>
    <t>1.95E-01</t>
  </si>
  <si>
    <t>5.03E-02</t>
  </si>
  <si>
    <t>6.70E-03</t>
  </si>
  <si>
    <t>3.54E-01</t>
  </si>
  <si>
    <t>2.68E-02</t>
  </si>
  <si>
    <t>2.04E-01</t>
  </si>
  <si>
    <t>3.55E-04</t>
  </si>
  <si>
    <t>2.06E-02</t>
  </si>
  <si>
    <t>2.75E-02</t>
  </si>
  <si>
    <t>4.16E-01</t>
  </si>
  <si>
    <t>6.31E-02</t>
  </si>
  <si>
    <t>2.34E-03</t>
  </si>
  <si>
    <t>7.54E-01</t>
  </si>
  <si>
    <t>2.69E-02</t>
  </si>
  <si>
    <t>1.67E+00</t>
  </si>
  <si>
    <t>2.31E-03</t>
  </si>
  <si>
    <t>5.03E-03</t>
  </si>
  <si>
    <t>3.47E-01</t>
  </si>
  <si>
    <t>8.04E-02</t>
  </si>
  <si>
    <t>5.00E-03</t>
  </si>
  <si>
    <t>1.69E-01</t>
  </si>
  <si>
    <t>2.67E-02</t>
  </si>
  <si>
    <t>7.45E-01</t>
  </si>
  <si>
    <t>2.53E-03</t>
  </si>
  <si>
    <t>2.07E-02</t>
  </si>
  <si>
    <t>1.08E-02</t>
  </si>
  <si>
    <t>6.55E-01</t>
  </si>
  <si>
    <t>1.00E-01</t>
  </si>
  <si>
    <t>1.00E-02</t>
  </si>
  <si>
    <t>1.09E-01</t>
  </si>
  <si>
    <t>1.21E-01</t>
  </si>
  <si>
    <t>1.94E-07</t>
  </si>
  <si>
    <t>2.08E-02</t>
  </si>
  <si>
    <t>7.22E-03</t>
  </si>
  <si>
    <t>5.82E-01</t>
  </si>
  <si>
    <t>2.05E-01</t>
  </si>
  <si>
    <t>1.64E-01</t>
  </si>
  <si>
    <t>3.94E-07</t>
  </si>
  <si>
    <t>3.82E-04</t>
  </si>
  <si>
    <t>1.41E-04</t>
  </si>
  <si>
    <t>2.17E-01</t>
  </si>
  <si>
    <t>2.38E-02</t>
  </si>
  <si>
    <t>1.21E-02</t>
  </si>
  <si>
    <t>2.16E-05</t>
  </si>
  <si>
    <t>1.67E-02</t>
  </si>
  <si>
    <t>2.95E-04</t>
  </si>
  <si>
    <t>1.19E-03</t>
  </si>
  <si>
    <t>2.39E-02</t>
  </si>
  <si>
    <t>3.30E-03</t>
  </si>
  <si>
    <t>5.73E-02</t>
  </si>
  <si>
    <t>4.87E-05</t>
  </si>
  <si>
    <t>4.70E-02</t>
  </si>
  <si>
    <t>2.31E-04</t>
  </si>
  <si>
    <t>1.02E-02</t>
  </si>
  <si>
    <t>1.02E-01</t>
  </si>
  <si>
    <t>1.05E-02</t>
  </si>
  <si>
    <t>1.41E-03</t>
  </si>
  <si>
    <t>3.99E-01</t>
  </si>
  <si>
    <t>1.61E-04</t>
  </si>
  <si>
    <t>1.13E+00</t>
  </si>
  <si>
    <t>1.17E-03</t>
  </si>
  <si>
    <t>4.75E-04</t>
  </si>
  <si>
    <t>4.29E-04</t>
  </si>
  <si>
    <t>2.01E-01</t>
  </si>
  <si>
    <t>1.46E-02</t>
  </si>
  <si>
    <t>2.89E-03</t>
  </si>
  <si>
    <t>1.37E-01</t>
  </si>
  <si>
    <t>1.28E-04</t>
  </si>
  <si>
    <t>7.33E-01</t>
  </si>
  <si>
    <t>2.49E-03</t>
  </si>
  <si>
    <t>1.79E-04</t>
  </si>
  <si>
    <t>4.76E-04</t>
  </si>
  <si>
    <t>3.83E-02</t>
  </si>
  <si>
    <t>6.99E-07</t>
  </si>
  <si>
    <t>1.83E-02</t>
  </si>
  <si>
    <t>2.97E-05</t>
  </si>
  <si>
    <t>1.89E-02</t>
  </si>
  <si>
    <t>2.04E-02 ± 3.82E-04</t>
  </si>
  <si>
    <t>2.32E-03 ± 1.41E-04</t>
  </si>
  <si>
    <t>4.30E-01 ± 2.17E-01</t>
  </si>
  <si>
    <t>7.38E-02 ± 2.38E-02</t>
  </si>
  <si>
    <t>3.27E-03 ± 3.27E-03</t>
  </si>
  <si>
    <t>9.25E-02 ± 1.21E-02</t>
  </si>
  <si>
    <t>2.66E-02 ± 2.16E-05</t>
  </si>
  <si>
    <t>3.63E-02 ± 1.67E-02</t>
  </si>
  <si>
    <t>3.33E-03 ± 3.33E-03</t>
  </si>
  <si>
    <t>1.99E-02 ± 2.95E-04</t>
  </si>
  <si>
    <t>6.51E-03 ± 1.19E-03</t>
  </si>
  <si>
    <t>1.95E-01 ± 1.95E-01</t>
  </si>
  <si>
    <t>5.03E-02 ± 2.39E-02</t>
  </si>
  <si>
    <t>6.70E-03 ± 3.30E-03</t>
  </si>
  <si>
    <t>3.54E-01 ± 5.73E-02</t>
  </si>
  <si>
    <t>2.68E-02 ± 4.87E-05</t>
  </si>
  <si>
    <t>2.04E-01 ± 4.70E-02</t>
  </si>
  <si>
    <t>3.55E-04 ± 3.55E-04</t>
  </si>
  <si>
    <t>2.06E-02 ± 2.31E-04</t>
  </si>
  <si>
    <t>2.75E-02 ± 1.02E-02</t>
  </si>
  <si>
    <t>4.16E-01 ± 1.02E-01</t>
  </si>
  <si>
    <t>6.31E-02 ± 1.05E-02</t>
  </si>
  <si>
    <t>2.34E-03 ± 1.41E-03</t>
  </si>
  <si>
    <t>7.54E-01 ± 3.99E-01</t>
  </si>
  <si>
    <t>2.69E-02 ± 1.61E-04</t>
  </si>
  <si>
    <t>1.67E+00 ± 1.13E+00</t>
  </si>
  <si>
    <t>2.31E-03 ± 1.17E-03</t>
  </si>
  <si>
    <t>2.04E-02 ± 4.75E-04</t>
  </si>
  <si>
    <t>5.03E-03 ± 4.29E-04</t>
  </si>
  <si>
    <t>3.47E-01 ± 2.01E-01</t>
  </si>
  <si>
    <t>8.04E-02 ± 1.46E-02</t>
  </si>
  <si>
    <t>5.00E-03 ± 2.89E-03</t>
  </si>
  <si>
    <t>1.69E-01 ± 1.37E-01</t>
  </si>
  <si>
    <t>2.67E-02 ± 1.28E-04</t>
  </si>
  <si>
    <t>7.45E-01 ± 7.33E-01</t>
  </si>
  <si>
    <t>2.53E-03 ± 2.49E-03</t>
  </si>
  <si>
    <t>2.08E-02 ± 1.79E-04</t>
  </si>
  <si>
    <t>7.22E-03 ± 4.76E-04</t>
  </si>
  <si>
    <t>5.82E-01 ± 3.83E-02</t>
  </si>
  <si>
    <t>1.00E-01 ± 6.99E-07</t>
  </si>
  <si>
    <t>5.00E-03 ± 5.00E-03</t>
  </si>
  <si>
    <t>2.05E-01 ± 1.83E-02</t>
  </si>
  <si>
    <t>2.68E-02 ± 2.97E-05</t>
  </si>
  <si>
    <t>1.64E-01 ± 1.89E-02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</si>
</sst>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1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Sheet1!$B$25:$E$25</c:f>
                <c:numCache>
                  <c:formatCode>General</c:formatCode>
                  <c:ptCount val="4"/>
                  <c:pt idx="0">
                    <c:v>2.2613308326460048E-4</c:v>
                  </c:pt>
                  <c:pt idx="1">
                    <c:v>1.0260147015750561E-3</c:v>
                  </c:pt>
                  <c:pt idx="2">
                    <c:v>8.2211607784294354E-3</c:v>
                  </c:pt>
                  <c:pt idx="3">
                    <c:v>5.0822875266572293E-4</c:v>
                  </c:pt>
                </c:numCache>
              </c:numRef>
            </c:plus>
            <c:minus>
              <c:numRef>
                <c:f>Sheet1!$B$25:$E$25</c:f>
                <c:numCache>
                  <c:formatCode>General</c:formatCode>
                  <c:ptCount val="4"/>
                  <c:pt idx="0">
                    <c:v>2.2613308326460048E-4</c:v>
                  </c:pt>
                  <c:pt idx="1">
                    <c:v>1.0260147015750561E-3</c:v>
                  </c:pt>
                  <c:pt idx="2">
                    <c:v>8.2211607784294354E-3</c:v>
                  </c:pt>
                  <c:pt idx="3">
                    <c:v>5.0822875266572293E-4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Sheet1!$B$23:$E$23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Sheet1!$B$24:$E$24</c:f>
              <c:numCache>
                <c:formatCode>0.00E+00</c:formatCode>
                <c:ptCount val="4"/>
                <c:pt idx="0">
                  <c:v>2.0989887421269736E-3</c:v>
                </c:pt>
                <c:pt idx="1">
                  <c:v>5.4905275101386035E-3</c:v>
                </c:pt>
                <c:pt idx="2">
                  <c:v>2.0122558635566279E-2</c:v>
                </c:pt>
                <c:pt idx="3">
                  <c:v>4.3787675577390993E-3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8-45B5-AE65-A211A979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104152"/>
        <c:axId val="351102840"/>
      </c:barChart>
      <c:catAx>
        <c:axId val="35110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2840"/>
        <c:crosses val="autoZero"/>
        <c:auto val="1"/>
        <c:lblAlgn val="ctr"/>
        <c:lblOffset val="100"/>
        <c:noMultiLvlLbl val="0"/>
      </c:catAx>
      <c:valAx>
        <c:axId val="35110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Sheet1!$C$29:$F$29</c:f>
                <c:numCache>
                  <c:formatCode>General</c:formatCode>
                  <c:ptCount val="4"/>
                  <c:pt idx="0">
                    <c:v>1.2082144538991844E-2</c:v>
                  </c:pt>
                  <c:pt idx="1">
                    <c:v>9.0494776565675436E-2</c:v>
                  </c:pt>
                  <c:pt idx="2">
                    <c:v>9.0525560847418696E-2</c:v>
                  </c:pt>
                  <c:pt idx="3">
                    <c:v>7.9904034107640146E-2</c:v>
                  </c:pt>
                </c:numCache>
              </c:numRef>
            </c:plus>
            <c:minus>
              <c:numRef>
                <c:f>Sheet1!$C$29:$F$29</c:f>
                <c:numCache>
                  <c:formatCode>General</c:formatCode>
                  <c:ptCount val="4"/>
                  <c:pt idx="0">
                    <c:v>1.2082144538991844E-2</c:v>
                  </c:pt>
                  <c:pt idx="1">
                    <c:v>9.0494776565675436E-2</c:v>
                  </c:pt>
                  <c:pt idx="2">
                    <c:v>9.0525560847418696E-2</c:v>
                  </c:pt>
                  <c:pt idx="3">
                    <c:v>7.9904034107640146E-2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Sheet1!$C$27:$F$27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Sheet1!$C$28:$F$28</c:f>
              <c:numCache>
                <c:formatCode>0.00E+00</c:formatCode>
                <c:ptCount val="4"/>
                <c:pt idx="0">
                  <c:v>9.2737916178800714E-2</c:v>
                </c:pt>
                <c:pt idx="1">
                  <c:v>0.30405467555768179</c:v>
                </c:pt>
                <c:pt idx="2">
                  <c:v>0.29366042697146461</c:v>
                </c:pt>
                <c:pt idx="3">
                  <c:v>0.11235913483510832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F-44C5-BD22-384F6A6EE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455432"/>
        <c:axId val="657455104"/>
      </c:barChart>
      <c:catAx>
        <c:axId val="65745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55104"/>
        <c:crosses val="autoZero"/>
        <c:auto val="1"/>
        <c:lblAlgn val="ctr"/>
        <c:lblOffset val="100"/>
        <c:noMultiLvlLbl val="0"/>
      </c:catAx>
      <c:valAx>
        <c:axId val="6574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5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R1Lin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Sheet1!$D$33:$I$33</c:f>
                <c:numCache>
                  <c:formatCode>General</c:formatCode>
                  <c:ptCount val="6"/>
                  <c:pt idx="0">
                    <c:v>2.4485807721474094E-2</c:v>
                  </c:pt>
                  <c:pt idx="1">
                    <c:v>2.1599228973644392E-2</c:v>
                  </c:pt>
                  <c:pt idx="2">
                    <c:v>1.1833182975400191E-2</c:v>
                  </c:pt>
                  <c:pt idx="3">
                    <c:v>1.3098674818414105E-2</c:v>
                  </c:pt>
                  <c:pt idx="5">
                    <c:v>1.4019468225212604E-9</c:v>
                  </c:pt>
                </c:numCache>
              </c:numRef>
            </c:plus>
            <c:minus>
              <c:numRef>
                <c:f>Sheet1!$D$33:$I$33</c:f>
                <c:numCache>
                  <c:formatCode>General</c:formatCode>
                  <c:ptCount val="6"/>
                  <c:pt idx="0">
                    <c:v>2.4485807721474094E-2</c:v>
                  </c:pt>
                  <c:pt idx="1">
                    <c:v>2.1599228973644392E-2</c:v>
                  </c:pt>
                  <c:pt idx="2">
                    <c:v>1.1833182975400191E-2</c:v>
                  </c:pt>
                  <c:pt idx="3">
                    <c:v>1.3098674818414105E-2</c:v>
                  </c:pt>
                  <c:pt idx="5">
                    <c:v>1.4019468225212604E-9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Sheet1!$D$31:$I$31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Sheet1!$D$32:$I$32</c:f>
              <c:numCache>
                <c:formatCode>0.00E+00</c:formatCode>
                <c:ptCount val="6"/>
                <c:pt idx="0">
                  <c:v>5.0801746335472332E-2</c:v>
                </c:pt>
                <c:pt idx="1">
                  <c:v>4.7915018896477111E-2</c:v>
                </c:pt>
                <c:pt idx="2">
                  <c:v>6.9319782636390728E-2</c:v>
                </c:pt>
                <c:pt idx="3">
                  <c:v>6.4561494068184955E-2</c:v>
                </c:pt>
                <c:pt idx="4">
                  <c:v>9.9999999999977801E-2</c:v>
                </c:pt>
                <c:pt idx="5">
                  <c:v>9.9999998598030979E-2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5-4AD7-964C-B65B3D267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844992"/>
        <c:axId val="608845320"/>
      </c:barChart>
      <c:catAx>
        <c:axId val="6088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5320"/>
        <c:crosses val="autoZero"/>
        <c:auto val="1"/>
        <c:lblAlgn val="ctr"/>
        <c:lblOffset val="100"/>
        <c:noMultiLvlLbl val="0"/>
      </c:catAx>
      <c:valAx>
        <c:axId val="60884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Sheet1!$Q$88</c:f>
              <c:strCache>
                <c:ptCount val="1"/>
                <c:pt idx="0">
                  <c:v>R1P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Sheet1!$R$89:$W$89</c:f>
                <c:numCache>
                  <c:formatCode>General</c:formatCode>
                  <c:ptCount val="6"/>
                  <c:pt idx="0">
                    <c:v>4.3525616777254653E-4</c:v>
                  </c:pt>
                  <c:pt idx="1">
                    <c:v>3.7329400085799221E-4</c:v>
                  </c:pt>
                  <c:pt idx="2">
                    <c:v>2.2461196003430609E-4</c:v>
                  </c:pt>
                  <c:pt idx="3">
                    <c:v>4.65717636453566E-4</c:v>
                  </c:pt>
                  <c:pt idx="5">
                    <c:v>2.7271702085015885E-4</c:v>
                  </c:pt>
                </c:numCache>
              </c:numRef>
            </c:plus>
            <c:minus>
              <c:numRef>
                <c:f>Sheet1!$R$89:$W$89</c:f>
                <c:numCache>
                  <c:formatCode>General</c:formatCode>
                  <c:ptCount val="6"/>
                  <c:pt idx="0">
                    <c:v>4.3525616777254653E-4</c:v>
                  </c:pt>
                  <c:pt idx="1">
                    <c:v>3.7329400085799221E-4</c:v>
                  </c:pt>
                  <c:pt idx="2">
                    <c:v>2.2461196003430609E-4</c:v>
                  </c:pt>
                  <c:pt idx="3">
                    <c:v>4.65717636453566E-4</c:v>
                  </c:pt>
                  <c:pt idx="5">
                    <c:v>2.7271702085015885E-4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Sheet1!$R$87:$W$87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Sheet1!$R$88:$W$88</c:f>
              <c:numCache>
                <c:formatCode>0.00E+00</c:formatCode>
                <c:ptCount val="6"/>
                <c:pt idx="0">
                  <c:v>2.0466729792031898E-2</c:v>
                </c:pt>
                <c:pt idx="1">
                  <c:v>1.9981137139889443E-2</c:v>
                </c:pt>
                <c:pt idx="2">
                  <c:v>2.0609153143468825E-2</c:v>
                </c:pt>
                <c:pt idx="3">
                  <c:v>2.0413471945172304E-2</c:v>
                </c:pt>
                <c:pt idx="4">
                  <c:v>2.1002913688138121E-2</c:v>
                </c:pt>
                <c:pt idx="5">
                  <c:v>2.0959588827013494E-2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6-477D-AF5F-AA89389C4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458704"/>
        <c:axId val="455463624"/>
      </c:barChart>
      <c:catAx>
        <c:axId val="4554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63624"/>
        <c:crosses val="autoZero"/>
        <c:auto val="1"/>
        <c:lblAlgn val="ctr"/>
        <c:lblOffset val="100"/>
        <c:noMultiLvlLbl val="0"/>
      </c:catAx>
      <c:valAx>
        <c:axId val="4554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Sheet1!$R$92</c:f>
              <c:strCache>
                <c:ptCount val="1"/>
                <c:pt idx="0">
                  <c:v>R1Lex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Sheet1!$S$93:$X$93</c:f>
                <c:numCache>
                  <c:formatCode>General</c:formatCode>
                  <c:ptCount val="6"/>
                  <c:pt idx="0">
                    <c:v>1.6280651198105862E-5</c:v>
                  </c:pt>
                  <c:pt idx="1">
                    <c:v>6.907339621446485E-5</c:v>
                  </c:pt>
                  <c:pt idx="2">
                    <c:v>2.0151812080671937E-4</c:v>
                  </c:pt>
                  <c:pt idx="3">
                    <c:v>3.7078799198592361E-4</c:v>
                  </c:pt>
                  <c:pt idx="5">
                    <c:v>1.9250918472624515E-5</c:v>
                  </c:pt>
                </c:numCache>
              </c:numRef>
            </c:plus>
            <c:minus>
              <c:numRef>
                <c:f>Sheet1!$S$93:$X$93</c:f>
                <c:numCache>
                  <c:formatCode>General</c:formatCode>
                  <c:ptCount val="6"/>
                  <c:pt idx="0">
                    <c:v>1.6280651198105862E-5</c:v>
                  </c:pt>
                  <c:pt idx="1">
                    <c:v>6.907339621446485E-5</c:v>
                  </c:pt>
                  <c:pt idx="2">
                    <c:v>2.0151812080671937E-4</c:v>
                  </c:pt>
                  <c:pt idx="3">
                    <c:v>3.7078799198592361E-4</c:v>
                  </c:pt>
                  <c:pt idx="5">
                    <c:v>1.9250918472624515E-5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Sheet1!$S$91:$X$91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Sheet1!$S$92:$X$92</c:f>
              <c:numCache>
                <c:formatCode>0.00E+00</c:formatCode>
                <c:ptCount val="6"/>
                <c:pt idx="0">
                  <c:v>2.6552626534998083E-2</c:v>
                </c:pt>
                <c:pt idx="1">
                  <c:v>2.6687135625720629E-2</c:v>
                </c:pt>
                <c:pt idx="2">
                  <c:v>2.6965655692125064E-2</c:v>
                </c:pt>
                <c:pt idx="3">
                  <c:v>2.6898823140173243E-2</c:v>
                </c:pt>
                <c:pt idx="4">
                  <c:v>2.6648638344491903E-2</c:v>
                </c:pt>
                <c:pt idx="5">
                  <c:v>2.6726911492065207E-2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A-4F3E-BC37-3B280C144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306944"/>
        <c:axId val="410533824"/>
      </c:barChart>
      <c:catAx>
        <c:axId val="4543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33824"/>
        <c:crosses val="autoZero"/>
        <c:auto val="1"/>
        <c:lblAlgn val="ctr"/>
        <c:lblOffset val="100"/>
        <c:noMultiLvlLbl val="0"/>
      </c:catAx>
      <c:valAx>
        <c:axId val="4105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0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Sheet1!$B$25:$G$25</c:f>
                <c:numCache>
                  <c:formatCode>General</c:formatCode>
                  <c:ptCount val="6"/>
                  <c:pt idx="0">
                    <c:v>2.2613308326460048E-4</c:v>
                  </c:pt>
                  <c:pt idx="1">
                    <c:v>1.0260147015750561E-3</c:v>
                  </c:pt>
                  <c:pt idx="2">
                    <c:v>8.2211607784294354E-3</c:v>
                  </c:pt>
                  <c:pt idx="3">
                    <c:v>5.0822875266572293E-4</c:v>
                  </c:pt>
                  <c:pt idx="5">
                    <c:v>4.7764135839484419E-4</c:v>
                  </c:pt>
                </c:numCache>
              </c:numRef>
            </c:plus>
            <c:minus>
              <c:numRef>
                <c:f>Sheet1!$B$25:$G$25</c:f>
                <c:numCache>
                  <c:formatCode>General</c:formatCode>
                  <c:ptCount val="6"/>
                  <c:pt idx="0">
                    <c:v>2.2613308326460048E-4</c:v>
                  </c:pt>
                  <c:pt idx="1">
                    <c:v>1.0260147015750561E-3</c:v>
                  </c:pt>
                  <c:pt idx="2">
                    <c:v>8.2211607784294354E-3</c:v>
                  </c:pt>
                  <c:pt idx="3">
                    <c:v>5.0822875266572293E-4</c:v>
                  </c:pt>
                  <c:pt idx="5">
                    <c:v>4.7764135839484419E-4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Sheet1!$B$23:$G$23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Sheet1!$B$24:$G$24</c:f>
              <c:numCache>
                <c:formatCode>0.00E+00</c:formatCode>
                <c:ptCount val="6"/>
                <c:pt idx="0">
                  <c:v>2.0989887421269736E-3</c:v>
                </c:pt>
                <c:pt idx="1">
                  <c:v>5.4905275101386035E-3</c:v>
                </c:pt>
                <c:pt idx="2">
                  <c:v>2.0122558635566279E-2</c:v>
                </c:pt>
                <c:pt idx="3">
                  <c:v>4.3787675577390993E-3</c:v>
                </c:pt>
                <c:pt idx="4">
                  <c:v>1.0757077112977333E-2</c:v>
                </c:pt>
                <c:pt idx="5">
                  <c:v>7.216813137757818E-3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8-4929-959E-C4A5FED7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763480"/>
        <c:axId val="532759216"/>
      </c:barChart>
      <c:catAx>
        <c:axId val="5327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59216"/>
        <c:crosses val="autoZero"/>
        <c:auto val="1"/>
        <c:lblAlgn val="ctr"/>
        <c:lblOffset val="100"/>
        <c:noMultiLvlLbl val="0"/>
      </c:catAx>
      <c:valAx>
        <c:axId val="5327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6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Sheet1!$C$29:$H$29</c:f>
                <c:numCache>
                  <c:formatCode>General</c:formatCode>
                  <c:ptCount val="6"/>
                  <c:pt idx="0">
                    <c:v>1.2082144538991844E-2</c:v>
                  </c:pt>
                  <c:pt idx="1">
                    <c:v>9.0494776565675436E-2</c:v>
                  </c:pt>
                  <c:pt idx="2">
                    <c:v>9.0525560847418696E-2</c:v>
                  </c:pt>
                  <c:pt idx="3">
                    <c:v>7.9904034107640146E-2</c:v>
                  </c:pt>
                  <c:pt idx="5">
                    <c:v>1.8221532084586919E-2</c:v>
                  </c:pt>
                </c:numCache>
              </c:numRef>
            </c:plus>
            <c:minus>
              <c:numRef>
                <c:f>Sheet1!$C$29:$H$29</c:f>
                <c:numCache>
                  <c:formatCode>General</c:formatCode>
                  <c:ptCount val="6"/>
                  <c:pt idx="0">
                    <c:v>1.2082144538991844E-2</c:v>
                  </c:pt>
                  <c:pt idx="1">
                    <c:v>9.0494776565675436E-2</c:v>
                  </c:pt>
                  <c:pt idx="2">
                    <c:v>9.0525560847418696E-2</c:v>
                  </c:pt>
                  <c:pt idx="3">
                    <c:v>7.9904034107640146E-2</c:v>
                  </c:pt>
                  <c:pt idx="5">
                    <c:v>1.8221532084586919E-2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Sheet1!$C$27:$H$27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Sheet1!$C$28:$H$28</c:f>
              <c:numCache>
                <c:formatCode>0.00E+00</c:formatCode>
                <c:ptCount val="6"/>
                <c:pt idx="0">
                  <c:v>9.2737916178800714E-2</c:v>
                </c:pt>
                <c:pt idx="1">
                  <c:v>0.30405467555768179</c:v>
                </c:pt>
                <c:pt idx="2">
                  <c:v>0.29366042697146461</c:v>
                </c:pt>
                <c:pt idx="3">
                  <c:v>0.11235913483510832</c:v>
                </c:pt>
                <c:pt idx="4">
                  <c:v>0.10801772603992492</c:v>
                </c:pt>
                <c:pt idx="5">
                  <c:v>0.20464826929841312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9-4795-AC42-02E4157D0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000488"/>
        <c:axId val="528926480"/>
      </c:barChart>
      <c:catAx>
        <c:axId val="46400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26480"/>
        <c:crosses val="autoZero"/>
        <c:auto val="1"/>
        <c:lblAlgn val="ctr"/>
        <c:lblOffset val="100"/>
        <c:noMultiLvlLbl val="0"/>
      </c:catAx>
      <c:valAx>
        <c:axId val="5289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6</xdr:row>
      <xdr:rowOff>114300</xdr:rowOff>
    </xdr:from>
    <xdr:to>
      <xdr:col>23</xdr:col>
      <xdr:colOff>76200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B8D49-F3D8-418C-92D8-2239E8728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552994</xdr:colOff>
      <xdr:row>46</xdr:row>
      <xdr:rowOff>32385</xdr:rowOff>
    </xdr:from>
    <xdr:to>
      <xdr:col>21</xdr:col>
      <xdr:colOff>248194</xdr:colOff>
      <xdr:row>60</xdr:row>
      <xdr:rowOff>108585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9A2C9C-56E6-4AFF-AD08-CA9D41EB9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348343</xdr:colOff>
      <xdr:row>25</xdr:row>
      <xdr:rowOff>182336</xdr:rowOff>
    </xdr:from>
    <xdr:to>
      <xdr:col>28</xdr:col>
      <xdr:colOff>87085</xdr:colOff>
      <xdr:row>40</xdr:row>
      <xdr:rowOff>62593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1E7B5-23F1-4952-A150-86FEC5890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445770</xdr:colOff>
      <xdr:row>90</xdr:row>
      <xdr:rowOff>3810</xdr:rowOff>
    </xdr:from>
    <xdr:to>
      <xdr:col>34</xdr:col>
      <xdr:colOff>140970</xdr:colOff>
      <xdr:row>104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3833D7-7F30-4276-82B9-6AEA1E0C2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815340</xdr:colOff>
      <xdr:row>46</xdr:row>
      <xdr:rowOff>89535</xdr:rowOff>
    </xdr:from>
    <xdr:to>
      <xdr:col>29</xdr:col>
      <xdr:colOff>196215</xdr:colOff>
      <xdr:row>60</xdr:row>
      <xdr:rowOff>165735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806F0D-6C73-4B21-B4BB-3E7EBDA0E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118110</xdr:colOff>
      <xdr:row>8</xdr:row>
      <xdr:rowOff>180975</xdr:rowOff>
    </xdr:from>
    <xdr:to>
      <xdr:col>15</xdr:col>
      <xdr:colOff>422910</xdr:colOff>
      <xdr:row>23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A586C5-5883-407E-A504-09925476B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482510</xdr:colOff>
      <xdr:row>11</xdr:row>
      <xdr:rowOff>160020</xdr:rowOff>
    </xdr:from>
    <xdr:to>
      <xdr:col>25</xdr:col>
      <xdr:colOff>502376</xdr:colOff>
      <xdr:row>26</xdr:row>
      <xdr:rowOff>40277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C8BBD6-0868-493D-AA94-826E60138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B43B-2314-4052-A08E-119606CE711A}">
  <sheetPr codeName="Sheet1"/>
  <dimension ref="A1:AK99"/>
  <sheetViews>
    <sheetView tabSelected="1" zoomScale="85" zoomScaleNormal="85" workbookViewId="0">
      <selection activeCell="J30" sqref="J30"/>
    </sheetView>
  </sheetViews>
  <sheetFormatPr defaultRowHeight="14.4" x14ac:dyDescent="0.3"/>
  <cols>
    <col min="1" max="3" width="9" bestFit="1" customWidth="1"/>
    <col min="4" max="4" width="12" bestFit="1" customWidth="1"/>
    <col min="5" max="8" width="9" bestFit="1" customWidth="1"/>
    <col min="9" max="10" width="12" bestFit="1" customWidth="1"/>
    <col min="11" max="11" width="9" bestFit="1" customWidth="1"/>
    <col min="12" max="20" width="9.109375" customWidth="1"/>
    <col min="21" max="22" width="14" bestFit="1" customWidth="1"/>
    <col min="23" max="24" width="11" bestFit="1" customWidth="1"/>
  </cols>
  <sheetData>
    <row r="1" spans="1:37" x14ac:dyDescent="0.3">
      <c r="A1" s="3">
        <v>2.0441587104883972E-3</v>
      </c>
      <c r="B1" s="3">
        <v>0.10466205679939801</v>
      </c>
      <c r="C1" s="3">
        <v>2.631608775428641E-2</v>
      </c>
      <c r="D1" s="3">
        <v>818926539.96013904</v>
      </c>
      <c r="E1" s="3">
        <v>23.826097077008303</v>
      </c>
      <c r="F1" s="3">
        <v>61.845368118478177</v>
      </c>
      <c r="G1" s="3">
        <v>0.68866238335426699</v>
      </c>
      <c r="H1" s="3">
        <v>6.8730342432083716E-2</v>
      </c>
      <c r="I1" s="3">
        <v>9.9999993357036254E-3</v>
      </c>
      <c r="J1" s="3">
        <v>3.381977069015339E-12</v>
      </c>
      <c r="K1" s="3">
        <v>0.99150334140825302</v>
      </c>
      <c r="L1" s="3">
        <v>0.98468536356608927</v>
      </c>
      <c r="M1" s="3">
        <v>0.96903595337105375</v>
      </c>
      <c r="N1" s="3">
        <v>9.1715276839954576E-2</v>
      </c>
      <c r="O1" s="3">
        <v>0.12313200262146161</v>
      </c>
      <c r="P1" s="3">
        <v>0.17508399744881528</v>
      </c>
      <c r="Q1" s="3">
        <v>2.1018970026807408E-2</v>
      </c>
      <c r="R1" s="3">
        <v>2.6583771264872207E-2</v>
      </c>
    </row>
    <row r="2" spans="1:37" x14ac:dyDescent="0.3">
      <c r="A2" s="3">
        <v>1.7376187726868655E-3</v>
      </c>
      <c r="B2" s="3">
        <v>0.1049773788486781</v>
      </c>
      <c r="C2" s="3">
        <v>2.6315789474012887E-2</v>
      </c>
      <c r="D2" s="3">
        <v>40932203.631755799</v>
      </c>
      <c r="E2" s="3">
        <v>18.766310482510441</v>
      </c>
      <c r="F2" s="3">
        <v>59.82736688572237</v>
      </c>
      <c r="G2" s="3">
        <v>1.0000000000023336E-2</v>
      </c>
      <c r="H2" s="3">
        <v>2.6625861679109953E-2</v>
      </c>
      <c r="I2" s="3">
        <v>3.3637677706391106E-14</v>
      </c>
      <c r="J2" s="3">
        <v>9.9999999999766578E-3</v>
      </c>
      <c r="K2" s="3">
        <v>0.99651851435283645</v>
      </c>
      <c r="L2" s="3">
        <v>0.97295016188801986</v>
      </c>
      <c r="M2" s="3">
        <v>0.99312318384140763</v>
      </c>
      <c r="N2" s="3">
        <v>5.8708353670426941E-2</v>
      </c>
      <c r="O2" s="3">
        <v>0.1636439419314395</v>
      </c>
      <c r="P2" s="3">
        <v>8.2510896231991634E-2</v>
      </c>
      <c r="Q2" s="3">
        <v>1.9607843137278237E-2</v>
      </c>
      <c r="R2" s="3">
        <v>2.6545281147701934E-2</v>
      </c>
    </row>
    <row r="3" spans="1:37" x14ac:dyDescent="0.3">
      <c r="A3" s="3">
        <v>2.5151887432056574E-3</v>
      </c>
      <c r="B3" s="3">
        <v>6.857431288832605E-2</v>
      </c>
      <c r="C3" s="3">
        <v>9.9773361778117714E-2</v>
      </c>
      <c r="D3" s="3">
        <v>1041010536.3149308</v>
      </c>
      <c r="E3" s="3">
        <v>19.199008042348368</v>
      </c>
      <c r="F3" s="3">
        <v>68.746322199298405</v>
      </c>
      <c r="G3" s="3">
        <v>0.60194710045712285</v>
      </c>
      <c r="H3" s="3">
        <v>1.3384705997310242E-2</v>
      </c>
      <c r="I3" s="3">
        <v>3.0742104918706906E-7</v>
      </c>
      <c r="J3" s="3">
        <v>1.0137972090940259E-10</v>
      </c>
      <c r="K3" s="3">
        <v>0.99165914693736745</v>
      </c>
      <c r="L3" s="3">
        <v>0.98342965026147489</v>
      </c>
      <c r="M3" s="3">
        <v>0.9935623825465898</v>
      </c>
      <c r="N3" s="3">
        <v>9.0870482182094051E-2</v>
      </c>
      <c r="O3" s="3">
        <v>0.12808062398793921</v>
      </c>
      <c r="P3" s="3">
        <v>7.9832582814764005E-2</v>
      </c>
      <c r="Q3" s="3">
        <v>2.0773376212010045E-2</v>
      </c>
      <c r="R3" s="3">
        <v>2.6528827192420109E-2</v>
      </c>
    </row>
    <row r="4" spans="1:37" x14ac:dyDescent="0.3">
      <c r="A4" s="3">
        <v>3.7893559753786441E-3</v>
      </c>
      <c r="B4" s="3">
        <v>0.18398123624800231</v>
      </c>
      <c r="C4" s="3">
        <v>2.6315789869784088E-2</v>
      </c>
      <c r="D4" s="3">
        <v>96636578.864385635</v>
      </c>
      <c r="E4" s="3">
        <v>31.026452128733311</v>
      </c>
      <c r="F4" s="3">
        <v>59.366339444002868</v>
      </c>
      <c r="G4" s="3">
        <v>1.0000000000023716E-2</v>
      </c>
      <c r="H4" s="3">
        <v>9.9703318074892092E-2</v>
      </c>
      <c r="I4" s="3">
        <v>8.8002530222318527E-9</v>
      </c>
      <c r="J4" s="3">
        <v>9.9998485328482694E-3</v>
      </c>
      <c r="K4" s="3">
        <v>0.9934454090889735</v>
      </c>
      <c r="L4" s="3">
        <v>0.91634701598464008</v>
      </c>
      <c r="M4" s="3">
        <v>0.88328917361766357</v>
      </c>
      <c r="N4" s="3">
        <v>8.0554608818590792E-2</v>
      </c>
      <c r="O4" s="3">
        <v>0.2877784810843339</v>
      </c>
      <c r="P4" s="3">
        <v>0.33991722245057404</v>
      </c>
      <c r="Q4" s="3">
        <v>1.9607843137278619E-2</v>
      </c>
      <c r="R4" s="3">
        <v>2.6623903850148418E-2</v>
      </c>
    </row>
    <row r="5" spans="1:37" x14ac:dyDescent="0.3">
      <c r="A5" s="3">
        <v>5.3473174933977774E-3</v>
      </c>
      <c r="B5" s="3">
        <v>0.48137178844290374</v>
      </c>
      <c r="C5" s="3">
        <v>9.1113476843765903E-2</v>
      </c>
      <c r="D5" s="3">
        <v>1103061107.2238734</v>
      </c>
      <c r="E5" s="3">
        <v>12.19783163625498</v>
      </c>
      <c r="F5" s="3">
        <v>70.613199485374267</v>
      </c>
      <c r="G5" s="3">
        <v>0.58469934829851133</v>
      </c>
      <c r="H5" s="3">
        <v>0.30209611792004759</v>
      </c>
      <c r="I5" s="3">
        <v>1.9125366065219247E-6</v>
      </c>
      <c r="J5" s="3">
        <v>3.3912124645167586E-4</v>
      </c>
      <c r="K5" s="3">
        <v>0.99461534995538625</v>
      </c>
      <c r="L5" s="3">
        <v>0.97112792079632426</v>
      </c>
      <c r="M5" s="3">
        <v>0.98132760598234692</v>
      </c>
      <c r="N5" s="3">
        <v>7.3012351997231259E-2</v>
      </c>
      <c r="O5" s="3">
        <v>0.169066136206039</v>
      </c>
      <c r="P5" s="3">
        <v>0.13596201703960006</v>
      </c>
      <c r="Q5" s="3">
        <v>2.0727725141605428E-2</v>
      </c>
      <c r="R5" s="3">
        <v>2.6825122134978504E-2</v>
      </c>
      <c r="T5">
        <f>0.0001</f>
        <v>1E-4</v>
      </c>
      <c r="U5">
        <v>1E-4</v>
      </c>
      <c r="V5">
        <f>1/38</f>
        <v>2.6315789473684209E-2</v>
      </c>
      <c r="W5">
        <f>10^8</f>
        <v>100000000</v>
      </c>
      <c r="X5">
        <v>12</v>
      </c>
      <c r="Y5">
        <v>35</v>
      </c>
      <c r="Z5">
        <v>0.01</v>
      </c>
      <c r="AA5">
        <v>0.01</v>
      </c>
      <c r="AB5">
        <f>0.00000000000001</f>
        <v>1E-14</v>
      </c>
      <c r="AC5">
        <f>0.00000000000001</f>
        <v>1E-14</v>
      </c>
      <c r="AJ5">
        <f>1/51</f>
        <v>1.9607843137254902E-2</v>
      </c>
      <c r="AK5">
        <f>1/37.7</f>
        <v>2.652519893899204E-2</v>
      </c>
    </row>
    <row r="6" spans="1:37" x14ac:dyDescent="0.3">
      <c r="A6" s="3">
        <v>7.3349090616393886E-3</v>
      </c>
      <c r="B6" s="3">
        <v>0.24681100198213934</v>
      </c>
      <c r="C6" s="3">
        <v>2.631578997588133E-2</v>
      </c>
      <c r="D6" s="3">
        <v>109089677.2928165</v>
      </c>
      <c r="E6" s="3">
        <v>23.197005338695082</v>
      </c>
      <c r="F6" s="3">
        <v>55.749426279886158</v>
      </c>
      <c r="G6" s="3">
        <v>1.0000001730431828E-2</v>
      </c>
      <c r="H6" s="3">
        <v>8.3899660116348709E-2</v>
      </c>
      <c r="I6" s="3">
        <v>3.3859393109031969E-10</v>
      </c>
      <c r="J6" s="3">
        <v>9.9999999913199644E-3</v>
      </c>
      <c r="K6" s="3">
        <v>0.99557522164891377</v>
      </c>
      <c r="L6" s="3">
        <v>0.98329304425550912</v>
      </c>
      <c r="M6" s="3">
        <v>0.98331095483187858</v>
      </c>
      <c r="N6" s="3">
        <v>6.6185576733721857E-2</v>
      </c>
      <c r="O6" s="3">
        <v>0.12860748884511355</v>
      </c>
      <c r="P6" s="3">
        <v>0.12853853397499201</v>
      </c>
      <c r="Q6" s="3">
        <v>1.9607843140784283E-2</v>
      </c>
      <c r="R6" s="3">
        <v>2.6612380892034965E-2</v>
      </c>
      <c r="T6">
        <v>0.08</v>
      </c>
      <c r="U6">
        <v>10</v>
      </c>
      <c r="V6">
        <f>1/10</f>
        <v>0.1</v>
      </c>
      <c r="W6">
        <f>10^100</f>
        <v>1E+100</v>
      </c>
      <c r="X6">
        <v>60</v>
      </c>
      <c r="Y6">
        <f>10^100</f>
        <v>1E+100</v>
      </c>
      <c r="Z6">
        <v>1</v>
      </c>
      <c r="AA6">
        <v>1.5</v>
      </c>
      <c r="AB6">
        <v>0.01</v>
      </c>
      <c r="AC6">
        <v>0.01</v>
      </c>
      <c r="AJ6">
        <f>1/48</f>
        <v>2.0833333333333332E-2</v>
      </c>
      <c r="AK6">
        <f>1/35.7</f>
        <v>2.8011204481792715E-2</v>
      </c>
    </row>
    <row r="7" spans="1:37" x14ac:dyDescent="0.3">
      <c r="A7" s="3">
        <v>7.8104566963782948E-3</v>
      </c>
      <c r="B7" s="3">
        <v>5.8716359597491365E-2</v>
      </c>
      <c r="C7" s="3">
        <v>3.5436651189326408E-2</v>
      </c>
      <c r="D7" s="3">
        <v>869497972.64836705</v>
      </c>
      <c r="E7" s="3">
        <v>39.085223712812407</v>
      </c>
      <c r="F7" s="3">
        <v>54.559074008143277</v>
      </c>
      <c r="G7" s="3">
        <v>0.80288349468300557</v>
      </c>
      <c r="H7" s="3">
        <v>4.7824973181847148E-2</v>
      </c>
      <c r="I7" s="3">
        <v>9.9984073463189188E-3</v>
      </c>
      <c r="J7" s="3">
        <v>3.2269765205987078E-14</v>
      </c>
      <c r="K7" s="3">
        <v>0.99705613161007767</v>
      </c>
      <c r="L7" s="3">
        <v>0.99612593846243325</v>
      </c>
      <c r="M7" s="3">
        <v>0.99622251105207393</v>
      </c>
      <c r="N7" s="3">
        <v>5.3985458282977586E-2</v>
      </c>
      <c r="O7" s="3">
        <v>6.1929967884627936E-2</v>
      </c>
      <c r="P7" s="3">
        <v>6.1153201538813873E-2</v>
      </c>
      <c r="Q7" s="3">
        <v>2.1228400235710432E-2</v>
      </c>
      <c r="R7" s="3">
        <v>2.6586147566996961E-2</v>
      </c>
    </row>
    <row r="8" spans="1:37" x14ac:dyDescent="0.3">
      <c r="A8" s="3">
        <v>1.0293981838136198E-2</v>
      </c>
      <c r="B8" s="3">
        <v>6.2548250081209095E-2</v>
      </c>
      <c r="C8" s="3">
        <v>9.9998894415242651E-2</v>
      </c>
      <c r="D8" s="3">
        <v>1105943839.677655</v>
      </c>
      <c r="E8" s="3">
        <v>34.224738437438369</v>
      </c>
      <c r="F8" s="3">
        <v>62.585372846739183</v>
      </c>
      <c r="G8" s="3">
        <v>0.66636597819946519</v>
      </c>
      <c r="H8" s="3">
        <v>7.915511135195627E-2</v>
      </c>
      <c r="I8" s="3">
        <v>1.3764715032424114E-7</v>
      </c>
      <c r="J8" s="3">
        <v>3.4074335137562544E-7</v>
      </c>
      <c r="K8" s="3">
        <v>0.99748717117570118</v>
      </c>
      <c r="L8" s="3">
        <v>0.99501467226958318</v>
      </c>
      <c r="M8" s="3">
        <v>0.99238537709294128</v>
      </c>
      <c r="N8" s="3">
        <v>4.9879347740211112E-2</v>
      </c>
      <c r="O8" s="3">
        <v>7.0256444899508358E-2</v>
      </c>
      <c r="P8" s="3">
        <v>8.6828742942923171E-2</v>
      </c>
      <c r="Q8" s="3">
        <v>2.1028790258526938E-2</v>
      </c>
      <c r="R8" s="3">
        <v>2.662136983033506E-2</v>
      </c>
    </row>
    <row r="9" spans="1:37" x14ac:dyDescent="0.3">
      <c r="A9" s="3">
        <v>5.1414657591985916E-3</v>
      </c>
      <c r="B9" s="3">
        <v>0.55807307055279665</v>
      </c>
      <c r="C9" s="3">
        <v>9.9999999999975317E-2</v>
      </c>
      <c r="D9" s="3">
        <v>489082956.68067968</v>
      </c>
      <c r="E9" s="3">
        <v>29.434452534378156</v>
      </c>
      <c r="F9" s="3">
        <v>66.762501377180413</v>
      </c>
      <c r="G9" s="3">
        <v>7.7759085894293714E-2</v>
      </c>
      <c r="H9" s="3">
        <v>1.4999999999999771</v>
      </c>
      <c r="I9" s="3">
        <v>1.85759547364943E-13</v>
      </c>
      <c r="J9" s="3">
        <v>9.9955400340966376E-3</v>
      </c>
      <c r="K9" s="3">
        <v>0.99576792500736677</v>
      </c>
      <c r="L9" s="3">
        <v>0.92924411844621335</v>
      </c>
      <c r="M9" s="3">
        <v>0.96500697100830446</v>
      </c>
      <c r="N9" s="3">
        <v>6.4728310982960863E-2</v>
      </c>
      <c r="O9" s="3">
        <v>0.26466643674302337</v>
      </c>
      <c r="P9" s="3">
        <v>0.18612656635144437</v>
      </c>
      <c r="Q9" s="3">
        <v>1.9937537723279136E-2</v>
      </c>
      <c r="R9" s="3">
        <v>2.8011204481770417E-2</v>
      </c>
    </row>
    <row r="10" spans="1:37" x14ac:dyDescent="0.3">
      <c r="A10" s="3">
        <v>3.2950457985331766E-3</v>
      </c>
      <c r="B10" s="3">
        <v>0.30860876214509031</v>
      </c>
      <c r="C10" s="3">
        <v>9.4981442893556103E-2</v>
      </c>
      <c r="D10" s="3">
        <v>61744981.062773213</v>
      </c>
      <c r="E10" s="3">
        <v>37.50712437085329</v>
      </c>
      <c r="F10" s="3">
        <v>39.881407123680219</v>
      </c>
      <c r="G10" s="3">
        <v>2.9423334278144538E-2</v>
      </c>
      <c r="H10" s="3">
        <v>0.27770918651243953</v>
      </c>
      <c r="I10" s="3">
        <v>4.5312567925727565E-7</v>
      </c>
      <c r="J10" s="3">
        <v>4.4495615447132475E-6</v>
      </c>
      <c r="K10" s="3">
        <v>0.99451207800321861</v>
      </c>
      <c r="L10" s="3">
        <v>0.98550591798136877</v>
      </c>
      <c r="M10" s="3">
        <v>0.9910277781608986</v>
      </c>
      <c r="N10" s="3">
        <v>7.3709177018968355E-2</v>
      </c>
      <c r="O10" s="3">
        <v>0.119787900885043</v>
      </c>
      <c r="P10" s="3">
        <v>9.4247013855667264E-2</v>
      </c>
      <c r="Q10" s="3">
        <v>1.9668161062964182E-2</v>
      </c>
      <c r="R10" s="3">
        <v>2.6793196251233223E-2</v>
      </c>
    </row>
    <row r="11" spans="1:37" x14ac:dyDescent="0.3">
      <c r="A11" s="3">
        <v>8.5966106660538347E-3</v>
      </c>
      <c r="B11" s="3">
        <v>7.5577357772021236E-2</v>
      </c>
      <c r="C11" s="3">
        <v>4.0831535197723735E-2</v>
      </c>
      <c r="D11" s="3">
        <v>110535997.79186587</v>
      </c>
      <c r="E11" s="3">
        <v>18.843474477244339</v>
      </c>
      <c r="F11" s="3">
        <v>71.952030636267565</v>
      </c>
      <c r="G11" s="3">
        <v>0.61767788613733232</v>
      </c>
      <c r="H11" s="3">
        <v>9.8431340974782344E-2</v>
      </c>
      <c r="I11" s="3">
        <v>7.3730649547634975E-10</v>
      </c>
      <c r="J11" s="3">
        <v>8.439412468588274E-11</v>
      </c>
      <c r="K11" s="3">
        <v>0.98377993629163452</v>
      </c>
      <c r="L11" s="3">
        <v>0.9826861872960152</v>
      </c>
      <c r="M11" s="3">
        <v>0.98190427389354429</v>
      </c>
      <c r="N11" s="3">
        <v>0.12671962386024457</v>
      </c>
      <c r="O11" s="3">
        <v>0.13092239906503758</v>
      </c>
      <c r="P11" s="3">
        <v>0.13384606398916329</v>
      </c>
      <c r="Q11" s="3">
        <v>2.1225605225485892E-2</v>
      </c>
      <c r="R11" s="3">
        <v>2.6631702235503582E-2</v>
      </c>
    </row>
    <row r="12" spans="1:37" x14ac:dyDescent="0.3">
      <c r="A12" s="3">
        <v>3.3806700759044885E-2</v>
      </c>
      <c r="B12" s="3">
        <v>0.79620505197767688</v>
      </c>
      <c r="C12" s="3">
        <v>9.9999965711554492E-2</v>
      </c>
      <c r="D12" s="3">
        <v>1451043699.9195745</v>
      </c>
      <c r="E12" s="3">
        <v>12.00000000016527</v>
      </c>
      <c r="F12" s="3">
        <v>77.206418122577801</v>
      </c>
      <c r="G12" s="3">
        <v>0.49325989052404046</v>
      </c>
      <c r="H12" s="3">
        <v>1.4999990795012847</v>
      </c>
      <c r="I12" s="3">
        <v>9.358558577786673E-8</v>
      </c>
      <c r="J12" s="3">
        <v>2.0865984001237017E-10</v>
      </c>
      <c r="K12" s="3">
        <v>0.9657783219417706</v>
      </c>
      <c r="L12" s="3">
        <v>0.92465899532540019</v>
      </c>
      <c r="M12" s="3">
        <v>0.98410424865474433</v>
      </c>
      <c r="N12" s="3">
        <v>0.18406374243084128</v>
      </c>
      <c r="O12" s="3">
        <v>0.27310729508355103</v>
      </c>
      <c r="P12" s="3">
        <v>0.12544637831281999</v>
      </c>
      <c r="Q12" s="3">
        <v>2.0862347432982233E-2</v>
      </c>
      <c r="R12" s="3">
        <v>2.801120373996922E-2</v>
      </c>
    </row>
    <row r="13" spans="1:37" x14ac:dyDescent="0.3">
      <c r="A13" s="3">
        <v>5.3544871632402059E-3</v>
      </c>
      <c r="B13" s="3">
        <v>2.6088866336092167E-2</v>
      </c>
      <c r="C13" s="3">
        <v>9.9999999999976691E-2</v>
      </c>
      <c r="D13" s="3">
        <v>245215594.18733451</v>
      </c>
      <c r="E13" s="3">
        <v>28.49395501756343</v>
      </c>
      <c r="F13" s="3">
        <v>56.471394977546531</v>
      </c>
      <c r="G13" s="3">
        <v>1.0000034168362659E-2</v>
      </c>
      <c r="H13" s="3">
        <v>1.7337393830800824E-2</v>
      </c>
      <c r="I13" s="3">
        <v>3.3317141088133832E-14</v>
      </c>
      <c r="J13" s="3">
        <v>9.9999999999766734E-3</v>
      </c>
      <c r="K13" s="3">
        <v>0.99859935377581333</v>
      </c>
      <c r="L13" s="3">
        <v>0.99482875360167022</v>
      </c>
      <c r="M13" s="3">
        <v>0.9900997936090683</v>
      </c>
      <c r="N13" s="3">
        <v>3.7237612194458064E-2</v>
      </c>
      <c r="O13" s="3">
        <v>7.155091847311601E-2</v>
      </c>
      <c r="P13" s="3">
        <v>9.900103194928013E-2</v>
      </c>
      <c r="Q13" s="3">
        <v>1.9607843274686895E-2</v>
      </c>
      <c r="R13" s="3">
        <v>2.6532677166207667E-2</v>
      </c>
    </row>
    <row r="14" spans="1:37" x14ac:dyDescent="0.3">
      <c r="A14" s="3">
        <v>3.7750212557226309E-3</v>
      </c>
      <c r="B14" s="3">
        <v>2.450371200140421E-2</v>
      </c>
      <c r="C14" s="3">
        <v>3.694216216652061E-2</v>
      </c>
      <c r="D14" s="3">
        <v>2505929599.9584312</v>
      </c>
      <c r="E14" s="3">
        <v>33.023915613744613</v>
      </c>
      <c r="F14" s="3">
        <v>59.464314209681646</v>
      </c>
      <c r="G14" s="3">
        <v>0.73375254137520529</v>
      </c>
      <c r="H14" s="3">
        <v>1.0000000000022217E-2</v>
      </c>
      <c r="I14" s="3">
        <v>9.9999999934737745E-3</v>
      </c>
      <c r="J14" s="3">
        <v>3.2224720971477077E-14</v>
      </c>
      <c r="K14" s="3">
        <v>0.99716413839715412</v>
      </c>
      <c r="L14" s="3">
        <v>0.99335146238222038</v>
      </c>
      <c r="M14" s="3">
        <v>0.99207449603054909</v>
      </c>
      <c r="N14" s="3">
        <v>5.2985875351997079E-2</v>
      </c>
      <c r="O14" s="3">
        <v>8.1129848031422966E-2</v>
      </c>
      <c r="P14" s="3">
        <v>8.8579054689900502E-2</v>
      </c>
      <c r="Q14" s="3">
        <v>2.1161810395685359E-2</v>
      </c>
      <c r="R14" s="3">
        <v>2.6525198939014259E-2</v>
      </c>
    </row>
    <row r="15" spans="1:37" x14ac:dyDescent="0.3">
      <c r="A15" s="3">
        <v>5.1184798758091713E-3</v>
      </c>
      <c r="B15" s="3">
        <v>4.7279213238497854E-2</v>
      </c>
      <c r="C15" s="3">
        <v>6.2844901051520338E-2</v>
      </c>
      <c r="D15" s="3">
        <v>246223875.92630652</v>
      </c>
      <c r="E15" s="3">
        <v>18.180655604492525</v>
      </c>
      <c r="F15" s="3">
        <v>67.337114468802213</v>
      </c>
      <c r="G15" s="3">
        <v>1.0000001022941449E-2</v>
      </c>
      <c r="H15" s="3">
        <v>1.076246518779151E-2</v>
      </c>
      <c r="I15" s="3">
        <v>4.8900449546519351E-14</v>
      </c>
      <c r="J15" s="3">
        <v>9.9999999999611337E-3</v>
      </c>
      <c r="K15" s="3">
        <v>0.99864702915438675</v>
      </c>
      <c r="L15" s="3">
        <v>0.98412328432707596</v>
      </c>
      <c r="M15" s="3">
        <v>0.99348864194286901</v>
      </c>
      <c r="N15" s="3">
        <v>3.6598376154647588E-2</v>
      </c>
      <c r="O15" s="3">
        <v>0.12537124277997255</v>
      </c>
      <c r="P15" s="3">
        <v>8.0288507748990476E-2</v>
      </c>
      <c r="Q15" s="3">
        <v>1.9607843141215903E-2</v>
      </c>
      <c r="R15" s="3">
        <v>2.6526240401474138E-2</v>
      </c>
    </row>
    <row r="16" spans="1:37" x14ac:dyDescent="0.3">
      <c r="A16" s="3">
        <v>3.2670819361843881E-3</v>
      </c>
      <c r="B16" s="3">
        <v>0.35156474776443902</v>
      </c>
      <c r="C16" s="3">
        <v>5.8458913054722186E-2</v>
      </c>
      <c r="D16" s="3">
        <v>1519329725.0761521</v>
      </c>
      <c r="E16" s="3">
        <v>42.232785902311427</v>
      </c>
      <c r="F16" s="3">
        <v>67.259363948896592</v>
      </c>
      <c r="G16" s="3">
        <v>0.65384626034757143</v>
      </c>
      <c r="H16" s="3">
        <v>1.4999664403733088</v>
      </c>
      <c r="I16" s="3">
        <v>6.0023894200089949E-3</v>
      </c>
      <c r="J16" s="3">
        <v>6.8249091649626311E-4</v>
      </c>
      <c r="K16" s="3">
        <v>0.99372485828730683</v>
      </c>
      <c r="L16" s="3">
        <v>0.96333403802422679</v>
      </c>
      <c r="M16" s="3">
        <v>0.89755461090179434</v>
      </c>
      <c r="N16" s="3">
        <v>7.8818717926430665E-2</v>
      </c>
      <c r="O16" s="3">
        <v>0.1905237579831332</v>
      </c>
      <c r="P16" s="3">
        <v>0.31846653702896882</v>
      </c>
      <c r="Q16" s="3">
        <v>2.1276390969101062E-2</v>
      </c>
      <c r="R16" s="3">
        <v>2.801117605399692E-2</v>
      </c>
    </row>
    <row r="17" spans="1:31" x14ac:dyDescent="0.3">
      <c r="A17" s="3">
        <v>6.7948250680328285E-3</v>
      </c>
      <c r="B17" s="3">
        <v>0.16801490001711331</v>
      </c>
      <c r="C17" s="3">
        <v>2.6315921732587965E-2</v>
      </c>
      <c r="D17" s="3">
        <v>63316733.555342428</v>
      </c>
      <c r="E17" s="3">
        <v>32.821233105994835</v>
      </c>
      <c r="F17" s="3">
        <v>56.403239997597915</v>
      </c>
      <c r="G17" s="3">
        <v>1.0000003196263223E-2</v>
      </c>
      <c r="H17" s="3">
        <v>5.1700833331102217E-2</v>
      </c>
      <c r="I17" s="3">
        <v>3.2123650134157543E-11</v>
      </c>
      <c r="J17" s="3">
        <v>9.9999976961844764E-3</v>
      </c>
      <c r="K17" s="3">
        <v>0.99612548687833624</v>
      </c>
      <c r="L17" s="3">
        <v>0.97570574734402848</v>
      </c>
      <c r="M17" s="3">
        <v>0.99468591104081372</v>
      </c>
      <c r="N17" s="3">
        <v>6.1933577245684421E-2</v>
      </c>
      <c r="O17" s="3">
        <v>0.15508484816193951</v>
      </c>
      <c r="P17" s="3">
        <v>7.2532393243256707E-2</v>
      </c>
      <c r="Q17" s="3">
        <v>1.9607843796449507E-2</v>
      </c>
      <c r="R17" s="3">
        <v>2.6571089565101586E-2</v>
      </c>
    </row>
    <row r="18" spans="1:31" x14ac:dyDescent="0.3">
      <c r="A18" s="3">
        <v>2.5363941134740886E-2</v>
      </c>
      <c r="B18" s="3">
        <v>0.52553966370134619</v>
      </c>
      <c r="C18" s="3">
        <v>9.9997843113843493E-2</v>
      </c>
      <c r="D18" s="3">
        <v>1535910198.1699622</v>
      </c>
      <c r="E18" s="3">
        <v>13.56782824069276</v>
      </c>
      <c r="F18" s="3">
        <v>72.527143797822632</v>
      </c>
      <c r="G18" s="3">
        <v>0.45013393346571706</v>
      </c>
      <c r="H18" s="3">
        <v>0.34545277887515491</v>
      </c>
      <c r="I18" s="3">
        <v>2.1556860457008289E-5</v>
      </c>
      <c r="J18" s="3">
        <v>9.3592676522218489E-4</v>
      </c>
      <c r="K18" s="3">
        <v>0.99524425949058504</v>
      </c>
      <c r="L18" s="3">
        <v>0.96762561494625809</v>
      </c>
      <c r="M18" s="3">
        <v>0.98947516586234474</v>
      </c>
      <c r="N18" s="3">
        <v>6.8616201471087254E-2</v>
      </c>
      <c r="O18" s="3">
        <v>0.1790269287096343</v>
      </c>
      <c r="P18" s="3">
        <v>0.10207637237029307</v>
      </c>
      <c r="Q18" s="3">
        <v>2.0818988151678094E-2</v>
      </c>
      <c r="R18" s="3">
        <v>2.6918648418485035E-2</v>
      </c>
    </row>
    <row r="19" spans="1:31" x14ac:dyDescent="0.3">
      <c r="A19" s="3">
        <v>7.9999999999977797E-2</v>
      </c>
      <c r="B19" s="3">
        <v>8.9660426898436396E-2</v>
      </c>
      <c r="C19" s="3">
        <v>2.6315789473706414E-2</v>
      </c>
      <c r="D19" s="3">
        <v>50540652.599967733</v>
      </c>
      <c r="E19" s="3">
        <v>25.913893068469662</v>
      </c>
      <c r="F19" s="3">
        <v>62.398376488121556</v>
      </c>
      <c r="G19" s="3">
        <v>0.60844088124363238</v>
      </c>
      <c r="H19" s="3">
        <v>2.733817589428162E-2</v>
      </c>
      <c r="I19" s="3">
        <v>3.2221818820861523E-14</v>
      </c>
      <c r="J19" s="3">
        <v>3.2205101163824758E-14</v>
      </c>
      <c r="K19" s="3">
        <v>0.9824559069649661</v>
      </c>
      <c r="L19" s="3">
        <v>0.9313166324368769</v>
      </c>
      <c r="M19" s="3">
        <v>0.93502030011935444</v>
      </c>
      <c r="N19" s="3">
        <v>0.13179018212554194</v>
      </c>
      <c r="O19" s="3">
        <v>0.26076145015606106</v>
      </c>
      <c r="P19" s="3">
        <v>0.25363340253570527</v>
      </c>
      <c r="Q19" s="3">
        <v>2.1104704404143009E-2</v>
      </c>
      <c r="R19" s="3">
        <v>2.6546339139730465E-2</v>
      </c>
    </row>
    <row r="20" spans="1:31" x14ac:dyDescent="0.3">
      <c r="A20" s="3">
        <v>1.0757077112977333E-2</v>
      </c>
      <c r="B20" s="3">
        <v>0.10801772603992492</v>
      </c>
      <c r="C20" s="3">
        <v>9.9999999999977801E-2</v>
      </c>
      <c r="D20" s="3">
        <v>1442195538.1931746</v>
      </c>
      <c r="E20" s="3">
        <v>21.071896503666935</v>
      </c>
      <c r="F20" s="3">
        <v>66.224947436526264</v>
      </c>
      <c r="G20" s="3">
        <v>0.6415844085418928</v>
      </c>
      <c r="H20" s="3">
        <v>0.1193377341396344</v>
      </c>
      <c r="I20" s="3">
        <v>1.1037986174641514E-13</v>
      </c>
      <c r="J20" s="3">
        <v>9.999999999965821E-3</v>
      </c>
      <c r="K20" s="3">
        <v>0.99428979814573171</v>
      </c>
      <c r="L20" s="3">
        <v>0.99141423378021776</v>
      </c>
      <c r="M20" s="3">
        <v>0.99020680723225096</v>
      </c>
      <c r="N20" s="3">
        <v>7.5187098864935978E-2</v>
      </c>
      <c r="O20" s="3">
        <v>9.2194948655468095E-2</v>
      </c>
      <c r="P20" s="3">
        <v>9.8464515639247116E-2</v>
      </c>
      <c r="Q20" s="3">
        <v>2.1002913688138121E-2</v>
      </c>
      <c r="R20" s="3">
        <v>2.6648638344491903E-2</v>
      </c>
    </row>
    <row r="21" spans="1:31" x14ac:dyDescent="0.3">
      <c r="A21" s="3">
        <v>7.6944544961526622E-3</v>
      </c>
      <c r="B21" s="3">
        <v>0.18642673721382619</v>
      </c>
      <c r="C21" s="3">
        <v>9.9999999999977801E-2</v>
      </c>
      <c r="D21" s="3">
        <v>2066751869.5248075</v>
      </c>
      <c r="E21" s="3">
        <v>15.152082330947671</v>
      </c>
      <c r="F21" s="3">
        <v>69.229555700063358</v>
      </c>
      <c r="G21" s="3">
        <v>0.62014769749369358</v>
      </c>
      <c r="H21" s="3">
        <v>0.1448978906748426</v>
      </c>
      <c r="I21" s="3">
        <v>3.2204502153902813E-14</v>
      </c>
      <c r="J21" s="3">
        <v>9.9999999999716115E-3</v>
      </c>
      <c r="K21" s="3">
        <v>0.989438013226002</v>
      </c>
      <c r="L21" s="3">
        <v>0.98056069556542547</v>
      </c>
      <c r="M21" s="3">
        <v>0.98156145208089374</v>
      </c>
      <c r="N21" s="3">
        <v>0.10225637831577079</v>
      </c>
      <c r="O21" s="3">
        <v>0.13872602996636482</v>
      </c>
      <c r="P21" s="3">
        <v>0.1351079658640276</v>
      </c>
      <c r="Q21" s="3">
        <v>2.1232305847863651E-2</v>
      </c>
      <c r="R21" s="3">
        <v>2.6707660573592581E-2</v>
      </c>
    </row>
    <row r="22" spans="1:31" x14ac:dyDescent="0.3">
      <c r="A22" s="3">
        <v>6.7391717793629739E-3</v>
      </c>
      <c r="B22" s="3">
        <v>0.22286980138300003</v>
      </c>
      <c r="C22" s="3">
        <v>9.9999997196084156E-2</v>
      </c>
      <c r="D22" s="3">
        <v>1070399379.9980725</v>
      </c>
      <c r="E22" s="3">
        <v>15.623301495781359</v>
      </c>
      <c r="F22" s="3">
        <v>75.123920770063421</v>
      </c>
      <c r="G22" s="3">
        <v>0.54377067329878437</v>
      </c>
      <c r="H22" s="3">
        <v>0.18246565661728437</v>
      </c>
      <c r="I22" s="3">
        <v>3.1657682732553549E-8</v>
      </c>
      <c r="J22" s="3">
        <v>4.7896383633013246E-8</v>
      </c>
      <c r="K22" s="3">
        <v>0.99162805440397339</v>
      </c>
      <c r="L22" s="3">
        <v>0.93841999256393727</v>
      </c>
      <c r="M22" s="3">
        <v>0.99213412448282778</v>
      </c>
      <c r="N22" s="3">
        <v>9.1039695408466528E-2</v>
      </c>
      <c r="O22" s="3">
        <v>0.24690930999397762</v>
      </c>
      <c r="P22" s="3">
        <v>8.8245208153194019E-2</v>
      </c>
      <c r="Q22" s="3">
        <v>2.0686871806163333E-2</v>
      </c>
      <c r="R22" s="3">
        <v>2.674616241053783E-2</v>
      </c>
    </row>
    <row r="23" spans="1:31" x14ac:dyDescent="0.3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N23" t="str">
        <f>_xlfn.IFS(ABS(A1-T$5)&lt;=0.01*T$5,"Lower",ABS(A1-T$6)&lt;=0.01*T$6,"Upper",TRUE,"Ok")</f>
        <v>Ok</v>
      </c>
      <c r="O23" t="str">
        <f t="shared" ref="O23:W38" si="0">_xlfn.IFS(ABS(B1-U$5)&lt;=0.01*U$5,"Lower",ABS(B1-U$6)&lt;=0.01*U$6,"Upper",TRUE,"Ok")</f>
        <v>Ok</v>
      </c>
      <c r="P23" t="str">
        <f t="shared" si="0"/>
        <v>Lower</v>
      </c>
      <c r="Q23" t="str">
        <f t="shared" si="0"/>
        <v>Ok</v>
      </c>
      <c r="R23" t="str">
        <f t="shared" si="0"/>
        <v>Ok</v>
      </c>
      <c r="S23" t="str">
        <f t="shared" si="0"/>
        <v>Ok</v>
      </c>
      <c r="T23" t="str">
        <f t="shared" si="0"/>
        <v>Ok</v>
      </c>
      <c r="U23" t="str">
        <f t="shared" si="0"/>
        <v>Ok</v>
      </c>
      <c r="V23" t="str">
        <f t="shared" si="0"/>
        <v>Upper</v>
      </c>
      <c r="W23" t="str">
        <f t="shared" si="0"/>
        <v>Ok</v>
      </c>
      <c r="AD23" t="str">
        <f t="shared" ref="AD23:AE44" si="1">_xlfn.IFS(ABS(Q1-AJ$5)&lt;=0.01*AJ$5,"Lower",ABS(Q1-AJ$6)&lt;=0.01*AJ$6,"Upper",TRUE,"Ok")</f>
        <v>Upper</v>
      </c>
      <c r="AE23" t="str">
        <f t="shared" si="1"/>
        <v>Lower</v>
      </c>
    </row>
    <row r="24" spans="1:31" x14ac:dyDescent="0.3">
      <c r="A24" t="s">
        <v>6</v>
      </c>
      <c r="B24" s="2">
        <f>AVERAGE(A$1:A$3)</f>
        <v>2.0989887421269736E-3</v>
      </c>
      <c r="C24" s="2">
        <f>AVERAGE(A$4:A$6)</f>
        <v>5.4905275101386035E-3</v>
      </c>
      <c r="D24" s="2">
        <f>AVERAGE(A$7:A$12,A$17:A$19)</f>
        <v>2.0122558635566279E-2</v>
      </c>
      <c r="E24" s="2">
        <f>AVERAGE(A$13:A$16)</f>
        <v>4.3787675577390993E-3</v>
      </c>
      <c r="F24" s="2">
        <f>A$20</f>
        <v>1.0757077112977333E-2</v>
      </c>
      <c r="G24" s="2">
        <f>AVERAGE(A$21:A$22)</f>
        <v>7.216813137757818E-3</v>
      </c>
      <c r="N24" t="str">
        <f t="shared" ref="N24:N44" si="2">_xlfn.IFS(ABS(A2-T$5)&lt;=0.01*T$5,"Lower",ABS(A2-T$6)&lt;=0.01*T$6,"Upper",TRUE,"Ok")</f>
        <v>Ok</v>
      </c>
      <c r="O24" t="str">
        <f t="shared" si="0"/>
        <v>Ok</v>
      </c>
      <c r="P24" t="str">
        <f t="shared" si="0"/>
        <v>Lower</v>
      </c>
      <c r="Q24" t="str">
        <f t="shared" si="0"/>
        <v>Ok</v>
      </c>
      <c r="R24" t="str">
        <f t="shared" si="0"/>
        <v>Ok</v>
      </c>
      <c r="S24" t="str">
        <f t="shared" si="0"/>
        <v>Ok</v>
      </c>
      <c r="T24" t="str">
        <f t="shared" si="0"/>
        <v>Lower</v>
      </c>
      <c r="U24" t="str">
        <f t="shared" si="0"/>
        <v>Ok</v>
      </c>
      <c r="V24" t="str">
        <f t="shared" si="0"/>
        <v>Ok</v>
      </c>
      <c r="W24" t="str">
        <f t="shared" si="0"/>
        <v>Upper</v>
      </c>
      <c r="AD24" t="str">
        <f t="shared" si="1"/>
        <v>Lower</v>
      </c>
      <c r="AE24" t="str">
        <f t="shared" si="1"/>
        <v>Lower</v>
      </c>
    </row>
    <row r="25" spans="1:31" x14ac:dyDescent="0.3">
      <c r="B25" s="2">
        <f>STDEV(A$1:A$3)/SQRT(COUNT(A$1:A$3))</f>
        <v>2.2613308326460048E-4</v>
      </c>
      <c r="C25" s="2">
        <f>STDEV(A$4:A$6)/SQRT(COUNT(A$4:A$6))</f>
        <v>1.0260147015750561E-3</v>
      </c>
      <c r="D25" s="2">
        <f>STDEV(A$7:A$12,A$17:A$19)/SQRT(COUNT(A$7:A$12,A$17:A$19))</f>
        <v>8.2211607784294354E-3</v>
      </c>
      <c r="E25" s="2">
        <f>STDEV(A$13:A$16)/SQRT(COUNT(A$13:A$16))</f>
        <v>5.0822875266572293E-4</v>
      </c>
      <c r="F25" s="2"/>
      <c r="G25" s="2">
        <f>STDEV(A$21:A$22)/SQRT(COUNT(A$21:A$22))</f>
        <v>4.7764135839484419E-4</v>
      </c>
      <c r="N25" t="str">
        <f t="shared" si="2"/>
        <v>Ok</v>
      </c>
      <c r="O25" t="str">
        <f t="shared" si="0"/>
        <v>Ok</v>
      </c>
      <c r="P25" t="str">
        <f t="shared" si="0"/>
        <v>Upper</v>
      </c>
      <c r="Q25" t="str">
        <f t="shared" si="0"/>
        <v>Ok</v>
      </c>
      <c r="R25" t="str">
        <f t="shared" si="0"/>
        <v>Ok</v>
      </c>
      <c r="S25" t="str">
        <f t="shared" si="0"/>
        <v>Ok</v>
      </c>
      <c r="T25" t="str">
        <f t="shared" si="0"/>
        <v>Ok</v>
      </c>
      <c r="U25" t="str">
        <f t="shared" si="0"/>
        <v>Ok</v>
      </c>
      <c r="V25" t="str">
        <f t="shared" si="0"/>
        <v>Ok</v>
      </c>
      <c r="W25" t="str">
        <f t="shared" si="0"/>
        <v>Ok</v>
      </c>
      <c r="AD25" t="str">
        <f t="shared" si="1"/>
        <v>Upper</v>
      </c>
      <c r="AE25" t="str">
        <f t="shared" si="1"/>
        <v>Lower</v>
      </c>
    </row>
    <row r="26" spans="1:31" x14ac:dyDescent="0.3">
      <c r="N26" t="str">
        <f t="shared" si="2"/>
        <v>Ok</v>
      </c>
      <c r="O26" t="str">
        <f t="shared" si="0"/>
        <v>Ok</v>
      </c>
      <c r="P26" t="str">
        <f t="shared" si="0"/>
        <v>Lower</v>
      </c>
      <c r="Q26" t="str">
        <f t="shared" si="0"/>
        <v>Ok</v>
      </c>
      <c r="R26" t="str">
        <f t="shared" si="0"/>
        <v>Ok</v>
      </c>
      <c r="S26" t="str">
        <f t="shared" si="0"/>
        <v>Ok</v>
      </c>
      <c r="T26" t="str">
        <f t="shared" si="0"/>
        <v>Lower</v>
      </c>
      <c r="U26" t="str">
        <f t="shared" si="0"/>
        <v>Ok</v>
      </c>
      <c r="V26" t="str">
        <f t="shared" si="0"/>
        <v>Ok</v>
      </c>
      <c r="W26" t="str">
        <f t="shared" si="0"/>
        <v>Upper</v>
      </c>
      <c r="AD26" t="str">
        <f t="shared" si="1"/>
        <v>Lower</v>
      </c>
      <c r="AE26" t="str">
        <f t="shared" si="1"/>
        <v>Lower</v>
      </c>
    </row>
    <row r="27" spans="1:31" x14ac:dyDescent="0.3"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N27" t="str">
        <f t="shared" si="2"/>
        <v>Ok</v>
      </c>
      <c r="O27" t="str">
        <f t="shared" si="0"/>
        <v>Ok</v>
      </c>
      <c r="P27" t="str">
        <f t="shared" si="0"/>
        <v>Ok</v>
      </c>
      <c r="Q27" t="str">
        <f t="shared" si="0"/>
        <v>Ok</v>
      </c>
      <c r="R27" t="str">
        <f t="shared" si="0"/>
        <v>Ok</v>
      </c>
      <c r="S27" t="str">
        <f t="shared" si="0"/>
        <v>Ok</v>
      </c>
      <c r="T27" t="str">
        <f t="shared" si="0"/>
        <v>Ok</v>
      </c>
      <c r="U27" t="str">
        <f t="shared" si="0"/>
        <v>Ok</v>
      </c>
      <c r="V27" t="str">
        <f t="shared" si="0"/>
        <v>Ok</v>
      </c>
      <c r="W27" t="str">
        <f t="shared" si="0"/>
        <v>Ok</v>
      </c>
      <c r="AD27" t="str">
        <f t="shared" si="1"/>
        <v>Upper</v>
      </c>
      <c r="AE27" t="str">
        <f t="shared" si="1"/>
        <v>Ok</v>
      </c>
    </row>
    <row r="28" spans="1:31" x14ac:dyDescent="0.3">
      <c r="B28" t="s">
        <v>7</v>
      </c>
      <c r="C28" s="2">
        <f>AVERAGE(B$1:B$3)</f>
        <v>9.2737916178800714E-2</v>
      </c>
      <c r="D28" s="2">
        <f>AVERAGE(B$4:B$6)</f>
        <v>0.30405467555768179</v>
      </c>
      <c r="E28" s="2">
        <f>AVERAGE(B$7:B$12,B$17:B$19)</f>
        <v>0.29366042697146461</v>
      </c>
      <c r="F28" s="2">
        <f>AVERAGE(B$13:B$16)</f>
        <v>0.11235913483510832</v>
      </c>
      <c r="G28" s="2">
        <f>B$20</f>
        <v>0.10801772603992492</v>
      </c>
      <c r="H28" s="2">
        <f>AVERAGE(B$21:B$22)</f>
        <v>0.20464826929841312</v>
      </c>
      <c r="N28" t="str">
        <f t="shared" si="2"/>
        <v>Ok</v>
      </c>
      <c r="O28" t="str">
        <f t="shared" si="0"/>
        <v>Ok</v>
      </c>
      <c r="P28" t="str">
        <f t="shared" si="0"/>
        <v>Lower</v>
      </c>
      <c r="Q28" t="str">
        <f t="shared" si="0"/>
        <v>Ok</v>
      </c>
      <c r="R28" t="str">
        <f t="shared" si="0"/>
        <v>Ok</v>
      </c>
      <c r="S28" t="str">
        <f t="shared" si="0"/>
        <v>Ok</v>
      </c>
      <c r="T28" t="str">
        <f t="shared" si="0"/>
        <v>Lower</v>
      </c>
      <c r="U28" t="str">
        <f t="shared" si="0"/>
        <v>Ok</v>
      </c>
      <c r="V28" t="str">
        <f t="shared" si="0"/>
        <v>Ok</v>
      </c>
      <c r="W28" t="str">
        <f t="shared" si="0"/>
        <v>Upper</v>
      </c>
      <c r="AD28" t="str">
        <f t="shared" si="1"/>
        <v>Lower</v>
      </c>
      <c r="AE28" t="str">
        <f t="shared" si="1"/>
        <v>Lower</v>
      </c>
    </row>
    <row r="29" spans="1:31" x14ac:dyDescent="0.3">
      <c r="C29" s="2">
        <f>STDEV(B$1:B$3)/SQRT(COUNT(B$1:B$3))</f>
        <v>1.2082144538991844E-2</v>
      </c>
      <c r="D29" s="2">
        <f>STDEV(B$4:B$6)/SQRT(COUNT(B$4:B$6))</f>
        <v>9.0494776565675436E-2</v>
      </c>
      <c r="E29" s="2">
        <f>STDEV(B$7:B$12,B$17:B$19)/SQRT(COUNT(B$7:B$12,B$17:B$19))</f>
        <v>9.0525560847418696E-2</v>
      </c>
      <c r="F29" s="2">
        <f>STDEV(B$13:B$16)/SQRT(COUNT(B$13:B$16))</f>
        <v>7.9904034107640146E-2</v>
      </c>
      <c r="G29" s="2"/>
      <c r="H29" s="2">
        <f>STDEV(B$21:B$22)/SQRT(COUNT(B$21:B$22))</f>
        <v>1.8221532084586919E-2</v>
      </c>
      <c r="N29" t="str">
        <f t="shared" si="2"/>
        <v>Ok</v>
      </c>
      <c r="O29" t="str">
        <f t="shared" si="0"/>
        <v>Ok</v>
      </c>
      <c r="P29" t="str">
        <f t="shared" si="0"/>
        <v>Ok</v>
      </c>
      <c r="Q29" t="str">
        <f t="shared" si="0"/>
        <v>Ok</v>
      </c>
      <c r="R29" t="str">
        <f t="shared" si="0"/>
        <v>Ok</v>
      </c>
      <c r="S29" t="str">
        <f t="shared" si="0"/>
        <v>Ok</v>
      </c>
      <c r="T29" t="str">
        <f t="shared" si="0"/>
        <v>Ok</v>
      </c>
      <c r="U29" t="str">
        <f t="shared" si="0"/>
        <v>Ok</v>
      </c>
      <c r="V29" t="str">
        <f t="shared" si="0"/>
        <v>Upper</v>
      </c>
      <c r="W29" t="str">
        <f t="shared" si="0"/>
        <v>Ok</v>
      </c>
      <c r="AD29" t="str">
        <f t="shared" si="1"/>
        <v>Ok</v>
      </c>
      <c r="AE29" t="str">
        <f t="shared" si="1"/>
        <v>Lower</v>
      </c>
    </row>
    <row r="30" spans="1:31" x14ac:dyDescent="0.3">
      <c r="N30" t="str">
        <f t="shared" si="2"/>
        <v>Ok</v>
      </c>
      <c r="O30" t="str">
        <f t="shared" si="0"/>
        <v>Ok</v>
      </c>
      <c r="P30" t="str">
        <f t="shared" si="0"/>
        <v>Upper</v>
      </c>
      <c r="Q30" t="str">
        <f t="shared" si="0"/>
        <v>Ok</v>
      </c>
      <c r="R30" t="str">
        <f t="shared" si="0"/>
        <v>Ok</v>
      </c>
      <c r="S30" t="str">
        <f t="shared" si="0"/>
        <v>Ok</v>
      </c>
      <c r="T30" t="str">
        <f t="shared" si="0"/>
        <v>Ok</v>
      </c>
      <c r="U30" t="str">
        <f t="shared" si="0"/>
        <v>Ok</v>
      </c>
      <c r="V30" t="str">
        <f t="shared" si="0"/>
        <v>Ok</v>
      </c>
      <c r="W30" t="str">
        <f t="shared" si="0"/>
        <v>Ok</v>
      </c>
      <c r="AD30" t="str">
        <f t="shared" si="1"/>
        <v>Upper</v>
      </c>
      <c r="AE30" t="str">
        <f t="shared" si="1"/>
        <v>Lower</v>
      </c>
    </row>
    <row r="31" spans="1:31" x14ac:dyDescent="0.3"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N31" t="str">
        <f t="shared" si="2"/>
        <v>Ok</v>
      </c>
      <c r="O31" t="str">
        <f t="shared" si="0"/>
        <v>Ok</v>
      </c>
      <c r="P31" t="str">
        <f t="shared" si="0"/>
        <v>Upper</v>
      </c>
      <c r="Q31" t="str">
        <f t="shared" si="0"/>
        <v>Ok</v>
      </c>
      <c r="R31" t="str">
        <f t="shared" si="0"/>
        <v>Ok</v>
      </c>
      <c r="S31" t="str">
        <f t="shared" si="0"/>
        <v>Ok</v>
      </c>
      <c r="T31" t="str">
        <f t="shared" si="0"/>
        <v>Ok</v>
      </c>
      <c r="U31" t="str">
        <f t="shared" si="0"/>
        <v>Upper</v>
      </c>
      <c r="V31" t="str">
        <f t="shared" si="0"/>
        <v>Ok</v>
      </c>
      <c r="W31" t="str">
        <f t="shared" si="0"/>
        <v>Upper</v>
      </c>
      <c r="AD31" t="str">
        <f t="shared" si="1"/>
        <v>Ok</v>
      </c>
      <c r="AE31" t="str">
        <f t="shared" si="1"/>
        <v>Upper</v>
      </c>
    </row>
    <row r="32" spans="1:31" x14ac:dyDescent="0.3">
      <c r="C32" t="s">
        <v>24</v>
      </c>
      <c r="D32" s="2">
        <f>AVERAGE(C$1:C$3)</f>
        <v>5.0801746335472332E-2</v>
      </c>
      <c r="E32" s="2">
        <f>AVERAGE(C$4:C$6)</f>
        <v>4.7915018896477111E-2</v>
      </c>
      <c r="F32" s="2">
        <f>AVERAGE(C$7:C$12,C$17:C$19)</f>
        <v>6.9319782636390728E-2</v>
      </c>
      <c r="G32" s="2">
        <f>AVERAGE(C$13:C$16)</f>
        <v>6.4561494068184955E-2</v>
      </c>
      <c r="H32" s="2">
        <f>C$20</f>
        <v>9.9999999999977801E-2</v>
      </c>
      <c r="I32" s="2">
        <f>AVERAGE(C$21:C$22)</f>
        <v>9.9999998598030979E-2</v>
      </c>
      <c r="N32" t="str">
        <f t="shared" si="2"/>
        <v>Ok</v>
      </c>
      <c r="O32" t="str">
        <f t="shared" si="0"/>
        <v>Ok</v>
      </c>
      <c r="P32" t="str">
        <f t="shared" si="0"/>
        <v>Ok</v>
      </c>
      <c r="Q32" t="str">
        <f t="shared" si="0"/>
        <v>Ok</v>
      </c>
      <c r="R32" t="str">
        <f t="shared" si="0"/>
        <v>Ok</v>
      </c>
      <c r="S32" t="str">
        <f t="shared" si="0"/>
        <v>Ok</v>
      </c>
      <c r="T32" t="str">
        <f t="shared" si="0"/>
        <v>Ok</v>
      </c>
      <c r="U32" t="str">
        <f t="shared" si="0"/>
        <v>Ok</v>
      </c>
      <c r="V32" t="str">
        <f t="shared" si="0"/>
        <v>Ok</v>
      </c>
      <c r="W32" t="str">
        <f t="shared" si="0"/>
        <v>Ok</v>
      </c>
      <c r="AD32" t="str">
        <f t="shared" si="1"/>
        <v>Lower</v>
      </c>
      <c r="AE32" t="str">
        <f t="shared" si="1"/>
        <v>Ok</v>
      </c>
    </row>
    <row r="33" spans="4:31" x14ac:dyDescent="0.3">
      <c r="D33" s="2">
        <f>STDEV(C$1:C$3)/SQRT(COUNT(C$1:C$3))</f>
        <v>2.4485807721474094E-2</v>
      </c>
      <c r="E33" s="2">
        <f>STDEV(C$4:C$6)/SQRT(COUNT(C$4:C$6))</f>
        <v>2.1599228973644392E-2</v>
      </c>
      <c r="F33" s="2">
        <f>STDEV(C$7:C$12,C$17:C$19)/SQRT(COUNT(C$7:C$12,C$17:C$19))</f>
        <v>1.1833182975400191E-2</v>
      </c>
      <c r="G33" s="2">
        <f>STDEV(C$13:C$16)/SQRT(COUNT(C$13:C$16))</f>
        <v>1.3098674818414105E-2</v>
      </c>
      <c r="H33" s="2"/>
      <c r="I33" s="2">
        <f>STDEV(C$21:C$22)/SQRT(COUNT(C$21:C$22))</f>
        <v>1.4019468225212604E-9</v>
      </c>
      <c r="N33" t="str">
        <f t="shared" si="2"/>
        <v>Ok</v>
      </c>
      <c r="O33" t="str">
        <f t="shared" si="0"/>
        <v>Ok</v>
      </c>
      <c r="P33" t="str">
        <f t="shared" si="0"/>
        <v>Ok</v>
      </c>
      <c r="Q33" t="str">
        <f t="shared" si="0"/>
        <v>Ok</v>
      </c>
      <c r="R33" t="str">
        <f t="shared" si="0"/>
        <v>Ok</v>
      </c>
      <c r="S33" t="str">
        <f t="shared" si="0"/>
        <v>Ok</v>
      </c>
      <c r="T33" t="str">
        <f t="shared" si="0"/>
        <v>Ok</v>
      </c>
      <c r="U33" t="str">
        <f t="shared" si="0"/>
        <v>Ok</v>
      </c>
      <c r="V33" t="str">
        <f t="shared" si="0"/>
        <v>Ok</v>
      </c>
      <c r="W33" t="str">
        <f t="shared" si="0"/>
        <v>Ok</v>
      </c>
      <c r="AD33" t="str">
        <f t="shared" si="1"/>
        <v>Ok</v>
      </c>
      <c r="AE33" t="str">
        <f t="shared" si="1"/>
        <v>Lower</v>
      </c>
    </row>
    <row r="34" spans="4:31" x14ac:dyDescent="0.3">
      <c r="N34" t="str">
        <f t="shared" si="2"/>
        <v>Ok</v>
      </c>
      <c r="O34" t="str">
        <f t="shared" si="0"/>
        <v>Ok</v>
      </c>
      <c r="P34" t="str">
        <f t="shared" si="0"/>
        <v>Upper</v>
      </c>
      <c r="Q34" t="str">
        <f t="shared" si="0"/>
        <v>Ok</v>
      </c>
      <c r="R34" t="str">
        <f t="shared" si="0"/>
        <v>Lower</v>
      </c>
      <c r="S34" t="str">
        <f t="shared" si="0"/>
        <v>Ok</v>
      </c>
      <c r="T34" t="str">
        <f t="shared" si="0"/>
        <v>Ok</v>
      </c>
      <c r="U34" t="str">
        <f t="shared" si="0"/>
        <v>Upper</v>
      </c>
      <c r="V34" t="str">
        <f t="shared" si="0"/>
        <v>Ok</v>
      </c>
      <c r="W34" t="str">
        <f t="shared" si="0"/>
        <v>Ok</v>
      </c>
      <c r="AD34" t="str">
        <f t="shared" si="1"/>
        <v>Upper</v>
      </c>
      <c r="AE34" t="str">
        <f t="shared" si="1"/>
        <v>Upper</v>
      </c>
    </row>
    <row r="35" spans="4:31" x14ac:dyDescent="0.3">
      <c r="E35" t="s">
        <v>0</v>
      </c>
      <c r="F35" t="s">
        <v>1</v>
      </c>
      <c r="G35" t="s">
        <v>2</v>
      </c>
      <c r="H35" t="s">
        <v>3</v>
      </c>
      <c r="I35" t="s">
        <v>4</v>
      </c>
      <c r="J35" t="s">
        <v>5</v>
      </c>
      <c r="N35" t="str">
        <f t="shared" si="2"/>
        <v>Ok</v>
      </c>
      <c r="O35" t="str">
        <f t="shared" si="0"/>
        <v>Ok</v>
      </c>
      <c r="P35" t="str">
        <f t="shared" si="0"/>
        <v>Upper</v>
      </c>
      <c r="Q35" t="str">
        <f t="shared" si="0"/>
        <v>Ok</v>
      </c>
      <c r="R35" t="str">
        <f t="shared" si="0"/>
        <v>Ok</v>
      </c>
      <c r="S35" t="str">
        <f t="shared" si="0"/>
        <v>Ok</v>
      </c>
      <c r="T35" t="str">
        <f t="shared" si="0"/>
        <v>Lower</v>
      </c>
      <c r="U35" t="str">
        <f t="shared" si="0"/>
        <v>Ok</v>
      </c>
      <c r="V35" t="str">
        <f t="shared" si="0"/>
        <v>Ok</v>
      </c>
      <c r="W35" t="str">
        <f t="shared" si="0"/>
        <v>Upper</v>
      </c>
      <c r="AD35" t="str">
        <f t="shared" si="1"/>
        <v>Lower</v>
      </c>
      <c r="AE35" t="str">
        <f t="shared" si="1"/>
        <v>Lower</v>
      </c>
    </row>
    <row r="36" spans="4:31" x14ac:dyDescent="0.3">
      <c r="D36" t="s">
        <v>9</v>
      </c>
      <c r="E36" s="2">
        <f>AVERAGE(D$1:D$3)</f>
        <v>633623093.30227518</v>
      </c>
      <c r="F36" s="2">
        <f>AVERAGE(D$4:D$6)</f>
        <v>436262454.46035844</v>
      </c>
      <c r="G36" s="2">
        <f>AVERAGE(D$7:D$12,D$17:D$19)</f>
        <v>637513003.5673542</v>
      </c>
      <c r="H36" s="2">
        <f>AVERAGE(D$13:D$16)</f>
        <v>1129174698.7870562</v>
      </c>
      <c r="I36" s="2">
        <f>D$20</f>
        <v>1442195538.1931746</v>
      </c>
      <c r="J36" s="2">
        <f>AVERAGE(D$21:D$22)</f>
        <v>1568575624.76144</v>
      </c>
      <c r="N36" t="str">
        <f t="shared" si="2"/>
        <v>Ok</v>
      </c>
      <c r="O36" t="str">
        <f t="shared" si="0"/>
        <v>Ok</v>
      </c>
      <c r="P36" t="str">
        <f t="shared" si="0"/>
        <v>Ok</v>
      </c>
      <c r="Q36" t="str">
        <f t="shared" si="0"/>
        <v>Ok</v>
      </c>
      <c r="R36" t="str">
        <f t="shared" si="0"/>
        <v>Ok</v>
      </c>
      <c r="S36" t="str">
        <f t="shared" si="0"/>
        <v>Ok</v>
      </c>
      <c r="T36" t="str">
        <f t="shared" si="0"/>
        <v>Ok</v>
      </c>
      <c r="U36" t="str">
        <f t="shared" si="0"/>
        <v>Lower</v>
      </c>
      <c r="V36" t="str">
        <f t="shared" si="0"/>
        <v>Upper</v>
      </c>
      <c r="W36" t="str">
        <f t="shared" si="0"/>
        <v>Ok</v>
      </c>
      <c r="AD36" t="str">
        <f t="shared" si="1"/>
        <v>Ok</v>
      </c>
      <c r="AE36" t="str">
        <f t="shared" si="1"/>
        <v>Lower</v>
      </c>
    </row>
    <row r="37" spans="4:31" x14ac:dyDescent="0.3">
      <c r="E37" s="2">
        <f>STDEV(D$1:D$3)/SQRT(COUNT(D$1:D$3))</f>
        <v>303200809.90604931</v>
      </c>
      <c r="F37" s="2">
        <f>STDEV(D$4:D$6)/SQRT(COUNT(D$4:D$6))</f>
        <v>333418706.93896079</v>
      </c>
      <c r="G37" s="2">
        <f>STDEV(D$7:D$12,D$17:D$19)/SQRT(COUNT(D$7:D$12,D$17:D$19))</f>
        <v>205739760.9084945</v>
      </c>
      <c r="H37" s="2">
        <f>STDEV(D$13:D$16)/SQRT(COUNT(D$13:D$16))</f>
        <v>548381015.40149236</v>
      </c>
      <c r="I37" s="2"/>
      <c r="J37" s="2">
        <f>STDEV(D$21:D$22)/SQRT(COUNT(D$21:D$22))</f>
        <v>498176244.76336735</v>
      </c>
      <c r="N37" t="str">
        <f t="shared" si="2"/>
        <v>Ok</v>
      </c>
      <c r="O37" t="str">
        <f t="shared" si="0"/>
        <v>Ok</v>
      </c>
      <c r="P37" t="str">
        <f t="shared" si="0"/>
        <v>Ok</v>
      </c>
      <c r="Q37" t="str">
        <f t="shared" si="0"/>
        <v>Ok</v>
      </c>
      <c r="R37" t="str">
        <f t="shared" si="0"/>
        <v>Ok</v>
      </c>
      <c r="S37" t="str">
        <f t="shared" si="0"/>
        <v>Ok</v>
      </c>
      <c r="T37" t="str">
        <f t="shared" si="0"/>
        <v>Lower</v>
      </c>
      <c r="U37" t="str">
        <f t="shared" si="0"/>
        <v>Ok</v>
      </c>
      <c r="V37" t="str">
        <f t="shared" si="0"/>
        <v>Ok</v>
      </c>
      <c r="W37" t="str">
        <f t="shared" si="0"/>
        <v>Upper</v>
      </c>
      <c r="AD37" t="str">
        <f t="shared" si="1"/>
        <v>Lower</v>
      </c>
      <c r="AE37" t="str">
        <f t="shared" si="1"/>
        <v>Lower</v>
      </c>
    </row>
    <row r="38" spans="4:31" x14ac:dyDescent="0.3">
      <c r="N38" t="str">
        <f t="shared" si="2"/>
        <v>Ok</v>
      </c>
      <c r="O38" t="str">
        <f t="shared" si="0"/>
        <v>Ok</v>
      </c>
      <c r="P38" t="str">
        <f t="shared" si="0"/>
        <v>Ok</v>
      </c>
      <c r="Q38" t="str">
        <f t="shared" si="0"/>
        <v>Ok</v>
      </c>
      <c r="R38" t="str">
        <f t="shared" si="0"/>
        <v>Ok</v>
      </c>
      <c r="S38" t="str">
        <f t="shared" si="0"/>
        <v>Ok</v>
      </c>
      <c r="T38" t="str">
        <f t="shared" si="0"/>
        <v>Ok</v>
      </c>
      <c r="U38" t="str">
        <f t="shared" si="0"/>
        <v>Upper</v>
      </c>
      <c r="V38" t="str">
        <f t="shared" si="0"/>
        <v>Ok</v>
      </c>
      <c r="W38" t="str">
        <f t="shared" si="0"/>
        <v>Ok</v>
      </c>
      <c r="AD38" t="str">
        <f t="shared" si="1"/>
        <v>Ok</v>
      </c>
      <c r="AE38" t="str">
        <f t="shared" si="1"/>
        <v>Upper</v>
      </c>
    </row>
    <row r="39" spans="4:31" x14ac:dyDescent="0.3">
      <c r="F39" t="s">
        <v>0</v>
      </c>
      <c r="G39" t="s">
        <v>1</v>
      </c>
      <c r="H39" t="s">
        <v>2</v>
      </c>
      <c r="I39" t="s">
        <v>3</v>
      </c>
      <c r="J39" t="s">
        <v>4</v>
      </c>
      <c r="K39" t="s">
        <v>5</v>
      </c>
      <c r="N39" t="str">
        <f t="shared" si="2"/>
        <v>Ok</v>
      </c>
      <c r="O39" t="str">
        <f t="shared" ref="O39:O44" si="3">_xlfn.IFS(ABS(B17-U$5)&lt;=0.01*U$5,"Lower",ABS(B17-U$6)&lt;=0.01*U$6,"Upper",TRUE,"Ok")</f>
        <v>Ok</v>
      </c>
      <c r="P39" t="str">
        <f t="shared" ref="P39:P44" si="4">_xlfn.IFS(ABS(C17-V$5)&lt;=0.01*V$5,"Lower",ABS(C17-V$6)&lt;=0.01*V$6,"Upper",TRUE,"Ok")</f>
        <v>Lower</v>
      </c>
      <c r="Q39" t="str">
        <f t="shared" ref="Q39:Q44" si="5">_xlfn.IFS(ABS(D17-W$5)&lt;=0.01*W$5,"Lower",ABS(D17-W$6)&lt;=0.01*W$6,"Upper",TRUE,"Ok")</f>
        <v>Ok</v>
      </c>
      <c r="R39" t="str">
        <f t="shared" ref="R39:R44" si="6">_xlfn.IFS(ABS(E17-X$5)&lt;=0.01*X$5,"Lower",ABS(E17-X$6)&lt;=0.01*X$6,"Upper",TRUE,"Ok")</f>
        <v>Ok</v>
      </c>
      <c r="S39" t="str">
        <f t="shared" ref="S39:S44" si="7">_xlfn.IFS(ABS(F17-Y$5)&lt;=0.01*Y$5,"Lower",ABS(F17-Y$6)&lt;=0.01*Y$6,"Upper",TRUE,"Ok")</f>
        <v>Ok</v>
      </c>
      <c r="T39" t="str">
        <f t="shared" ref="T39:T44" si="8">_xlfn.IFS(ABS(G17-Z$5)&lt;=0.01*Z$5,"Lower",ABS(G17-Z$6)&lt;=0.01*Z$6,"Upper",TRUE,"Ok")</f>
        <v>Lower</v>
      </c>
      <c r="U39" t="str">
        <f t="shared" ref="U39:U44" si="9">_xlfn.IFS(ABS(H17-AA$5)&lt;=0.01*AA$5,"Lower",ABS(H17-AA$6)&lt;=0.01*AA$6,"Upper",TRUE,"Ok")</f>
        <v>Ok</v>
      </c>
      <c r="V39" t="str">
        <f t="shared" ref="V39:V44" si="10">_xlfn.IFS(ABS(I17-AB$5)&lt;=0.01*AB$5,"Lower",ABS(I17-AB$6)&lt;=0.01*AB$6,"Upper",TRUE,"Ok")</f>
        <v>Ok</v>
      </c>
      <c r="W39" t="str">
        <f t="shared" ref="W39:W44" si="11">_xlfn.IFS(ABS(J17-AC$5)&lt;=0.01*AC$5,"Lower",ABS(J17-AC$6)&lt;=0.01*AC$6,"Upper",TRUE,"Ok")</f>
        <v>Upper</v>
      </c>
      <c r="AD39" t="str">
        <f t="shared" si="1"/>
        <v>Lower</v>
      </c>
      <c r="AE39" t="str">
        <f t="shared" si="1"/>
        <v>Lower</v>
      </c>
    </row>
    <row r="40" spans="4:31" x14ac:dyDescent="0.3">
      <c r="E40" t="s">
        <v>10</v>
      </c>
      <c r="F40" s="2">
        <f>AVERAGE(E$1:E$3)</f>
        <v>20.597138533955704</v>
      </c>
      <c r="G40" s="2">
        <f>AVERAGE(E$4:E$6)</f>
        <v>22.140429701227792</v>
      </c>
      <c r="H40" s="2">
        <f>AVERAGE(E$7:E$12,E$17:E$19)</f>
        <v>27.044218660894344</v>
      </c>
      <c r="I40" s="2">
        <f>AVERAGE(E$13:E$16)</f>
        <v>30.482828034527998</v>
      </c>
      <c r="J40" s="2">
        <f>E$20</f>
        <v>21.071896503666935</v>
      </c>
      <c r="K40" s="2">
        <f>AVERAGE(E$21:E$22)</f>
        <v>15.387691913364515</v>
      </c>
      <c r="N40" t="str">
        <f t="shared" si="2"/>
        <v>Ok</v>
      </c>
      <c r="O40" t="str">
        <f t="shared" si="3"/>
        <v>Ok</v>
      </c>
      <c r="P40" t="str">
        <f t="shared" si="4"/>
        <v>Upper</v>
      </c>
      <c r="Q40" t="str">
        <f t="shared" si="5"/>
        <v>Ok</v>
      </c>
      <c r="R40" t="str">
        <f t="shared" si="6"/>
        <v>Ok</v>
      </c>
      <c r="S40" t="str">
        <f t="shared" si="7"/>
        <v>Ok</v>
      </c>
      <c r="T40" t="str">
        <f t="shared" si="8"/>
        <v>Ok</v>
      </c>
      <c r="U40" t="str">
        <f t="shared" si="9"/>
        <v>Ok</v>
      </c>
      <c r="V40" t="str">
        <f t="shared" si="10"/>
        <v>Ok</v>
      </c>
      <c r="W40" t="str">
        <f t="shared" si="11"/>
        <v>Ok</v>
      </c>
      <c r="AD40" t="str">
        <f t="shared" si="1"/>
        <v>Upper</v>
      </c>
      <c r="AE40" t="str">
        <f t="shared" si="1"/>
        <v>Ok</v>
      </c>
    </row>
    <row r="41" spans="4:31" x14ac:dyDescent="0.3">
      <c r="F41" s="2">
        <f>STDEV(E$1:E$3)/SQRT(COUNT(E$1:E$3))</f>
        <v>1.6193040428052825</v>
      </c>
      <c r="G41" s="2">
        <f>STDEV(E$4:E$6)/SQRT(COUNT(E$4:E$6))</f>
        <v>5.4609676026235103</v>
      </c>
      <c r="H41" s="2">
        <f>STDEV(E$7:E$12,E$17:E$19)/SQRT(COUNT(E$7:E$12,E$17:E$19))</f>
        <v>3.3779855758895501</v>
      </c>
      <c r="I41" s="2">
        <f>STDEV(E$13:E$16)/SQRT(COUNT(E$13:E$16))</f>
        <v>4.9984805887711952</v>
      </c>
      <c r="J41" s="2"/>
      <c r="K41" s="2">
        <f>STDEV(E$21:E$22)/SQRT(COUNT(E$21:E$22))</f>
        <v>0.23560958241684379</v>
      </c>
      <c r="N41" t="str">
        <f t="shared" si="2"/>
        <v>Upper</v>
      </c>
      <c r="O41" t="str">
        <f t="shared" si="3"/>
        <v>Ok</v>
      </c>
      <c r="P41" t="str">
        <f t="shared" si="4"/>
        <v>Lower</v>
      </c>
      <c r="Q41" t="str">
        <f t="shared" si="5"/>
        <v>Ok</v>
      </c>
      <c r="R41" t="str">
        <f t="shared" si="6"/>
        <v>Ok</v>
      </c>
      <c r="S41" t="str">
        <f t="shared" si="7"/>
        <v>Ok</v>
      </c>
      <c r="T41" t="str">
        <f t="shared" si="8"/>
        <v>Ok</v>
      </c>
      <c r="U41" t="str">
        <f t="shared" si="9"/>
        <v>Ok</v>
      </c>
      <c r="V41" t="str">
        <f t="shared" si="10"/>
        <v>Ok</v>
      </c>
      <c r="W41" t="str">
        <f t="shared" si="11"/>
        <v>Ok</v>
      </c>
      <c r="AD41" t="str">
        <f t="shared" si="1"/>
        <v>Ok</v>
      </c>
      <c r="AE41" t="str">
        <f t="shared" si="1"/>
        <v>Lower</v>
      </c>
    </row>
    <row r="42" spans="4:31" x14ac:dyDescent="0.3">
      <c r="N42" t="str">
        <f t="shared" si="2"/>
        <v>Ok</v>
      </c>
      <c r="O42" t="str">
        <f t="shared" si="3"/>
        <v>Ok</v>
      </c>
      <c r="P42" t="str">
        <f t="shared" si="4"/>
        <v>Upper</v>
      </c>
      <c r="Q42" t="str">
        <f t="shared" si="5"/>
        <v>Ok</v>
      </c>
      <c r="R42" t="str">
        <f t="shared" si="6"/>
        <v>Ok</v>
      </c>
      <c r="S42" t="str">
        <f t="shared" si="7"/>
        <v>Ok</v>
      </c>
      <c r="T42" t="str">
        <f t="shared" si="8"/>
        <v>Ok</v>
      </c>
      <c r="U42" t="str">
        <f t="shared" si="9"/>
        <v>Ok</v>
      </c>
      <c r="V42" t="str">
        <f t="shared" si="10"/>
        <v>Ok</v>
      </c>
      <c r="W42" t="str">
        <f t="shared" si="11"/>
        <v>Upper</v>
      </c>
      <c r="AD42" t="str">
        <f t="shared" si="1"/>
        <v>Upper</v>
      </c>
      <c r="AE42" t="str">
        <f t="shared" si="1"/>
        <v>Lower</v>
      </c>
    </row>
    <row r="43" spans="4:31" x14ac:dyDescent="0.3">
      <c r="G43" t="s">
        <v>0</v>
      </c>
      <c r="H43" t="s">
        <v>1</v>
      </c>
      <c r="I43" t="s">
        <v>2</v>
      </c>
      <c r="J43" t="s">
        <v>3</v>
      </c>
      <c r="K43" t="s">
        <v>4</v>
      </c>
      <c r="L43" t="s">
        <v>5</v>
      </c>
      <c r="N43" t="str">
        <f t="shared" si="2"/>
        <v>Ok</v>
      </c>
      <c r="O43" t="str">
        <f t="shared" si="3"/>
        <v>Ok</v>
      </c>
      <c r="P43" t="str">
        <f t="shared" si="4"/>
        <v>Upper</v>
      </c>
      <c r="Q43" t="str">
        <f t="shared" si="5"/>
        <v>Ok</v>
      </c>
      <c r="R43" t="str">
        <f t="shared" si="6"/>
        <v>Ok</v>
      </c>
      <c r="S43" t="str">
        <f t="shared" si="7"/>
        <v>Ok</v>
      </c>
      <c r="T43" t="str">
        <f t="shared" si="8"/>
        <v>Ok</v>
      </c>
      <c r="U43" t="str">
        <f t="shared" si="9"/>
        <v>Ok</v>
      </c>
      <c r="V43" t="str">
        <f t="shared" si="10"/>
        <v>Ok</v>
      </c>
      <c r="W43" t="str">
        <f t="shared" si="11"/>
        <v>Upper</v>
      </c>
      <c r="AD43" t="str">
        <f t="shared" si="1"/>
        <v>Ok</v>
      </c>
      <c r="AE43" t="str">
        <f t="shared" si="1"/>
        <v>Lower</v>
      </c>
    </row>
    <row r="44" spans="4:31" x14ac:dyDescent="0.3">
      <c r="F44" t="s">
        <v>11</v>
      </c>
      <c r="G44" s="2">
        <f>AVERAGE(F$1:F$3)</f>
        <v>63.473019067832979</v>
      </c>
      <c r="H44" s="2">
        <f>AVERAGE(F$4:F$6)</f>
        <v>61.909655069754429</v>
      </c>
      <c r="I44" s="2">
        <f>AVERAGE(F$7:F$12,F$17:F$19)</f>
        <v>62.697284933125616</v>
      </c>
      <c r="J44" s="2">
        <f>AVERAGE(F$13:F$16)</f>
        <v>62.633046901231751</v>
      </c>
      <c r="K44" s="2">
        <f>F$20</f>
        <v>66.224947436526264</v>
      </c>
      <c r="L44" s="2">
        <f>AVERAGE(F$21:F$22)</f>
        <v>72.176738235063397</v>
      </c>
      <c r="N44" t="str">
        <f t="shared" si="2"/>
        <v>Ok</v>
      </c>
      <c r="O44" t="str">
        <f t="shared" si="3"/>
        <v>Ok</v>
      </c>
      <c r="P44" t="str">
        <f t="shared" si="4"/>
        <v>Upper</v>
      </c>
      <c r="Q44" t="str">
        <f t="shared" si="5"/>
        <v>Ok</v>
      </c>
      <c r="R44" t="str">
        <f t="shared" si="6"/>
        <v>Ok</v>
      </c>
      <c r="S44" t="str">
        <f t="shared" si="7"/>
        <v>Ok</v>
      </c>
      <c r="T44" t="str">
        <f t="shared" si="8"/>
        <v>Ok</v>
      </c>
      <c r="U44" t="str">
        <f t="shared" si="9"/>
        <v>Ok</v>
      </c>
      <c r="V44" t="str">
        <f t="shared" si="10"/>
        <v>Ok</v>
      </c>
      <c r="W44" t="str">
        <f t="shared" si="11"/>
        <v>Ok</v>
      </c>
      <c r="AD44" t="str">
        <f t="shared" si="1"/>
        <v>Upper</v>
      </c>
      <c r="AE44" t="str">
        <f t="shared" si="1"/>
        <v>Lower</v>
      </c>
    </row>
    <row r="45" spans="4:31" x14ac:dyDescent="0.3">
      <c r="G45" s="2">
        <f>STDEV(F$1:F$3)/SQRT(COUNT(F$1:F$3))</f>
        <v>2.7002392906983421</v>
      </c>
      <c r="H45" s="2">
        <f>STDEV(F$4:F$6)/SQRT(COUNT(F$4:F$6))</f>
        <v>4.4752757551980107</v>
      </c>
      <c r="I45" s="2">
        <f>STDEV(F$7:F$12,F$17:F$19)/SQRT(COUNT(F$7:F$12,F$17:F$19))</f>
        <v>3.7929558311629488</v>
      </c>
      <c r="J45" s="2">
        <f>STDEV(F$13:F$16)/SQRT(COUNT(F$13:F$16))</f>
        <v>2.7619118137764458</v>
      </c>
      <c r="K45" s="2"/>
      <c r="L45" s="2">
        <f>STDEV(F$21:F$22)/SQRT(COUNT(F$21:F$22))</f>
        <v>2.9471825350000316</v>
      </c>
      <c r="N45" t="s">
        <v>6</v>
      </c>
      <c r="O45" t="s">
        <v>7</v>
      </c>
      <c r="P45" t="s">
        <v>8</v>
      </c>
      <c r="Q45" t="s">
        <v>9</v>
      </c>
      <c r="R45" t="s">
        <v>10</v>
      </c>
      <c r="S45" t="s">
        <v>11</v>
      </c>
      <c r="T45" t="s">
        <v>12</v>
      </c>
      <c r="U45" t="s">
        <v>13</v>
      </c>
      <c r="V45" t="s">
        <v>14</v>
      </c>
      <c r="W45" t="s">
        <v>15</v>
      </c>
      <c r="X45" t="s">
        <v>16</v>
      </c>
      <c r="Y45" t="s">
        <v>17</v>
      </c>
      <c r="Z45" t="s">
        <v>18</v>
      </c>
      <c r="AA45" t="s">
        <v>19</v>
      </c>
      <c r="AB45" t="s">
        <v>20</v>
      </c>
      <c r="AC45" t="s">
        <v>21</v>
      </c>
      <c r="AD45" t="s">
        <v>22</v>
      </c>
      <c r="AE45" t="s">
        <v>23</v>
      </c>
    </row>
    <row r="47" spans="4:31" x14ac:dyDescent="0.3">
      <c r="H47" t="s">
        <v>0</v>
      </c>
      <c r="I47" t="s">
        <v>1</v>
      </c>
      <c r="J47" t="s">
        <v>2</v>
      </c>
      <c r="K47" t="s">
        <v>3</v>
      </c>
      <c r="L47" t="s">
        <v>4</v>
      </c>
      <c r="M47" t="s">
        <v>5</v>
      </c>
    </row>
    <row r="48" spans="4:31" x14ac:dyDescent="0.3">
      <c r="G48" t="s">
        <v>12</v>
      </c>
      <c r="H48" s="2">
        <f>AVERAGE(G$1:G$3)</f>
        <v>0.43353649460380445</v>
      </c>
      <c r="I48" s="2">
        <f>AVERAGE(G$4:G$6)</f>
        <v>0.20156645000965565</v>
      </c>
      <c r="J48" s="2">
        <f>AVERAGE(G$7:G$12,G$17:G$19)</f>
        <v>0.41732716529132158</v>
      </c>
      <c r="K48" s="2">
        <f>AVERAGE(G$13:G$16)</f>
        <v>0.35189970922852021</v>
      </c>
      <c r="L48" s="2">
        <f>G$20</f>
        <v>0.6415844085418928</v>
      </c>
      <c r="M48" s="2">
        <f>AVERAGE(G$21:G$22)</f>
        <v>0.58195918539623892</v>
      </c>
    </row>
    <row r="49" spans="8:26" x14ac:dyDescent="0.3">
      <c r="H49" s="2">
        <f>STDEV(G$1:G$3)/SQRT(COUNT(G$1:G$3))</f>
        <v>0.21324262923403078</v>
      </c>
      <c r="I49" s="2">
        <f>STDEV(G$4:G$6)/SQRT(COUNT(G$4:G$6))</f>
        <v>0.19156644914442786</v>
      </c>
      <c r="J49" s="2">
        <f>STDEV(G$7:G$12,G$17:G$19)/SQRT(COUNT(G$7:G$12,G$17:G$19))</f>
        <v>0.10040696493085849</v>
      </c>
      <c r="K49" s="2">
        <f>STDEV(G$13:G$16)/SQRT(COUNT(G$13:G$16))</f>
        <v>0.19806861257075276</v>
      </c>
      <c r="L49" s="2"/>
      <c r="M49" s="2">
        <f>STDEV(G$21:G$22)/SQRT(COUNT(G$21:G$22))</f>
        <v>3.8188512097454608E-2</v>
      </c>
    </row>
    <row r="51" spans="8:26" x14ac:dyDescent="0.3">
      <c r="I51" t="s">
        <v>0</v>
      </c>
      <c r="J51" t="s">
        <v>1</v>
      </c>
      <c r="K51" t="s">
        <v>2</v>
      </c>
      <c r="L51" t="s">
        <v>3</v>
      </c>
      <c r="M51" t="s">
        <v>4</v>
      </c>
      <c r="N51" t="s">
        <v>5</v>
      </c>
    </row>
    <row r="52" spans="8:26" x14ac:dyDescent="0.3">
      <c r="H52" t="s">
        <v>13</v>
      </c>
      <c r="I52" s="2">
        <f>AVERAGE(H$1:H$3)</f>
        <v>3.6246970036167968E-2</v>
      </c>
      <c r="J52" s="2">
        <f>AVERAGE(H$4:H$6)</f>
        <v>0.16189969870376278</v>
      </c>
      <c r="K52" s="2">
        <f>AVERAGE(H$7:H$12,H$17:H$19)</f>
        <v>0.43640127551364732</v>
      </c>
      <c r="L52" s="2">
        <f>AVERAGE(H$13:H$16)</f>
        <v>0.38451657484798085</v>
      </c>
      <c r="M52" s="2">
        <f>H$20</f>
        <v>0.1193377341396344</v>
      </c>
      <c r="N52" s="2">
        <f>AVERAGE(H$21:H$22)</f>
        <v>0.16368177364606348</v>
      </c>
    </row>
    <row r="53" spans="8:26" x14ac:dyDescent="0.3">
      <c r="I53" s="2">
        <f>STDEV(H$1:H$3)/SQRT(COUNT(H$1:H$3))</f>
        <v>1.6685414415053442E-2</v>
      </c>
      <c r="J53" s="2">
        <f>STDEV(H$4:H$6)/SQRT(COUNT(H$4:H$6))</f>
        <v>7.0246508506399255E-2</v>
      </c>
      <c r="K53" s="2">
        <f>STDEV(H$7:H$12,H$17:H$19)/SQRT(COUNT(H$7:H$12,H$17:H$19))</f>
        <v>0.20426373319833194</v>
      </c>
      <c r="L53" s="2">
        <f>STDEV(H$13:H$16)/SQRT(COUNT(H$13:H$16))</f>
        <v>0.37182026939511231</v>
      </c>
      <c r="M53" s="2"/>
      <c r="N53" s="2">
        <f>STDEV(H$21:H$22)/SQRT(COUNT(H$21:H$22))</f>
        <v>1.8783882971220828E-2</v>
      </c>
    </row>
    <row r="55" spans="8:26" x14ac:dyDescent="0.3">
      <c r="J55" t="s">
        <v>0</v>
      </c>
      <c r="K55" t="s">
        <v>1</v>
      </c>
      <c r="L55" t="s">
        <v>2</v>
      </c>
      <c r="M55" t="s">
        <v>3</v>
      </c>
      <c r="N55" t="s">
        <v>4</v>
      </c>
      <c r="O55" t="s">
        <v>5</v>
      </c>
    </row>
    <row r="56" spans="8:26" x14ac:dyDescent="0.3">
      <c r="I56" t="s">
        <v>14</v>
      </c>
      <c r="J56" s="2">
        <f>AVERAGE(I$1:I$3)</f>
        <v>3.3334355855954832E-3</v>
      </c>
      <c r="K56" s="2">
        <f>AVERAGE(I$4:I$6)</f>
        <v>6.4055848449174891E-7</v>
      </c>
      <c r="L56" s="2">
        <f>AVERAGE(I$7:I$12,I$17:I$19)</f>
        <v>1.1134054816488237E-3</v>
      </c>
      <c r="M56" s="2">
        <f>AVERAGE(I$13:I$16)</f>
        <v>4.0005973533912467E-3</v>
      </c>
      <c r="N56" s="2">
        <f>I$20</f>
        <v>1.1037986174641514E-13</v>
      </c>
      <c r="O56" s="2">
        <f>AVERAGE(I$21:I$22)</f>
        <v>1.5828857468527851E-8</v>
      </c>
    </row>
    <row r="57" spans="8:26" x14ac:dyDescent="0.3">
      <c r="J57" s="2">
        <f>STDEV(I$1:I$3)/SQRT(COUNT(I$1:I$3))</f>
        <v>3.3332818762354358E-3</v>
      </c>
      <c r="K57" s="2">
        <f>STDEV(I$4:I$6)/SQRT(COUNT(I$4:I$6))</f>
        <v>6.359937518328314E-7</v>
      </c>
      <c r="L57" s="2">
        <f>STDEV(I$7:I$12,I$17:I$19)/SQRT(COUNT(I$7:I$12,I$17:I$19))</f>
        <v>1.1106277535143413E-3</v>
      </c>
      <c r="M57" s="2">
        <f>STDEV(I$13:I$16)/SQRT(COUNT(I$13:I$16))</f>
        <v>2.4496523883173575E-3</v>
      </c>
      <c r="N57" s="2"/>
      <c r="O57" s="2">
        <f>STDEV(I$21:I$22)/SQRT(COUNT(I$21:I$22))</f>
        <v>1.5828825264025698E-8</v>
      </c>
    </row>
    <row r="59" spans="8:26" x14ac:dyDescent="0.3">
      <c r="K59" t="s">
        <v>0</v>
      </c>
      <c r="L59" t="s">
        <v>1</v>
      </c>
      <c r="M59" t="s">
        <v>2</v>
      </c>
      <c r="N59" t="s">
        <v>3</v>
      </c>
      <c r="O59" t="s">
        <v>4</v>
      </c>
      <c r="P59" t="s">
        <v>5</v>
      </c>
    </row>
    <row r="60" spans="8:26" x14ac:dyDescent="0.3">
      <c r="J60" t="s">
        <v>15</v>
      </c>
      <c r="K60" s="2">
        <f>AVERAGE(J$1:J$3)</f>
        <v>3.3333333682461184E-3</v>
      </c>
      <c r="L60" s="2">
        <f>AVERAGE(J$4:J$6)</f>
        <v>6.7796565902066364E-3</v>
      </c>
      <c r="M60" s="2">
        <f>AVERAGE(J$7:J$12,J$17:J$19)</f>
        <v>2.3262505659464253E-3</v>
      </c>
      <c r="N60" s="2">
        <f>AVERAGE(J$13:J$16)</f>
        <v>5.1706227291165733E-3</v>
      </c>
      <c r="O60" s="2">
        <f>J$20</f>
        <v>9.999999999965821E-3</v>
      </c>
      <c r="P60" s="2">
        <f>AVERAGE(J$21:J$22)</f>
        <v>5.0000239481776225E-3</v>
      </c>
    </row>
    <row r="61" spans="8:26" x14ac:dyDescent="0.3">
      <c r="K61" s="2">
        <f>STDEV(J$1:J$3)/SQRT(COUNT(J$1:J$3))</f>
        <v>3.3333333158652705E-3</v>
      </c>
      <c r="L61" s="2">
        <f>STDEV(J$4:J$6)/SQRT(COUNT(J$4:J$6))</f>
        <v>3.2202676721742943E-3</v>
      </c>
      <c r="M61" s="2">
        <f>STDEV(J$7:J$12,J$17:J$19)/SQRT(COUNT(J$7:J$12,J$17:J$19))</f>
        <v>1.4533666761341109E-3</v>
      </c>
      <c r="N61" s="2">
        <f>STDEV(J$13:J$16)/SQRT(COUNT(J$13:J$16))</f>
        <v>2.7917204406128662E-3</v>
      </c>
      <c r="O61" s="2"/>
      <c r="P61" s="2">
        <f>STDEV(J$21:J$22)/SQRT(COUNT(J$21:J$22))</f>
        <v>4.999976051793989E-3</v>
      </c>
    </row>
    <row r="63" spans="8:26" x14ac:dyDescent="0.3">
      <c r="L63" t="s">
        <v>0</v>
      </c>
      <c r="M63" t="s">
        <v>1</v>
      </c>
      <c r="N63" t="s">
        <v>2</v>
      </c>
      <c r="O63" t="s">
        <v>3</v>
      </c>
      <c r="P63" t="s">
        <v>4</v>
      </c>
      <c r="Q63" t="s">
        <v>5</v>
      </c>
    </row>
    <row r="64" spans="8:26" x14ac:dyDescent="0.3">
      <c r="K64" t="s">
        <v>16</v>
      </c>
      <c r="L64" s="3">
        <f>AVERAGE(K$1:K$3)</f>
        <v>0.99322700089948557</v>
      </c>
      <c r="M64" s="3">
        <f>AVERAGE(K$4:K$6)</f>
        <v>0.99454532689775788</v>
      </c>
      <c r="N64" s="3">
        <f>AVERAGE(K$7:K$12,K$17:K$19)</f>
        <v>0.9898008019292952</v>
      </c>
      <c r="O64" s="3">
        <f>AVERAGE(K$13:K$16)</f>
        <v>0.9970338449036652</v>
      </c>
      <c r="P64" s="3">
        <f>K$20</f>
        <v>0.99428979814573171</v>
      </c>
      <c r="Q64" s="3">
        <f>AVERAGE(K$21:K$22)</f>
        <v>0.9905330338149877</v>
      </c>
      <c r="U64" t="str">
        <f>_xlfn.CONCAT(ROUND(L64,2), " ± ", L65)</f>
        <v>0.99 ± 0.00164637120671673</v>
      </c>
      <c r="V64" t="str">
        <f t="shared" ref="V64:Z64" si="12">_xlfn.CONCAT(ROUND(M64,2), " ± ", M65)</f>
        <v>0.99 ± 0.000615819997122957</v>
      </c>
      <c r="W64" t="str">
        <f t="shared" si="12"/>
        <v>0.99 ± 0.00354814795347813</v>
      </c>
      <c r="X64" t="str">
        <f t="shared" si="12"/>
        <v>1 ± 0.00115540578287583</v>
      </c>
      <c r="Y64" t="str">
        <f t="shared" si="12"/>
        <v xml:space="preserve">0.99 ± </v>
      </c>
      <c r="Z64" t="str">
        <f t="shared" si="12"/>
        <v>0.99 ± 0.0010950205889857</v>
      </c>
    </row>
    <row r="65" spans="12:30" x14ac:dyDescent="0.3">
      <c r="L65" s="2">
        <f>STDEV(K$1:K$3)/SQRT(COUNT(K$1:K$3))</f>
        <v>1.6463712067167266E-3</v>
      </c>
      <c r="M65" s="2">
        <f>STDEV(K$4:K$6)/SQRT(COUNT(K$4:K$6))</f>
        <v>6.1581999712295667E-4</v>
      </c>
      <c r="N65" s="2">
        <f>STDEV(K$7:K$12,K$17:K$19)/SQRT(COUNT(K$7:K$12,K$17:K$19))</f>
        <v>3.5481479534781317E-3</v>
      </c>
      <c r="O65" s="2">
        <f>STDEV(K$13:K$16)/SQRT(COUNT(K$13:K$16))</f>
        <v>1.1554057828758282E-3</v>
      </c>
      <c r="P65" s="2"/>
      <c r="Q65" s="2">
        <f>STDEV(K$21:K$22)/SQRT(COUNT(K$21:K$22))</f>
        <v>1.0950205889856957E-3</v>
      </c>
    </row>
    <row r="67" spans="12:30" x14ac:dyDescent="0.3">
      <c r="M67" t="s">
        <v>0</v>
      </c>
      <c r="N67" t="s">
        <v>1</v>
      </c>
      <c r="O67" t="s">
        <v>2</v>
      </c>
      <c r="P67" t="s">
        <v>3</v>
      </c>
      <c r="Q67" t="s">
        <v>4</v>
      </c>
      <c r="R67" t="s">
        <v>5</v>
      </c>
    </row>
    <row r="68" spans="12:30" x14ac:dyDescent="0.3">
      <c r="L68" t="s">
        <v>17</v>
      </c>
      <c r="M68" s="3">
        <f>AVERAGE(L$1:L$3)</f>
        <v>0.98035505857186134</v>
      </c>
      <c r="N68">
        <f>AVERAGE(L$4:L$6)</f>
        <v>0.95692266034549123</v>
      </c>
      <c r="O68">
        <f>AVERAGE(L$7:L$12,L$17:L$19)</f>
        <v>0.96532042494535297</v>
      </c>
      <c r="P68">
        <f>AVERAGE(L$13:L$16)</f>
        <v>0.98390938458379829</v>
      </c>
      <c r="Q68">
        <f>L$20</f>
        <v>0.99141423378021776</v>
      </c>
      <c r="R68">
        <f>AVERAGE(L$21:L$22)</f>
        <v>0.95949034406468137</v>
      </c>
      <c r="V68" t="str">
        <f>_xlfn.CONCAT(ROUND(M68,2), " ± ", M69)</f>
        <v>0.98 ± 0.00372015121330757</v>
      </c>
      <c r="W68" t="str">
        <f t="shared" ref="W68" si="13">_xlfn.CONCAT(ROUND(N68,2), " ± ", N69)</f>
        <v>0.96 ± 0.0205895179129899</v>
      </c>
      <c r="X68" t="str">
        <f t="shared" ref="X68" si="14">_xlfn.CONCAT(ROUND(O68,2), " ± ", O69)</f>
        <v>0.97 ± 0.00969251593793485</v>
      </c>
      <c r="Y68" t="str">
        <f t="shared" ref="Y68" si="15">_xlfn.CONCAT(ROUND(P68,2), " ± ", P69)</f>
        <v>0.98 ± 0.00725589468436159</v>
      </c>
      <c r="Z68" t="str">
        <f t="shared" ref="Z68" si="16">_xlfn.CONCAT(ROUND(Q68,2), " ± ", Q69)</f>
        <v xml:space="preserve">0.99 ± </v>
      </c>
      <c r="AA68" t="str">
        <f t="shared" ref="AA68" si="17">_xlfn.CONCAT(ROUND(R68,2), " ± ", R69)</f>
        <v>0.96 ± 0.0210703515007441</v>
      </c>
    </row>
    <row r="69" spans="12:30" x14ac:dyDescent="0.3">
      <c r="M69" s="2">
        <f>STDEV(L$1:L$3)/SQRT(COUNT(L$1:L$3))</f>
        <v>3.7201512133075666E-3</v>
      </c>
      <c r="N69" s="2">
        <f>STDEV(L$4:L$6)/SQRT(COUNT(L$4:L$6))</f>
        <v>2.0589517912989949E-2</v>
      </c>
      <c r="O69" s="2">
        <f>STDEV(L$7:L$12,L$17:L$19)/SQRT(COUNT(L$7:L$12,L$17:L$19))</f>
        <v>9.6925159379348536E-3</v>
      </c>
      <c r="P69" s="2">
        <f>STDEV(L$13:L$16)/SQRT(COUNT(L$13:L$16))</f>
        <v>7.2558946843615931E-3</v>
      </c>
      <c r="Q69" s="2"/>
      <c r="R69" s="2">
        <f>STDEV(L$21:L$22)/SQRT(COUNT(L$21:L$22))</f>
        <v>2.1070351500744097E-2</v>
      </c>
    </row>
    <row r="71" spans="12:30" x14ac:dyDescent="0.3">
      <c r="N71" t="s">
        <v>0</v>
      </c>
      <c r="O71" t="s">
        <v>1</v>
      </c>
      <c r="P71" t="s">
        <v>2</v>
      </c>
      <c r="Q71" t="s">
        <v>3</v>
      </c>
      <c r="R71" t="s">
        <v>4</v>
      </c>
      <c r="S71" t="s">
        <v>5</v>
      </c>
    </row>
    <row r="72" spans="12:30" x14ac:dyDescent="0.3">
      <c r="M72" t="s">
        <v>18</v>
      </c>
      <c r="N72">
        <f>AVERAGE(M$1:M$3)</f>
        <v>0.98524050658635043</v>
      </c>
      <c r="O72">
        <f>AVERAGE(M$4:M$6)</f>
        <v>0.94930924481062962</v>
      </c>
      <c r="P72">
        <f>AVERAGE(M$7:M$12,M$17:M$19)</f>
        <v>0.98109250409833548</v>
      </c>
      <c r="Q72">
        <f>AVERAGE(M$13:M$16)</f>
        <v>0.96830438562107024</v>
      </c>
      <c r="R72">
        <f>M$20</f>
        <v>0.99020680723225096</v>
      </c>
      <c r="S72">
        <f>AVERAGE(M$21:M$22)</f>
        <v>0.9868477882818607</v>
      </c>
      <c r="W72" t="str">
        <f>_xlfn.CONCAT(ROUND(N72,2), " ± ", N73)</f>
        <v>0.99 ± 0.00810326852893724</v>
      </c>
      <c r="X72" t="str">
        <f t="shared" ref="X72" si="18">_xlfn.CONCAT(ROUND(O72,2), " ± ", O73)</f>
        <v>0.95 ± 0.0330150004715431</v>
      </c>
      <c r="Y72" t="str">
        <f t="shared" ref="Y72" si="19">_xlfn.CONCAT(ROUND(P72,2), " ± ", P73)</f>
        <v>0.98 ± 0.00656307793422278</v>
      </c>
      <c r="Z72" t="str">
        <f t="shared" ref="Z72" si="20">_xlfn.CONCAT(ROUND(Q72,2), " ± ", Q73)</f>
        <v>0.97 ± 0.0235934937139325</v>
      </c>
      <c r="AA72" t="str">
        <f t="shared" ref="AA72" si="21">_xlfn.CONCAT(ROUND(R72,2), " ± ", R73)</f>
        <v xml:space="preserve">0.99 ± </v>
      </c>
      <c r="AB72" t="str">
        <f t="shared" ref="AB72" si="22">_xlfn.CONCAT(ROUND(S72,2), " ± ", S73)</f>
        <v>0.99 ± 0.00528633620096702</v>
      </c>
    </row>
    <row r="73" spans="12:30" x14ac:dyDescent="0.3">
      <c r="N73" s="2">
        <f>STDEV(M$1:M$3)/SQRT(COUNT(M$1:M$3))</f>
        <v>8.103268528937238E-3</v>
      </c>
      <c r="O73" s="2">
        <f>STDEV(M$4:M$6)/SQRT(COUNT(M$4:M$6))</f>
        <v>3.3015000471543092E-2</v>
      </c>
      <c r="P73" s="2">
        <f>STDEV(M$7:M$12,M$17:M$19)/SQRT(COUNT(M$7:M$12,M$17:M$19))</f>
        <v>6.5630779342227786E-3</v>
      </c>
      <c r="Q73" s="2">
        <f>STDEV(M$13:M$16)/SQRT(COUNT(M$13:M$16))</f>
        <v>2.3593493713932483E-2</v>
      </c>
      <c r="R73" s="2"/>
      <c r="S73" s="2">
        <f>STDEV(M$21:M$22)/SQRT(COUNT(M$21:M$22))</f>
        <v>5.2863362009670234E-3</v>
      </c>
    </row>
    <row r="75" spans="12:30" x14ac:dyDescent="0.3">
      <c r="O75" t="s">
        <v>0</v>
      </c>
      <c r="P75" t="s">
        <v>1</v>
      </c>
      <c r="Q75" t="s">
        <v>2</v>
      </c>
      <c r="R75" t="s">
        <v>3</v>
      </c>
      <c r="S75" t="s">
        <v>4</v>
      </c>
      <c r="T75" t="s">
        <v>5</v>
      </c>
    </row>
    <row r="76" spans="12:30" x14ac:dyDescent="0.3">
      <c r="N76" t="s">
        <v>19</v>
      </c>
      <c r="O76">
        <f>AVERAGE(N$1:N$3)</f>
        <v>8.0431370897491861E-2</v>
      </c>
      <c r="P76">
        <f>AVERAGE(N$4:N$6)</f>
        <v>7.3250845849847965E-2</v>
      </c>
      <c r="Q76">
        <f>AVERAGE(N$7:N$12,N$17:N$19)</f>
        <v>9.0602846795390823E-2</v>
      </c>
      <c r="R76">
        <f>AVERAGE(N$13:N$16)</f>
        <v>5.1410145406883351E-2</v>
      </c>
      <c r="S76">
        <f>N$20</f>
        <v>7.5187098864935978E-2</v>
      </c>
      <c r="T76">
        <f>AVERAGE(N$21:N$22)</f>
        <v>9.6648036862118661E-2</v>
      </c>
      <c r="X76" t="str">
        <f>_xlfn.CONCAT(ROUND(O76,2), " ± ", O77)</f>
        <v>0.08 ± 0.0108642460635641</v>
      </c>
      <c r="Y76" t="str">
        <f t="shared" ref="Y76" si="23">_xlfn.CONCAT(ROUND(P76,2), " ± ", P77)</f>
        <v>0.07 ± 0.00414969598293257</v>
      </c>
      <c r="Z76" t="str">
        <f t="shared" ref="Z76" si="24">_xlfn.CONCAT(ROUND(Q76,2), " ± ", Q77)</f>
        <v>0.09 ± 0.0153637474532182</v>
      </c>
      <c r="AA76" t="str">
        <f t="shared" ref="AA76" si="25">_xlfn.CONCAT(ROUND(R76,2), " ± ", R77)</f>
        <v>0.05 ± 0.00989091324759746</v>
      </c>
      <c r="AB76" t="str">
        <f t="shared" ref="AB76" si="26">_xlfn.CONCAT(ROUND(S76,2), " ± ", S77)</f>
        <v xml:space="preserve">0.08 ± </v>
      </c>
      <c r="AC76" t="str">
        <f t="shared" ref="AC76" si="27">_xlfn.CONCAT(ROUND(T76,2), " ± ", T77)</f>
        <v>0.1 ± 0.00560834145365213</v>
      </c>
    </row>
    <row r="77" spans="12:30" x14ac:dyDescent="0.3">
      <c r="O77" s="2">
        <f>STDEV(N$1:N$3)/SQRT(COUNT(N$1:N$3))</f>
        <v>1.0864246063564101E-2</v>
      </c>
      <c r="P77" s="2">
        <f>STDEV(N$4:N$6)/SQRT(COUNT(N$4:N$6))</f>
        <v>4.1496959829325731E-3</v>
      </c>
      <c r="Q77" s="2">
        <f>STDEV(N$7:N$12,N$17:N$19)/SQRT(COUNT(N$7:N$12,N$17:N$19))</f>
        <v>1.5363747453218233E-2</v>
      </c>
      <c r="R77" s="2">
        <f>STDEV(N$13:N$16)/SQRT(COUNT(N$13:N$16))</f>
        <v>9.8909132475974611E-3</v>
      </c>
      <c r="S77" s="2"/>
      <c r="T77" s="2">
        <f>STDEV(N$21:N$22)/SQRT(COUNT(N$21:N$22))</f>
        <v>5.6083414536521317E-3</v>
      </c>
    </row>
    <row r="79" spans="12:30" x14ac:dyDescent="0.3">
      <c r="P79" t="s">
        <v>0</v>
      </c>
      <c r="Q79" t="s">
        <v>1</v>
      </c>
      <c r="R79" t="s">
        <v>2</v>
      </c>
      <c r="S79" t="s">
        <v>3</v>
      </c>
      <c r="T79" t="s">
        <v>4</v>
      </c>
      <c r="U79" t="s">
        <v>5</v>
      </c>
    </row>
    <row r="80" spans="12:30" x14ac:dyDescent="0.3">
      <c r="O80" t="s">
        <v>20</v>
      </c>
      <c r="P80">
        <f>AVERAGE(O$1:O$3)</f>
        <v>0.13828552284694676</v>
      </c>
      <c r="Q80">
        <f>AVERAGE(O$4:O$6)</f>
        <v>0.19515070204516216</v>
      </c>
      <c r="R80">
        <f>AVERAGE(O$7:O$12,O$17:O$19)</f>
        <v>0.1683937412876029</v>
      </c>
      <c r="S80">
        <f>AVERAGE(O$13:O$16)</f>
        <v>0.11714394181691119</v>
      </c>
      <c r="T80">
        <f>O$20</f>
        <v>9.2194948655468095E-2</v>
      </c>
      <c r="U80">
        <f>AVERAGE(O$21:O$22)</f>
        <v>0.19281766998017122</v>
      </c>
      <c r="Y80" t="str">
        <f>_xlfn.CONCAT(ROUND(P80,2), " ± ", P81)</f>
        <v>0.14 ± 0.0127594315077875</v>
      </c>
      <c r="Z80" t="str">
        <f t="shared" ref="Z80" si="28">_xlfn.CONCAT(ROUND(Q80,2), " ± ", Q81)</f>
        <v>0.2 ± 0.0477638448475628</v>
      </c>
      <c r="AA80" t="str">
        <f t="shared" ref="AA80" si="29">_xlfn.CONCAT(ROUND(R80,2), " ± ", R81)</f>
        <v>0.17 ± 0.0273321743631791</v>
      </c>
      <c r="AB80" t="str">
        <f t="shared" ref="AB80" si="30">_xlfn.CONCAT(ROUND(S80,2), " ± ", S81)</f>
        <v>0.12 ± 0.0271232136593717</v>
      </c>
      <c r="AC80" t="str">
        <f t="shared" ref="AC80" si="31">_xlfn.CONCAT(ROUND(T80,2), " ± ", T81)</f>
        <v xml:space="preserve">0.09 ± </v>
      </c>
      <c r="AD80" t="str">
        <f t="shared" ref="AD80" si="32">_xlfn.CONCAT(ROUND(U80,2), " ± ", U81)</f>
        <v>0.19 ± 0.0540916400138064</v>
      </c>
    </row>
    <row r="81" spans="16:31" x14ac:dyDescent="0.3">
      <c r="P81" s="2">
        <f>STDEV(O$1:O$3)/SQRT(COUNT(O$1:O$3))</f>
        <v>1.2759431507787536E-2</v>
      </c>
      <c r="Q81" s="2">
        <f>STDEV(O$4:O$6)/SQRT(COUNT(O$4:O$6))</f>
        <v>4.7763844847562791E-2</v>
      </c>
      <c r="R81" s="2">
        <f>STDEV(O$7:O$12,O$17:O$19)/SQRT(COUNT(O$7:O$12,O$17:O$19))</f>
        <v>2.7332174363179099E-2</v>
      </c>
      <c r="S81" s="2">
        <f>STDEV(O$13:O$16)/SQRT(COUNT(O$13:O$16))</f>
        <v>2.7123213659371675E-2</v>
      </c>
      <c r="T81" s="2"/>
      <c r="U81" s="2">
        <f>STDEV(O$21:O$22)/SQRT(COUNT(O$21:O$22))</f>
        <v>5.4091640013806411E-2</v>
      </c>
    </row>
    <row r="83" spans="16:31" x14ac:dyDescent="0.3">
      <c r="Q83" t="s">
        <v>0</v>
      </c>
      <c r="R83" t="s">
        <v>1</v>
      </c>
      <c r="S83" t="s">
        <v>2</v>
      </c>
      <c r="T83" t="s">
        <v>3</v>
      </c>
      <c r="U83" t="s">
        <v>4</v>
      </c>
      <c r="V83" t="s">
        <v>5</v>
      </c>
    </row>
    <row r="84" spans="16:31" x14ac:dyDescent="0.3">
      <c r="P84" t="s">
        <v>21</v>
      </c>
      <c r="Q84">
        <f>AVERAGE(P$1:P$3)</f>
        <v>0.11247582549852364</v>
      </c>
      <c r="R84">
        <f>AVERAGE(P$4:P$6)</f>
        <v>0.20147259115505536</v>
      </c>
      <c r="S84">
        <f>AVERAGE(P$7:P$12,P$17:P$19)</f>
        <v>0.12398779279334299</v>
      </c>
      <c r="T84">
        <f>AVERAGE(P$13:P$16)</f>
        <v>0.14658378285428497</v>
      </c>
      <c r="U84">
        <f>P$20</f>
        <v>9.8464515639247116E-2</v>
      </c>
      <c r="V84">
        <f>AVERAGE(P$21:P$22)</f>
        <v>0.1116765870086108</v>
      </c>
      <c r="Z84" t="str">
        <f>_xlfn.CONCAT(ROUND(Q84,2), " ± ", Q85)</f>
        <v>0.11 ± 0.0313136324780342</v>
      </c>
      <c r="AA84" t="str">
        <f t="shared" ref="AA84" si="33">_xlfn.CONCAT(ROUND(R84,2), " ± ", R85)</f>
        <v>0.2 ± 0.0692554786668335</v>
      </c>
      <c r="AB84" t="str">
        <f t="shared" ref="AB84" si="34">_xlfn.CONCAT(ROUND(S84,2), " ± ", S85)</f>
        <v>0.12 ± 0.020449730897104</v>
      </c>
      <c r="AC84" t="str">
        <f t="shared" ref="AC84" si="35">_xlfn.CONCAT(ROUND(T84,2), " ± ", T85)</f>
        <v>0.15 ± 0.0574219842896091</v>
      </c>
      <c r="AD84" t="str">
        <f t="shared" ref="AD84" si="36">_xlfn.CONCAT(ROUND(U84,2), " ± ", U85)</f>
        <v xml:space="preserve">0.1 ± </v>
      </c>
      <c r="AE84" t="str">
        <f t="shared" ref="AE84" si="37">_xlfn.CONCAT(ROUND(V84,2), " ± ", V85)</f>
        <v>0.11 ± 0.0234313788554168</v>
      </c>
    </row>
    <row r="85" spans="16:31" x14ac:dyDescent="0.3">
      <c r="Q85" s="2">
        <f>STDEV(P$1:P$3)/SQRT(COUNT(P$1:P$3))</f>
        <v>3.1313632478034169E-2</v>
      </c>
      <c r="R85" s="2">
        <f>STDEV(P$4:P$6)/SQRT(COUNT(P$4:P$6))</f>
        <v>6.9255478666833542E-2</v>
      </c>
      <c r="S85" s="2">
        <f>STDEV(P$7:P$12,P$17:P$19)/SQRT(COUNT(P$7:P$12,P$17:P$19))</f>
        <v>2.0449730897104043E-2</v>
      </c>
      <c r="T85" s="2">
        <f>STDEV(P$13:P$16)/SQRT(COUNT(P$13:P$16))</f>
        <v>5.742198428960911E-2</v>
      </c>
      <c r="U85" s="2"/>
      <c r="V85" s="2">
        <f>STDEV(P$21:P$22)/SQRT(COUNT(P$21:P$22))</f>
        <v>2.3431378855416816E-2</v>
      </c>
    </row>
    <row r="87" spans="16:31" x14ac:dyDescent="0.3">
      <c r="R87" t="s">
        <v>0</v>
      </c>
      <c r="S87" t="s">
        <v>1</v>
      </c>
      <c r="T87" t="s">
        <v>2</v>
      </c>
      <c r="U87" t="s">
        <v>3</v>
      </c>
      <c r="V87" t="s">
        <v>4</v>
      </c>
      <c r="W87" t="s">
        <v>5</v>
      </c>
    </row>
    <row r="88" spans="16:31" x14ac:dyDescent="0.3">
      <c r="Q88" t="s">
        <v>22</v>
      </c>
      <c r="R88" s="2">
        <f>AVERAGE(Q$1:Q$3)</f>
        <v>2.0466729792031898E-2</v>
      </c>
      <c r="S88" s="2">
        <f>AVERAGE(Q$4:Q$6)</f>
        <v>1.9981137139889443E-2</v>
      </c>
      <c r="T88" s="2">
        <f>AVERAGE(Q$7:Q$12,Q$17:Q$19)</f>
        <v>2.0609153143468825E-2</v>
      </c>
      <c r="U88" s="2">
        <f>AVERAGE(Q$13:Q$16)</f>
        <v>2.0413471945172304E-2</v>
      </c>
      <c r="V88" s="2">
        <f>Q$20</f>
        <v>2.1002913688138121E-2</v>
      </c>
      <c r="W88" s="2">
        <f>AVERAGE(Q$21:Q$22)</f>
        <v>2.0959588827013494E-2</v>
      </c>
    </row>
    <row r="89" spans="16:31" x14ac:dyDescent="0.3">
      <c r="R89" s="2">
        <f>STDEV(Q$1:Q$3)/SQRT(COUNT(Q$1:Q$3))</f>
        <v>4.3525616777254653E-4</v>
      </c>
      <c r="S89" s="2">
        <f>STDEV(Q$4:Q$6)/SQRT(COUNT(Q$4:Q$6))</f>
        <v>3.7329400085799221E-4</v>
      </c>
      <c r="T89" s="2">
        <f>STDEV(Q$7:Q$12,Q$17:Q$19)/SQRT(COUNT(Q$7:Q$12,Q$17:Q$19))</f>
        <v>2.2461196003430609E-4</v>
      </c>
      <c r="U89" s="2">
        <f>STDEV(Q$13:Q$16)/SQRT(COUNT(Q$13:Q$16))</f>
        <v>4.65717636453566E-4</v>
      </c>
      <c r="V89" s="2"/>
      <c r="W89" s="2">
        <f>STDEV(Q$21:Q$22)/SQRT(COUNT(Q$21:Q$22))</f>
        <v>2.7271702085015885E-4</v>
      </c>
    </row>
    <row r="91" spans="16:31" x14ac:dyDescent="0.3">
      <c r="S91" t="s">
        <v>0</v>
      </c>
      <c r="T91" t="s">
        <v>1</v>
      </c>
      <c r="U91" t="s">
        <v>2</v>
      </c>
      <c r="V91" t="s">
        <v>3</v>
      </c>
      <c r="W91" t="s">
        <v>4</v>
      </c>
      <c r="X91" t="s">
        <v>5</v>
      </c>
    </row>
    <row r="92" spans="16:31" x14ac:dyDescent="0.3">
      <c r="R92" t="s">
        <v>23</v>
      </c>
      <c r="S92" s="2">
        <f>AVERAGE(R$1:R$3)</f>
        <v>2.6552626534998083E-2</v>
      </c>
      <c r="T92" s="2">
        <f>AVERAGE(R$4:R$6)</f>
        <v>2.6687135625720629E-2</v>
      </c>
      <c r="U92" s="2">
        <f>AVERAGE(R$7:R$12,R$17:R$19)</f>
        <v>2.6965655692125064E-2</v>
      </c>
      <c r="V92" s="2">
        <f>AVERAGE(R$13:R$16)</f>
        <v>2.6898823140173243E-2</v>
      </c>
      <c r="W92" s="2">
        <f>R$20</f>
        <v>2.6648638344491903E-2</v>
      </c>
      <c r="X92" s="2">
        <f>AVERAGE(R$21:R$22)</f>
        <v>2.6726911492065207E-2</v>
      </c>
    </row>
    <row r="93" spans="16:31" x14ac:dyDescent="0.3">
      <c r="S93" s="2">
        <f>STDEV(R$1:R$3)/SQRT(COUNT(R$1:R$3))</f>
        <v>1.6280651198105862E-5</v>
      </c>
      <c r="T93" s="2">
        <f>STDEV(R$4:R$6)/SQRT(COUNT(R$4:R$6))</f>
        <v>6.907339621446485E-5</v>
      </c>
      <c r="U93" s="2">
        <f>STDEV(R$7:R$12,R$17:R$19)/SQRT(COUNT(R$7:R$12,R$17:R$19))</f>
        <v>2.0151812080671937E-4</v>
      </c>
      <c r="V93" s="2">
        <f>STDEV(R$13:R$16)/SQRT(COUNT(R$13:R$16))</f>
        <v>3.7078799198592361E-4</v>
      </c>
      <c r="W93" s="2"/>
      <c r="X93" s="2">
        <f>STDEV(R$21:R$22)/SQRT(COUNT(R$21:R$22))</f>
        <v>1.9250918472624515E-5</v>
      </c>
    </row>
    <row r="99" spans="19:24" x14ac:dyDescent="0.3">
      <c r="S99" s="3">
        <f>1/S92</f>
        <v>37.661057699204832</v>
      </c>
      <c r="T99" s="3">
        <f t="shared" ref="T99:X99" si="38">1/T92</f>
        <v>37.471237603941887</v>
      </c>
      <c r="U99" s="3">
        <f t="shared" si="38"/>
        <v>37.084208573205053</v>
      </c>
      <c r="V99" s="3">
        <f t="shared" si="38"/>
        <v>37.176347633830325</v>
      </c>
      <c r="W99" s="3">
        <f t="shared" si="38"/>
        <v>37.525369479401313</v>
      </c>
      <c r="X99" s="3">
        <f t="shared" si="38"/>
        <v>37.415471679055919</v>
      </c>
    </row>
  </sheetData>
  <conditionalFormatting sqref="N23:W44">
    <cfRule type="notContainsText" dxfId="1" priority="5" operator="notContains" text="Ok">
      <formula>ISERROR(SEARCH("Ok",N23))</formula>
    </cfRule>
  </conditionalFormatting>
  <conditionalFormatting sqref="AD23:AE44">
    <cfRule type="notContainsText" dxfId="0" priority="4" operator="notContains" text="Ok">
      <formula>ISERROR(SEARCH("Ok",AD23))</formula>
    </cfRule>
  </conditionalFormatting>
  <conditionalFormatting sqref="N1:N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6BAAC-6A3E-4E58-9981-CF1298A0FB5A}">
  <sheetPr codeName="Sheet4"/>
  <dimension ref="A1:R15"/>
  <sheetViews>
    <sheetView workbookViewId="0">
      <selection activeCell="A10" sqref="A10"/>
    </sheetView>
  </sheetViews>
  <sheetFormatPr defaultRowHeight="14.4" x14ac:dyDescent="0.3"/>
  <sheetData>
    <row r="1" spans="1:18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3">
      <c r="A2">
        <v>2.1001291329547363E-3</v>
      </c>
      <c r="B2">
        <v>9.2818145298093388E-2</v>
      </c>
      <c r="C2">
        <v>5.0868748663837837E-2</v>
      </c>
      <c r="D2">
        <v>633622671.09765995</v>
      </c>
      <c r="E2">
        <v>20.597155249553094</v>
      </c>
      <c r="F2">
        <v>63.472995846278707</v>
      </c>
      <c r="G2">
        <v>0.43346035797148019</v>
      </c>
      <c r="H2">
        <v>3.6286411899082473E-2</v>
      </c>
      <c r="I2">
        <v>3.3953097177711229E-3</v>
      </c>
      <c r="J2">
        <v>3.3333430095271155E-3</v>
      </c>
      <c r="K2">
        <v>0.99322700086671922</v>
      </c>
      <c r="L2">
        <v>0.98035097498913748</v>
      </c>
      <c r="M2">
        <v>0.98523464208513778</v>
      </c>
      <c r="N2">
        <v>8.043137062544925E-2</v>
      </c>
      <c r="O2">
        <v>0.13830068343075549</v>
      </c>
      <c r="P2">
        <v>0.1125103027172797</v>
      </c>
      <c r="Q2">
        <v>2.0542256242548931E-2</v>
      </c>
      <c r="R2">
        <v>2.6564180849319923E-2</v>
      </c>
    </row>
    <row r="3" spans="1:18" x14ac:dyDescent="0.3">
      <c r="A3">
        <v>6.6344325228484607E-3</v>
      </c>
      <c r="B3">
        <v>0.43188845352491184</v>
      </c>
      <c r="C3">
        <v>5.0864252470759146E-2</v>
      </c>
      <c r="D3">
        <v>429431962.72254306</v>
      </c>
      <c r="E3">
        <v>22.151515922238428</v>
      </c>
      <c r="F3">
        <v>61.889515079945674</v>
      </c>
      <c r="G3">
        <v>0.196532097703467</v>
      </c>
      <c r="H3">
        <v>0.26385942952199509</v>
      </c>
      <c r="I3">
        <v>8.8282120593786674E-7</v>
      </c>
      <c r="J3">
        <v>8.929136820414128E-3</v>
      </c>
      <c r="K3">
        <v>0.9945440842781158</v>
      </c>
      <c r="L3">
        <v>0.9579250882516176</v>
      </c>
      <c r="M3">
        <v>0.94752711607979234</v>
      </c>
      <c r="N3">
        <v>7.3259182217835686E-2</v>
      </c>
      <c r="O3">
        <v>0.1922649980506077</v>
      </c>
      <c r="P3">
        <v>0.20816192609403875</v>
      </c>
      <c r="Q3">
        <v>1.9975193205712585E-2</v>
      </c>
      <c r="R3">
        <v>2.6892349117898989E-2</v>
      </c>
    </row>
    <row r="4" spans="1:18" x14ac:dyDescent="0.3">
      <c r="A4">
        <v>1.8632184488774763E-2</v>
      </c>
      <c r="B4">
        <v>0.2344887167481633</v>
      </c>
      <c r="C4">
        <v>6.9876411281357811E-2</v>
      </c>
      <c r="D4">
        <v>670372763.92028725</v>
      </c>
      <c r="E4">
        <v>27.065332195618783</v>
      </c>
      <c r="F4">
        <v>62.701474248091728</v>
      </c>
      <c r="G4">
        <v>0.43023011394463978</v>
      </c>
      <c r="H4">
        <v>0.31383707412990214</v>
      </c>
      <c r="I4">
        <v>1.1209793148765927E-3</v>
      </c>
      <c r="J4">
        <v>2.8879858594523015E-3</v>
      </c>
      <c r="K4">
        <v>0.98980424274963696</v>
      </c>
      <c r="L4">
        <v>0.96410488144668505</v>
      </c>
      <c r="M4">
        <v>0.98013828000277081</v>
      </c>
      <c r="N4">
        <v>9.057807874384223E-2</v>
      </c>
      <c r="O4">
        <v>0.17097358363780107</v>
      </c>
      <c r="P4">
        <v>0.12651233838552542</v>
      </c>
      <c r="Q4">
        <v>2.0633748084395762E-2</v>
      </c>
      <c r="R4">
        <v>2.6960438882680453E-2</v>
      </c>
    </row>
    <row r="5" spans="1:18" x14ac:dyDescent="0.3">
      <c r="A5">
        <v>4.217832001894262E-3</v>
      </c>
      <c r="B5">
        <v>7.9975010194079946E-2</v>
      </c>
      <c r="C5">
        <v>7.455669266619476E-2</v>
      </c>
      <c r="D5">
        <v>1129232402.7311361</v>
      </c>
      <c r="E5">
        <v>30.483055442493249</v>
      </c>
      <c r="F5">
        <v>62.632868531488306</v>
      </c>
      <c r="G5">
        <v>0.35208886709488357</v>
      </c>
      <c r="H5">
        <v>0.26062308636909265</v>
      </c>
      <c r="I5">
        <v>2.4831981979508257E-3</v>
      </c>
      <c r="J5">
        <v>5.0330206765200215E-3</v>
      </c>
      <c r="K5">
        <v>0.99703384835239794</v>
      </c>
      <c r="L5">
        <v>0.9834694816438827</v>
      </c>
      <c r="M5">
        <v>0.97698140406207412</v>
      </c>
      <c r="N5">
        <v>5.1410154662592682E-2</v>
      </c>
      <c r="O5">
        <v>0.11829186140327759</v>
      </c>
      <c r="P5">
        <v>0.1316634351710842</v>
      </c>
      <c r="Q5">
        <v>2.0435630269480996E-2</v>
      </c>
      <c r="R5">
        <v>2.690102607904258E-2</v>
      </c>
    </row>
    <row r="6" spans="1:18" x14ac:dyDescent="0.3">
      <c r="A6">
        <v>1.0759029324079272E-2</v>
      </c>
      <c r="B6">
        <v>0.10806440153231296</v>
      </c>
      <c r="C6">
        <v>9.9999999999865849E-2</v>
      </c>
      <c r="D6">
        <v>1442195507.9818859</v>
      </c>
      <c r="E6">
        <v>21.071899069677666</v>
      </c>
      <c r="F6">
        <v>66.224948294347939</v>
      </c>
      <c r="G6">
        <v>0.64161205898035911</v>
      </c>
      <c r="H6">
        <v>0.11940514825193088</v>
      </c>
      <c r="I6">
        <v>2.843330400548159E-12</v>
      </c>
      <c r="J6">
        <v>9.9999988405638767E-3</v>
      </c>
      <c r="K6">
        <v>0.99428979830560293</v>
      </c>
      <c r="L6">
        <v>0.99141732978265473</v>
      </c>
      <c r="M6">
        <v>0.99019570580954175</v>
      </c>
      <c r="N6">
        <v>7.5187097812411327E-2</v>
      </c>
      <c r="O6">
        <v>9.2178324540923715E-2</v>
      </c>
      <c r="P6">
        <v>9.8520308812719781E-2</v>
      </c>
      <c r="Q6">
        <v>2.0973295676043606E-2</v>
      </c>
      <c r="R6">
        <v>2.6672789715633204E-2</v>
      </c>
    </row>
    <row r="7" spans="1:18" x14ac:dyDescent="0.3">
      <c r="A7">
        <v>7.2171323769520141E-3</v>
      </c>
      <c r="B7">
        <v>0.20466432483092473</v>
      </c>
      <c r="C7">
        <v>9.9999999895768271E-2</v>
      </c>
      <c r="D7">
        <v>1568575537.3039272</v>
      </c>
      <c r="E7">
        <v>15.38768594860198</v>
      </c>
      <c r="F7">
        <v>72.176744142345981</v>
      </c>
      <c r="G7">
        <v>0.58196438937078854</v>
      </c>
      <c r="H7">
        <v>0.1637306187508428</v>
      </c>
      <c r="I7">
        <v>4.1279696453638215E-8</v>
      </c>
      <c r="J7">
        <v>5.0001376712519316E-3</v>
      </c>
      <c r="K7">
        <v>0.99053303381537483</v>
      </c>
      <c r="L7">
        <v>0.95949131454551995</v>
      </c>
      <c r="M7">
        <v>0.98684624397295173</v>
      </c>
      <c r="N7">
        <v>9.664803685865847E-2</v>
      </c>
      <c r="O7">
        <v>0.19281575445191423</v>
      </c>
      <c r="P7">
        <v>0.11168530097962748</v>
      </c>
      <c r="Q7">
        <v>2.095401530746497E-2</v>
      </c>
      <c r="R7">
        <v>2.6699257390410285E-2</v>
      </c>
    </row>
    <row r="9" spans="1:18" x14ac:dyDescent="0.3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  <c r="L9" t="s">
        <v>17</v>
      </c>
      <c r="M9" t="s">
        <v>18</v>
      </c>
      <c r="N9" t="s">
        <v>19</v>
      </c>
      <c r="O9" t="s">
        <v>20</v>
      </c>
      <c r="P9" t="s">
        <v>21</v>
      </c>
      <c r="Q9" t="s">
        <v>22</v>
      </c>
      <c r="R9" t="s">
        <v>23</v>
      </c>
    </row>
    <row r="10" spans="1:18" x14ac:dyDescent="0.3">
      <c r="A10">
        <v>2.2725967521505301E-4</v>
      </c>
      <c r="B10">
        <v>1.1993739194087553E-2</v>
      </c>
      <c r="C10">
        <v>2.4552918518606016E-2</v>
      </c>
      <c r="D10">
        <v>303200885.06844538</v>
      </c>
      <c r="E10">
        <v>1.6192973300627467</v>
      </c>
      <c r="F10">
        <v>2.7002248058917107</v>
      </c>
      <c r="G10">
        <v>0.21319663172543957</v>
      </c>
      <c r="H10">
        <v>1.663669593057689E-2</v>
      </c>
      <c r="I10">
        <v>3.3027812666634468E-3</v>
      </c>
      <c r="J10">
        <v>3.3333284952352165E-3</v>
      </c>
      <c r="K10">
        <v>1.6463714510734249E-3</v>
      </c>
      <c r="L10">
        <v>3.7194841128570279E-3</v>
      </c>
      <c r="M10">
        <v>8.1010346831268017E-3</v>
      </c>
      <c r="N10">
        <v>1.0864247817027092E-2</v>
      </c>
      <c r="O10">
        <v>1.2756483123100756E-2</v>
      </c>
      <c r="P10">
        <v>3.1298052001519007E-2</v>
      </c>
      <c r="Q10">
        <v>4.8852209083045353E-4</v>
      </c>
      <c r="R10">
        <v>2.5179500739234562E-5</v>
      </c>
    </row>
    <row r="11" spans="1:18" x14ac:dyDescent="0.3">
      <c r="A11">
        <v>1.4738599434207719E-3</v>
      </c>
      <c r="B11">
        <v>0.21677497345924515</v>
      </c>
      <c r="C11">
        <v>2.4547279159958829E-2</v>
      </c>
      <c r="D11">
        <v>326583444.34512126</v>
      </c>
      <c r="E11">
        <v>5.4509860762583191</v>
      </c>
      <c r="F11">
        <v>4.455262769280341</v>
      </c>
      <c r="G11">
        <v>0.18653208822210188</v>
      </c>
      <c r="H11">
        <v>0.17166136754163663</v>
      </c>
      <c r="I11">
        <v>6.6602333795786044E-7</v>
      </c>
      <c r="J11">
        <v>1.0708631790687299E-3</v>
      </c>
      <c r="K11">
        <v>6.1587292917880557E-4</v>
      </c>
      <c r="L11">
        <v>2.0829649505932534E-2</v>
      </c>
      <c r="M11">
        <v>3.1689735417869021E-2</v>
      </c>
      <c r="N11">
        <v>4.1502280322512136E-3</v>
      </c>
      <c r="O11">
        <v>4.8416594032926287E-2</v>
      </c>
      <c r="P11">
        <v>6.563828001184048E-2</v>
      </c>
      <c r="Q11">
        <v>3.6735004728254622E-4</v>
      </c>
      <c r="R11">
        <v>2.5671577619167341E-4</v>
      </c>
    </row>
    <row r="12" spans="1:18" x14ac:dyDescent="0.3">
      <c r="A12">
        <v>8.0834831872766671E-3</v>
      </c>
      <c r="B12">
        <v>6.2168745082076066E-2</v>
      </c>
      <c r="C12">
        <v>1.1994584780844628E-2</v>
      </c>
      <c r="D12">
        <v>225362239.38108262</v>
      </c>
      <c r="E12">
        <v>3.3671168297151262</v>
      </c>
      <c r="F12">
        <v>3.7935178192878136</v>
      </c>
      <c r="G12">
        <v>0.10157683756220913</v>
      </c>
      <c r="H12">
        <v>0.13287076105558546</v>
      </c>
      <c r="I12">
        <v>1.1099206839491158E-3</v>
      </c>
      <c r="J12">
        <v>1.491155448940396E-3</v>
      </c>
      <c r="K12">
        <v>3.5487978199732939E-3</v>
      </c>
      <c r="L12">
        <v>1.0159758260436006E-2</v>
      </c>
      <c r="M12">
        <v>6.8300721229363993E-3</v>
      </c>
      <c r="N12">
        <v>1.536814470265868E-2</v>
      </c>
      <c r="O12">
        <v>2.8071907467135549E-2</v>
      </c>
      <c r="P12">
        <v>2.1382863455327823E-2</v>
      </c>
      <c r="Q12">
        <v>2.2890018555720107E-4</v>
      </c>
      <c r="R12">
        <v>2.0299274734285723E-4</v>
      </c>
    </row>
    <row r="13" spans="1:18" x14ac:dyDescent="0.3">
      <c r="A13">
        <v>6.3360122857742784E-4</v>
      </c>
      <c r="B13">
        <v>4.7271848244390062E-2</v>
      </c>
      <c r="C13">
        <v>1.573185351950963E-2</v>
      </c>
      <c r="D13">
        <v>548322859.71993709</v>
      </c>
      <c r="E13">
        <v>4.9986682715416162</v>
      </c>
      <c r="F13">
        <v>2.7618128074817472</v>
      </c>
      <c r="G13">
        <v>0.19815659125126756</v>
      </c>
      <c r="H13">
        <v>0.24646265996534966</v>
      </c>
      <c r="I13">
        <v>2.4831981979158832E-3</v>
      </c>
      <c r="J13">
        <v>2.8678135874797761E-3</v>
      </c>
      <c r="K13">
        <v>1.1553948049722602E-3</v>
      </c>
      <c r="L13">
        <v>7.6670951128889392E-3</v>
      </c>
      <c r="M13">
        <v>1.4938257257636881E-2</v>
      </c>
      <c r="N13">
        <v>9.8908396794604517E-3</v>
      </c>
      <c r="O13">
        <v>2.8120269666226067E-2</v>
      </c>
      <c r="P13">
        <v>4.263468782379095E-2</v>
      </c>
      <c r="Q13">
        <v>4.7794254676021981E-4</v>
      </c>
      <c r="R13">
        <v>3.7006385887008617E-4</v>
      </c>
    </row>
    <row r="15" spans="1:18" x14ac:dyDescent="0.3">
      <c r="A15">
        <v>4.7730132747802112E-4</v>
      </c>
      <c r="B15">
        <v>1.8238538900267456E-2</v>
      </c>
      <c r="C15">
        <v>1.0420953683309997E-10</v>
      </c>
      <c r="D15">
        <v>498176157.30909073</v>
      </c>
      <c r="E15">
        <v>0.23560379063189529</v>
      </c>
      <c r="F15">
        <v>2.9471882559705587</v>
      </c>
      <c r="G15">
        <v>3.8190291770548557E-2</v>
      </c>
      <c r="H15">
        <v>1.8804735994617402E-2</v>
      </c>
      <c r="I15">
        <v>4.1279664249079192E-8</v>
      </c>
      <c r="J15">
        <v>4.9998623285380465E-3</v>
      </c>
      <c r="K15">
        <v>1.095020593918139E-3</v>
      </c>
      <c r="L15">
        <v>2.106934252323794E-2</v>
      </c>
      <c r="M15">
        <v>5.2847381805418703E-3</v>
      </c>
      <c r="N15">
        <v>5.6083414791154107E-3</v>
      </c>
      <c r="O15">
        <v>5.4089587122424169E-2</v>
      </c>
      <c r="P15">
        <v>2.3422468099408952E-2</v>
      </c>
      <c r="Q15">
        <v>2.7126963587196205E-4</v>
      </c>
      <c r="R15">
        <v>2.0695011051561837E-5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633D-6CFB-483C-9FB4-8F6342530738}">
  <sheetPr codeName="Sheet2"/>
  <dimension ref="A1:Z35"/>
  <sheetViews>
    <sheetView topLeftCell="Z1" workbookViewId="0">
      <selection activeCell="AQ23" sqref="AQ23"/>
    </sheetView>
  </sheetViews>
  <sheetFormatPr defaultRowHeight="14.4" x14ac:dyDescent="0.3"/>
  <cols>
    <col min="2" max="8" width="17.6640625" bestFit="1" customWidth="1"/>
    <col min="9" max="9" width="18.33203125" bestFit="1" customWidth="1"/>
    <col min="10" max="10" width="17.6640625" bestFit="1" customWidth="1"/>
  </cols>
  <sheetData>
    <row r="1" spans="1:26" x14ac:dyDescent="0.3">
      <c r="B1" t="s">
        <v>6</v>
      </c>
      <c r="C1" t="s">
        <v>7</v>
      </c>
      <c r="D1" t="s">
        <v>24</v>
      </c>
      <c r="E1" t="s">
        <v>12</v>
      </c>
      <c r="F1" t="s">
        <v>13</v>
      </c>
      <c r="G1" t="s">
        <v>14</v>
      </c>
      <c r="H1" t="s">
        <v>15</v>
      </c>
      <c r="I1" t="s">
        <v>22</v>
      </c>
      <c r="J1" t="s">
        <v>23</v>
      </c>
      <c r="T1" s="1"/>
      <c r="U1" s="1" t="s">
        <v>0</v>
      </c>
      <c r="V1" s="1" t="s">
        <v>1</v>
      </c>
      <c r="W1" s="1" t="s">
        <v>2</v>
      </c>
      <c r="X1" s="1" t="s">
        <v>3</v>
      </c>
    </row>
    <row r="2" spans="1:26" x14ac:dyDescent="0.3">
      <c r="A2" t="s">
        <v>0</v>
      </c>
      <c r="B2">
        <v>2.3173268963984188E-3</v>
      </c>
      <c r="C2">
        <v>9.2535545750464687E-2</v>
      </c>
      <c r="D2">
        <v>7.384890314233869E-2</v>
      </c>
      <c r="E2">
        <v>0.43030529517923882</v>
      </c>
      <c r="F2">
        <v>3.6340015217690251E-2</v>
      </c>
      <c r="G2">
        <v>3.3334323368655015E-3</v>
      </c>
      <c r="H2">
        <v>3.2650559954686166E-3</v>
      </c>
      <c r="I2">
        <v>2.0365681512952261E-2</v>
      </c>
      <c r="J2">
        <v>2.6578997644427605E-2</v>
      </c>
      <c r="T2" s="1" t="s">
        <v>22</v>
      </c>
      <c r="U2" s="1" t="s">
        <v>25</v>
      </c>
      <c r="V2" s="1" t="s">
        <v>25</v>
      </c>
      <c r="W2" s="1" t="s">
        <v>25</v>
      </c>
      <c r="X2" s="1" t="s">
        <v>25</v>
      </c>
    </row>
    <row r="3" spans="1:26" x14ac:dyDescent="0.3">
      <c r="A3" t="s">
        <v>1</v>
      </c>
      <c r="B3">
        <v>6.5132119631182801E-3</v>
      </c>
      <c r="C3">
        <v>0.3541415185008206</v>
      </c>
      <c r="D3">
        <v>5.0263555960985945E-2</v>
      </c>
      <c r="E3">
        <v>0.19506446675691699</v>
      </c>
      <c r="F3">
        <v>0.20403788869996353</v>
      </c>
      <c r="G3">
        <v>3.547600000994643E-4</v>
      </c>
      <c r="H3">
        <v>6.7002828792823597E-3</v>
      </c>
      <c r="I3">
        <v>1.9902792231451975E-2</v>
      </c>
      <c r="J3">
        <v>2.6835872828472173E-2</v>
      </c>
      <c r="T3" s="1" t="s">
        <v>6</v>
      </c>
      <c r="U3" s="1" t="s">
        <v>26</v>
      </c>
      <c r="V3" s="1" t="s">
        <v>27</v>
      </c>
      <c r="W3" s="1" t="s">
        <v>28</v>
      </c>
      <c r="X3" s="1" t="s">
        <v>27</v>
      </c>
    </row>
    <row r="4" spans="1:26" x14ac:dyDescent="0.3">
      <c r="A4" t="s">
        <v>2</v>
      </c>
      <c r="B4">
        <v>2.7535106283079838E-2</v>
      </c>
      <c r="C4">
        <v>0.75444268232926348</v>
      </c>
      <c r="D4">
        <v>6.3109847044927683E-2</v>
      </c>
      <c r="E4">
        <v>0.41603336191621143</v>
      </c>
      <c r="F4">
        <v>1.6742312906554444</v>
      </c>
      <c r="G4">
        <v>2.3075847901287152E-3</v>
      </c>
      <c r="H4">
        <v>2.3435920833815606E-3</v>
      </c>
      <c r="I4">
        <v>2.0561912508965351E-2</v>
      </c>
      <c r="J4">
        <v>2.6886662268571313E-2</v>
      </c>
      <c r="T4" s="1" t="s">
        <v>12</v>
      </c>
      <c r="U4" s="1" t="s">
        <v>29</v>
      </c>
      <c r="V4" s="1" t="s">
        <v>30</v>
      </c>
      <c r="W4" s="1" t="s">
        <v>31</v>
      </c>
      <c r="X4" s="1" t="s">
        <v>32</v>
      </c>
    </row>
    <row r="5" spans="1:26" x14ac:dyDescent="0.3">
      <c r="A5" t="s">
        <v>3</v>
      </c>
      <c r="B5">
        <v>5.0273961825241173E-3</v>
      </c>
      <c r="C5">
        <v>0.16916415025152015</v>
      </c>
      <c r="D5">
        <v>8.0357873156810505E-2</v>
      </c>
      <c r="E5">
        <v>0.34656142030851494</v>
      </c>
      <c r="F5">
        <v>0.7445921275636318</v>
      </c>
      <c r="G5">
        <v>2.5302835043647456E-3</v>
      </c>
      <c r="H5">
        <v>5.0000426325554747E-3</v>
      </c>
      <c r="I5">
        <v>2.0431830067845134E-2</v>
      </c>
      <c r="J5">
        <v>2.6657237171290454E-2</v>
      </c>
      <c r="T5" s="1" t="s">
        <v>24</v>
      </c>
      <c r="U5" s="1" t="s">
        <v>33</v>
      </c>
      <c r="V5" s="1" t="s">
        <v>34</v>
      </c>
      <c r="W5" s="1" t="s">
        <v>35</v>
      </c>
      <c r="X5" s="1" t="s">
        <v>36</v>
      </c>
    </row>
    <row r="6" spans="1:26" x14ac:dyDescent="0.3">
      <c r="A6" t="s">
        <v>4</v>
      </c>
      <c r="B6">
        <v>1.0781372792696553E-2</v>
      </c>
      <c r="C6">
        <v>0.10861417866800493</v>
      </c>
      <c r="D6">
        <v>9.9999997840221358E-2</v>
      </c>
      <c r="E6">
        <v>0.65534649688981772</v>
      </c>
      <c r="F6">
        <v>0.12058263481323089</v>
      </c>
      <c r="G6">
        <v>1.9405421539302499E-7</v>
      </c>
      <c r="H6">
        <v>9.9999838680933338E-3</v>
      </c>
      <c r="I6">
        <v>2.0724037579474039E-2</v>
      </c>
      <c r="J6">
        <v>2.659566477285033E-2</v>
      </c>
      <c r="T6" s="1" t="s">
        <v>15</v>
      </c>
      <c r="U6" s="1" t="s">
        <v>26</v>
      </c>
      <c r="V6" s="1" t="s">
        <v>27</v>
      </c>
      <c r="W6" s="1" t="s">
        <v>26</v>
      </c>
      <c r="X6" s="1" t="s">
        <v>27</v>
      </c>
    </row>
    <row r="7" spans="1:26" x14ac:dyDescent="0.3">
      <c r="A7" t="s">
        <v>5</v>
      </c>
      <c r="B7">
        <v>7.218428100833273E-3</v>
      </c>
      <c r="C7">
        <v>0.2047343855353021</v>
      </c>
      <c r="D7">
        <v>9.9999300808557345E-2</v>
      </c>
      <c r="E7">
        <v>0.58216172922031317</v>
      </c>
      <c r="F7">
        <v>0.16373508288464522</v>
      </c>
      <c r="G7">
        <v>3.9440761052938893E-7</v>
      </c>
      <c r="H7">
        <v>5.0002088107608767E-3</v>
      </c>
      <c r="I7">
        <v>2.0754795921728013E-2</v>
      </c>
      <c r="J7">
        <v>2.6777762541119757E-2</v>
      </c>
      <c r="T7" s="1" t="s">
        <v>7</v>
      </c>
      <c r="U7" s="1" t="s">
        <v>37</v>
      </c>
      <c r="V7" s="1" t="s">
        <v>38</v>
      </c>
      <c r="W7" s="1" t="s">
        <v>39</v>
      </c>
      <c r="X7" s="1" t="s">
        <v>40</v>
      </c>
    </row>
    <row r="8" spans="1:26" x14ac:dyDescent="0.3">
      <c r="B8" t="s">
        <v>22</v>
      </c>
      <c r="C8" t="s">
        <v>6</v>
      </c>
      <c r="D8" t="s">
        <v>12</v>
      </c>
      <c r="E8" t="s">
        <v>24</v>
      </c>
      <c r="F8" t="s">
        <v>15</v>
      </c>
      <c r="G8" t="s">
        <v>7</v>
      </c>
      <c r="H8" t="s">
        <v>23</v>
      </c>
      <c r="I8" t="s">
        <v>13</v>
      </c>
      <c r="J8" t="s">
        <v>14</v>
      </c>
      <c r="T8" s="1" t="s">
        <v>23</v>
      </c>
      <c r="U8" s="1" t="s">
        <v>41</v>
      </c>
      <c r="V8" s="1" t="s">
        <v>41</v>
      </c>
      <c r="W8" s="1" t="s">
        <v>41</v>
      </c>
      <c r="X8" s="1" t="s">
        <v>41</v>
      </c>
    </row>
    <row r="9" spans="1:26" x14ac:dyDescent="0.3">
      <c r="A9" t="s">
        <v>0</v>
      </c>
      <c r="B9" s="4" t="s">
        <v>46</v>
      </c>
      <c r="C9" s="4" t="s">
        <v>47</v>
      </c>
      <c r="D9" s="4" t="s">
        <v>48</v>
      </c>
      <c r="E9" s="4" t="s">
        <v>49</v>
      </c>
      <c r="F9" s="4" t="s">
        <v>50</v>
      </c>
      <c r="G9" s="4" t="s">
        <v>51</v>
      </c>
      <c r="H9" s="4" t="s">
        <v>52</v>
      </c>
      <c r="I9" s="4" t="s">
        <v>53</v>
      </c>
      <c r="J9" s="4" t="s">
        <v>54</v>
      </c>
      <c r="T9" s="1" t="s">
        <v>13</v>
      </c>
      <c r="U9" s="1" t="s">
        <v>42</v>
      </c>
      <c r="V9" s="1" t="s">
        <v>43</v>
      </c>
      <c r="W9" s="1" t="s">
        <v>44</v>
      </c>
      <c r="X9" s="1" t="s">
        <v>45</v>
      </c>
    </row>
    <row r="10" spans="1:26" x14ac:dyDescent="0.3">
      <c r="A10" t="s">
        <v>1</v>
      </c>
      <c r="B10" s="4" t="s">
        <v>55</v>
      </c>
      <c r="C10" s="4" t="s">
        <v>56</v>
      </c>
      <c r="D10" s="4" t="s">
        <v>57</v>
      </c>
      <c r="E10" s="4" t="s">
        <v>58</v>
      </c>
      <c r="F10" s="4" t="s">
        <v>59</v>
      </c>
      <c r="G10" s="4" t="s">
        <v>60</v>
      </c>
      <c r="H10" s="4" t="s">
        <v>61</v>
      </c>
      <c r="I10" s="4" t="s">
        <v>62</v>
      </c>
      <c r="J10" s="4" t="s">
        <v>63</v>
      </c>
      <c r="T10" s="1" t="s">
        <v>14</v>
      </c>
      <c r="U10" s="1" t="s">
        <v>26</v>
      </c>
      <c r="V10" s="1" t="s">
        <v>26</v>
      </c>
      <c r="W10" s="1" t="s">
        <v>26</v>
      </c>
      <c r="X10" s="1" t="s">
        <v>26</v>
      </c>
    </row>
    <row r="11" spans="1:26" x14ac:dyDescent="0.3">
      <c r="A11" t="s">
        <v>2</v>
      </c>
      <c r="B11" s="4" t="s">
        <v>64</v>
      </c>
      <c r="C11" s="4" t="s">
        <v>65</v>
      </c>
      <c r="D11" s="4" t="s">
        <v>66</v>
      </c>
      <c r="E11" s="4" t="s">
        <v>67</v>
      </c>
      <c r="F11" s="4" t="s">
        <v>68</v>
      </c>
      <c r="G11" s="4" t="s">
        <v>69</v>
      </c>
      <c r="H11" s="4" t="s">
        <v>70</v>
      </c>
      <c r="I11" s="4" t="s">
        <v>71</v>
      </c>
      <c r="J11" s="4" t="s">
        <v>72</v>
      </c>
    </row>
    <row r="12" spans="1:26" x14ac:dyDescent="0.3">
      <c r="A12" t="s">
        <v>3</v>
      </c>
      <c r="B12" s="4" t="s">
        <v>46</v>
      </c>
      <c r="C12" s="4" t="s">
        <v>73</v>
      </c>
      <c r="D12" s="4" t="s">
        <v>74</v>
      </c>
      <c r="E12" s="4" t="s">
        <v>75</v>
      </c>
      <c r="F12" s="4" t="s">
        <v>76</v>
      </c>
      <c r="G12" s="4" t="s">
        <v>77</v>
      </c>
      <c r="H12" s="4" t="s">
        <v>78</v>
      </c>
      <c r="I12" s="4" t="s">
        <v>79</v>
      </c>
      <c r="J12" s="4" t="s">
        <v>80</v>
      </c>
    </row>
    <row r="13" spans="1:26" x14ac:dyDescent="0.3">
      <c r="A13" t="s">
        <v>4</v>
      </c>
      <c r="B13" s="4" t="s">
        <v>81</v>
      </c>
      <c r="C13" s="4" t="s">
        <v>82</v>
      </c>
      <c r="D13" s="4" t="s">
        <v>83</v>
      </c>
      <c r="E13" s="4" t="s">
        <v>84</v>
      </c>
      <c r="F13" s="4" t="s">
        <v>85</v>
      </c>
      <c r="G13" s="4" t="s">
        <v>86</v>
      </c>
      <c r="H13" s="4" t="s">
        <v>52</v>
      </c>
      <c r="I13" s="4" t="s">
        <v>87</v>
      </c>
      <c r="J13" s="4" t="s">
        <v>88</v>
      </c>
    </row>
    <row r="14" spans="1:26" x14ac:dyDescent="0.3">
      <c r="A14" t="s">
        <v>5</v>
      </c>
      <c r="B14" s="4" t="s">
        <v>89</v>
      </c>
      <c r="C14" s="4" t="s">
        <v>90</v>
      </c>
      <c r="D14" s="4" t="s">
        <v>91</v>
      </c>
      <c r="E14" s="4" t="s">
        <v>84</v>
      </c>
      <c r="F14" s="4" t="s">
        <v>76</v>
      </c>
      <c r="G14" s="4" t="s">
        <v>92</v>
      </c>
      <c r="H14" s="4" t="s">
        <v>61</v>
      </c>
      <c r="I14" s="4" t="s">
        <v>93</v>
      </c>
      <c r="J14" s="4" t="s">
        <v>94</v>
      </c>
      <c r="U14" t="s">
        <v>0</v>
      </c>
      <c r="V14" t="s">
        <v>1</v>
      </c>
      <c r="W14" t="s">
        <v>2</v>
      </c>
      <c r="X14" t="s">
        <v>3</v>
      </c>
      <c r="Y14" t="s">
        <v>4</v>
      </c>
      <c r="Z14" t="s">
        <v>5</v>
      </c>
    </row>
    <row r="15" spans="1:26" x14ac:dyDescent="0.3">
      <c r="B15" t="s">
        <v>6</v>
      </c>
      <c r="C15" t="s">
        <v>7</v>
      </c>
      <c r="D15" t="s">
        <v>24</v>
      </c>
      <c r="E15" t="s">
        <v>12</v>
      </c>
      <c r="F15" t="s">
        <v>13</v>
      </c>
      <c r="G15" t="s">
        <v>14</v>
      </c>
      <c r="H15" t="s">
        <v>15</v>
      </c>
      <c r="I15" t="s">
        <v>22</v>
      </c>
      <c r="J15" t="s">
        <v>23</v>
      </c>
      <c r="T15" t="s">
        <v>22</v>
      </c>
      <c r="U15" t="s">
        <v>134</v>
      </c>
      <c r="V15" t="s">
        <v>143</v>
      </c>
      <c r="W15" t="s">
        <v>152</v>
      </c>
      <c r="X15" t="s">
        <v>161</v>
      </c>
      <c r="Y15" t="s">
        <v>81</v>
      </c>
      <c r="Z15" t="s">
        <v>170</v>
      </c>
    </row>
    <row r="16" spans="1:26" x14ac:dyDescent="0.3">
      <c r="A16" t="s">
        <v>0</v>
      </c>
      <c r="B16">
        <v>1.4110540454517E-4</v>
      </c>
      <c r="C16">
        <v>1.2057455739979463E-2</v>
      </c>
      <c r="D16">
        <v>2.3803754511435734E-2</v>
      </c>
      <c r="E16">
        <v>0.21660481975386786</v>
      </c>
      <c r="F16">
        <v>1.6672231507992838E-2</v>
      </c>
      <c r="G16">
        <v>3.3332838326588514E-3</v>
      </c>
      <c r="H16">
        <v>3.2650525106723968E-3</v>
      </c>
      <c r="I16">
        <v>3.8194997275177109E-4</v>
      </c>
      <c r="J16">
        <v>2.1625069528551808E-5</v>
      </c>
      <c r="T16" t="s">
        <v>6</v>
      </c>
      <c r="U16" t="s">
        <v>135</v>
      </c>
      <c r="V16" t="s">
        <v>144</v>
      </c>
      <c r="W16" t="s">
        <v>153</v>
      </c>
      <c r="X16" t="s">
        <v>162</v>
      </c>
      <c r="Y16" t="s">
        <v>82</v>
      </c>
      <c r="Z16" t="s">
        <v>171</v>
      </c>
    </row>
    <row r="17" spans="1:26" x14ac:dyDescent="0.3">
      <c r="A17" t="s">
        <v>1</v>
      </c>
      <c r="B17">
        <v>1.1938388220454957E-3</v>
      </c>
      <c r="C17">
        <v>5.7309495294150879E-2</v>
      </c>
      <c r="D17">
        <v>2.3947765296666392E-2</v>
      </c>
      <c r="E17">
        <v>0.19506444923262076</v>
      </c>
      <c r="F17">
        <v>4.6989865419873371E-2</v>
      </c>
      <c r="G17">
        <v>3.5468109480131071E-4</v>
      </c>
      <c r="H17">
        <v>3.299717120689041E-3</v>
      </c>
      <c r="I17">
        <v>2.9494907968756836E-4</v>
      </c>
      <c r="J17">
        <v>4.8710360305349656E-5</v>
      </c>
      <c r="T17" t="s">
        <v>12</v>
      </c>
      <c r="U17" t="s">
        <v>136</v>
      </c>
      <c r="V17" t="s">
        <v>145</v>
      </c>
      <c r="W17" t="s">
        <v>154</v>
      </c>
      <c r="X17" t="s">
        <v>163</v>
      </c>
      <c r="Y17" t="s">
        <v>83</v>
      </c>
      <c r="Z17" t="s">
        <v>172</v>
      </c>
    </row>
    <row r="18" spans="1:26" x14ac:dyDescent="0.3">
      <c r="A18" t="s">
        <v>2</v>
      </c>
      <c r="B18">
        <v>1.0219978638120604E-2</v>
      </c>
      <c r="C18">
        <v>0.39928208436858398</v>
      </c>
      <c r="D18">
        <v>1.0466686942143609E-2</v>
      </c>
      <c r="E18">
        <v>0.10216020479600753</v>
      </c>
      <c r="F18">
        <v>1.1308765015832429</v>
      </c>
      <c r="G18">
        <v>1.1718468534149583E-3</v>
      </c>
      <c r="H18">
        <v>1.4092513298116012E-3</v>
      </c>
      <c r="I18">
        <v>2.310682053692697E-4</v>
      </c>
      <c r="J18">
        <v>1.614486351023254E-4</v>
      </c>
      <c r="T18" t="s">
        <v>24</v>
      </c>
      <c r="U18" t="s">
        <v>137</v>
      </c>
      <c r="V18" t="s">
        <v>146</v>
      </c>
      <c r="W18" t="s">
        <v>155</v>
      </c>
      <c r="X18" t="s">
        <v>164</v>
      </c>
      <c r="Y18" t="s">
        <v>84</v>
      </c>
      <c r="Z18" t="s">
        <v>173</v>
      </c>
    </row>
    <row r="19" spans="1:26" x14ac:dyDescent="0.3">
      <c r="A19" t="s">
        <v>3</v>
      </c>
      <c r="B19">
        <v>4.2920729768569356E-4</v>
      </c>
      <c r="C19">
        <v>0.13741088889033834</v>
      </c>
      <c r="D19">
        <v>1.4625933793160245E-2</v>
      </c>
      <c r="E19">
        <v>0.20068232101892192</v>
      </c>
      <c r="F19">
        <v>0.7333214675380374</v>
      </c>
      <c r="G19">
        <v>2.4900647751280795E-3</v>
      </c>
      <c r="H19">
        <v>2.8867255386663773E-3</v>
      </c>
      <c r="I19">
        <v>4.7544596282562859E-4</v>
      </c>
      <c r="J19">
        <v>1.279616788292203E-4</v>
      </c>
      <c r="T19" t="s">
        <v>15</v>
      </c>
      <c r="U19" t="s">
        <v>138</v>
      </c>
      <c r="V19" t="s">
        <v>147</v>
      </c>
      <c r="W19" t="s">
        <v>156</v>
      </c>
      <c r="X19" t="s">
        <v>165</v>
      </c>
      <c r="Y19" t="s">
        <v>85</v>
      </c>
      <c r="Z19" t="s">
        <v>174</v>
      </c>
    </row>
    <row r="20" spans="1:26" x14ac:dyDescent="0.3">
      <c r="A20" t="s">
        <v>4</v>
      </c>
      <c r="T20" t="s">
        <v>7</v>
      </c>
      <c r="U20" t="s">
        <v>139</v>
      </c>
      <c r="V20" t="s">
        <v>148</v>
      </c>
      <c r="W20" t="s">
        <v>157</v>
      </c>
      <c r="X20" t="s">
        <v>166</v>
      </c>
      <c r="Y20" t="s">
        <v>86</v>
      </c>
      <c r="Z20" t="s">
        <v>175</v>
      </c>
    </row>
    <row r="21" spans="1:26" x14ac:dyDescent="0.3">
      <c r="A21" t="s">
        <v>5</v>
      </c>
      <c r="B21">
        <v>4.7600411383151179E-4</v>
      </c>
      <c r="C21">
        <v>1.8308667441519141E-2</v>
      </c>
      <c r="D21">
        <v>6.9919142025448567E-7</v>
      </c>
      <c r="E21">
        <v>3.8283269949590908E-2</v>
      </c>
      <c r="F21">
        <v>1.8938160200325939E-2</v>
      </c>
      <c r="G21">
        <v>3.9440757832449011E-7</v>
      </c>
      <c r="H21">
        <v>4.9997905818977978E-3</v>
      </c>
      <c r="I21">
        <v>1.7933404971992757E-4</v>
      </c>
      <c r="J21">
        <v>2.9679016567189798E-5</v>
      </c>
      <c r="T21" t="s">
        <v>23</v>
      </c>
      <c r="U21" t="s">
        <v>140</v>
      </c>
      <c r="V21" t="s">
        <v>149</v>
      </c>
      <c r="W21" t="s">
        <v>158</v>
      </c>
      <c r="X21" t="s">
        <v>167</v>
      </c>
      <c r="Y21" t="s">
        <v>52</v>
      </c>
      <c r="Z21" t="s">
        <v>176</v>
      </c>
    </row>
    <row r="22" spans="1:26" x14ac:dyDescent="0.3">
      <c r="B22" t="s">
        <v>22</v>
      </c>
      <c r="C22" t="s">
        <v>6</v>
      </c>
      <c r="D22" t="s">
        <v>12</v>
      </c>
      <c r="E22" t="s">
        <v>24</v>
      </c>
      <c r="F22" t="s">
        <v>15</v>
      </c>
      <c r="G22" t="s">
        <v>7</v>
      </c>
      <c r="H22" t="s">
        <v>23</v>
      </c>
      <c r="I22" t="s">
        <v>13</v>
      </c>
      <c r="J22" t="s">
        <v>14</v>
      </c>
      <c r="T22" t="s">
        <v>13</v>
      </c>
      <c r="U22" t="s">
        <v>141</v>
      </c>
      <c r="V22" t="s">
        <v>150</v>
      </c>
      <c r="W22" t="s">
        <v>159</v>
      </c>
      <c r="X22" t="s">
        <v>168</v>
      </c>
      <c r="Y22" t="s">
        <v>87</v>
      </c>
      <c r="Z22" t="s">
        <v>177</v>
      </c>
    </row>
    <row r="23" spans="1:26" x14ac:dyDescent="0.3">
      <c r="A23" t="s">
        <v>0</v>
      </c>
      <c r="B23" s="4" t="s">
        <v>95</v>
      </c>
      <c r="C23" s="4" t="s">
        <v>96</v>
      </c>
      <c r="D23" s="4" t="s">
        <v>97</v>
      </c>
      <c r="E23" s="4" t="s">
        <v>98</v>
      </c>
      <c r="F23" s="4" t="s">
        <v>50</v>
      </c>
      <c r="G23" s="4" t="s">
        <v>99</v>
      </c>
      <c r="H23" s="4" t="s">
        <v>100</v>
      </c>
      <c r="I23" s="4" t="s">
        <v>101</v>
      </c>
      <c r="J23" s="4" t="s">
        <v>54</v>
      </c>
      <c r="T23" t="s">
        <v>14</v>
      </c>
      <c r="U23" t="s">
        <v>142</v>
      </c>
      <c r="V23" t="s">
        <v>151</v>
      </c>
      <c r="W23" t="s">
        <v>160</v>
      </c>
      <c r="X23" t="s">
        <v>169</v>
      </c>
    </row>
    <row r="24" spans="1:26" x14ac:dyDescent="0.3">
      <c r="A24" t="s">
        <v>1</v>
      </c>
      <c r="B24" s="4" t="s">
        <v>102</v>
      </c>
      <c r="C24" s="4" t="s">
        <v>103</v>
      </c>
      <c r="D24" s="4" t="s">
        <v>57</v>
      </c>
      <c r="E24" s="4" t="s">
        <v>104</v>
      </c>
      <c r="F24" s="4" t="s">
        <v>105</v>
      </c>
      <c r="G24" s="4" t="s">
        <v>106</v>
      </c>
      <c r="H24" s="4" t="s">
        <v>107</v>
      </c>
      <c r="I24" s="4" t="s">
        <v>108</v>
      </c>
      <c r="J24" s="4" t="s">
        <v>63</v>
      </c>
    </row>
    <row r="25" spans="1:26" x14ac:dyDescent="0.3">
      <c r="A25" t="s">
        <v>2</v>
      </c>
      <c r="B25" s="4" t="s">
        <v>109</v>
      </c>
      <c r="C25" s="4" t="s">
        <v>110</v>
      </c>
      <c r="D25" s="4" t="s">
        <v>111</v>
      </c>
      <c r="E25" s="4" t="s">
        <v>112</v>
      </c>
      <c r="F25" s="4" t="s">
        <v>113</v>
      </c>
      <c r="G25" s="4" t="s">
        <v>114</v>
      </c>
      <c r="H25" s="4" t="s">
        <v>115</v>
      </c>
      <c r="I25" s="4" t="s">
        <v>116</v>
      </c>
      <c r="J25" s="4" t="s">
        <v>117</v>
      </c>
    </row>
    <row r="26" spans="1:26" x14ac:dyDescent="0.3">
      <c r="A26" t="s">
        <v>3</v>
      </c>
      <c r="B26" s="4" t="s">
        <v>118</v>
      </c>
      <c r="C26" s="4" t="s">
        <v>119</v>
      </c>
      <c r="D26" s="4" t="s">
        <v>120</v>
      </c>
      <c r="E26" s="4" t="s">
        <v>121</v>
      </c>
      <c r="F26" s="4" t="s">
        <v>122</v>
      </c>
      <c r="G26" s="4" t="s">
        <v>123</v>
      </c>
      <c r="H26" s="4" t="s">
        <v>124</v>
      </c>
      <c r="I26" s="4" t="s">
        <v>125</v>
      </c>
      <c r="J26" s="4" t="s">
        <v>126</v>
      </c>
    </row>
    <row r="27" spans="1:26" x14ac:dyDescent="0.3">
      <c r="A27" t="s">
        <v>4</v>
      </c>
      <c r="B27" s="3"/>
      <c r="C27" s="3"/>
      <c r="D27" s="3"/>
      <c r="E27" s="3"/>
      <c r="F27" s="3"/>
      <c r="G27" s="3"/>
      <c r="H27" s="3"/>
      <c r="I27" s="3"/>
      <c r="J27" s="3"/>
    </row>
    <row r="28" spans="1:26" x14ac:dyDescent="0.3">
      <c r="A28" t="s">
        <v>5</v>
      </c>
      <c r="B28" s="4" t="s">
        <v>127</v>
      </c>
      <c r="C28" s="4" t="s">
        <v>128</v>
      </c>
      <c r="D28" s="4" t="s">
        <v>129</v>
      </c>
      <c r="E28" s="4" t="s">
        <v>130</v>
      </c>
      <c r="F28" s="4" t="s">
        <v>76</v>
      </c>
      <c r="G28" s="4" t="s">
        <v>131</v>
      </c>
      <c r="H28" s="4" t="s">
        <v>132</v>
      </c>
      <c r="I28" s="4" t="s">
        <v>133</v>
      </c>
      <c r="J28" s="4" t="s">
        <v>94</v>
      </c>
    </row>
    <row r="29" spans="1:26" x14ac:dyDescent="0.3">
      <c r="B29" t="s">
        <v>22</v>
      </c>
      <c r="C29" t="s">
        <v>6</v>
      </c>
      <c r="D29" t="s">
        <v>12</v>
      </c>
      <c r="E29" t="s">
        <v>24</v>
      </c>
      <c r="F29" t="s">
        <v>15</v>
      </c>
      <c r="G29" t="s">
        <v>7</v>
      </c>
      <c r="H29" t="s">
        <v>23</v>
      </c>
      <c r="I29" t="s">
        <v>13</v>
      </c>
      <c r="J29" t="s">
        <v>14</v>
      </c>
    </row>
    <row r="30" spans="1:26" x14ac:dyDescent="0.3">
      <c r="A30" t="s">
        <v>0</v>
      </c>
      <c r="B30" t="str">
        <f>IF(NOT(ISNUMBER(FIND("E",B9))),_xlfn.CONCAT(ROUND(B9,2), " ± ", ROUND(B23,2)),_xlfn.CONCAT(LEFT(B9,4),RIGHT(B9,4), " ± ",LEFT(B23,4),RIGHT(B23,4)))</f>
        <v>2.04E-02 ± 3.82E-04</v>
      </c>
      <c r="C30" t="str">
        <f t="shared" ref="C30:J30" si="0">IF(NOT(ISNUMBER(FIND("E",C9))),_xlfn.CONCAT(ROUND(C9,2), " ± ", ROUND(C23,2)),_xlfn.CONCAT(LEFT(C9,4),RIGHT(C9,4), " ± ",LEFT(C23,4),RIGHT(C23,4)))</f>
        <v>2.32E-03 ± 1.41E-04</v>
      </c>
      <c r="D30" t="str">
        <f t="shared" si="0"/>
        <v>4.30E-01 ± 2.17E-01</v>
      </c>
      <c r="E30" t="str">
        <f t="shared" si="0"/>
        <v>7.38E-02 ± 2.38E-02</v>
      </c>
      <c r="F30" t="str">
        <f t="shared" si="0"/>
        <v>3.27E-03 ± 3.27E-03</v>
      </c>
      <c r="G30" t="str">
        <f t="shared" si="0"/>
        <v>9.25E-02 ± 1.21E-02</v>
      </c>
      <c r="H30" t="str">
        <f t="shared" si="0"/>
        <v>2.66E-02 ± 2.16E-05</v>
      </c>
      <c r="I30" t="str">
        <f t="shared" si="0"/>
        <v>3.63E-02 ± 1.67E-02</v>
      </c>
      <c r="J30" t="str">
        <f t="shared" si="0"/>
        <v>3.33E-03 ± 3.33E-03</v>
      </c>
    </row>
    <row r="31" spans="1:26" x14ac:dyDescent="0.3">
      <c r="A31" t="s">
        <v>1</v>
      </c>
      <c r="B31" t="str">
        <f t="shared" ref="B31:J35" si="1">IF(NOT(ISNUMBER(FIND("E",B10))),_xlfn.CONCAT(ROUND(B10,2), " ± ", ROUND(B24,2)),_xlfn.CONCAT(LEFT(B10,4),RIGHT(B10,4), " ± ",LEFT(B24,4),RIGHT(B24,4)))</f>
        <v>1.99E-02 ± 2.95E-04</v>
      </c>
      <c r="C31" t="str">
        <f t="shared" si="1"/>
        <v>6.51E-03 ± 1.19E-03</v>
      </c>
      <c r="D31" t="str">
        <f t="shared" si="1"/>
        <v>1.95E-01 ± 1.95E-01</v>
      </c>
      <c r="E31" t="str">
        <f t="shared" si="1"/>
        <v>5.03E-02 ± 2.39E-02</v>
      </c>
      <c r="F31" t="str">
        <f t="shared" si="1"/>
        <v>6.70E-03 ± 3.30E-03</v>
      </c>
      <c r="G31" t="str">
        <f t="shared" si="1"/>
        <v>3.54E-01 ± 5.73E-02</v>
      </c>
      <c r="H31" t="str">
        <f t="shared" si="1"/>
        <v>2.68E-02 ± 4.87E-05</v>
      </c>
      <c r="I31" t="str">
        <f t="shared" si="1"/>
        <v>2.04E-01 ± 4.70E-02</v>
      </c>
      <c r="J31" t="str">
        <f t="shared" si="1"/>
        <v>3.55E-04 ± 3.55E-04</v>
      </c>
    </row>
    <row r="32" spans="1:26" x14ac:dyDescent="0.3">
      <c r="A32" t="s">
        <v>2</v>
      </c>
      <c r="B32" t="str">
        <f t="shared" si="1"/>
        <v>2.06E-02 ± 2.31E-04</v>
      </c>
      <c r="C32" t="str">
        <f t="shared" si="1"/>
        <v>2.75E-02 ± 1.02E-02</v>
      </c>
      <c r="D32" t="str">
        <f t="shared" si="1"/>
        <v>4.16E-01 ± 1.02E-01</v>
      </c>
      <c r="E32" t="str">
        <f t="shared" si="1"/>
        <v>6.31E-02 ± 1.05E-02</v>
      </c>
      <c r="F32" t="str">
        <f t="shared" si="1"/>
        <v>2.34E-03 ± 1.41E-03</v>
      </c>
      <c r="G32" t="str">
        <f t="shared" si="1"/>
        <v>7.54E-01 ± 3.99E-01</v>
      </c>
      <c r="H32" t="str">
        <f t="shared" si="1"/>
        <v>2.69E-02 ± 1.61E-04</v>
      </c>
      <c r="I32" t="str">
        <f t="shared" si="1"/>
        <v>1.67E+00 ± 1.13E+00</v>
      </c>
      <c r="J32" t="str">
        <f t="shared" si="1"/>
        <v>2.31E-03 ± 1.17E-03</v>
      </c>
    </row>
    <row r="33" spans="1:10" x14ac:dyDescent="0.3">
      <c r="A33" t="s">
        <v>3</v>
      </c>
      <c r="B33" t="str">
        <f t="shared" si="1"/>
        <v>2.04E-02 ± 4.75E-04</v>
      </c>
      <c r="C33" t="str">
        <f t="shared" si="1"/>
        <v>5.03E-03 ± 4.29E-04</v>
      </c>
      <c r="D33" t="str">
        <f t="shared" si="1"/>
        <v>3.47E-01 ± 2.01E-01</v>
      </c>
      <c r="E33" t="str">
        <f t="shared" si="1"/>
        <v>8.04E-02 ± 1.46E-02</v>
      </c>
      <c r="F33" t="str">
        <f t="shared" si="1"/>
        <v>5.00E-03 ± 2.89E-03</v>
      </c>
      <c r="G33" t="str">
        <f t="shared" si="1"/>
        <v>1.69E-01 ± 1.37E-01</v>
      </c>
      <c r="H33" t="str">
        <f t="shared" si="1"/>
        <v>2.67E-02 ± 1.28E-04</v>
      </c>
      <c r="I33" t="str">
        <f t="shared" si="1"/>
        <v>7.45E-01 ± 7.33E-01</v>
      </c>
      <c r="J33" t="str">
        <f t="shared" si="1"/>
        <v>2.53E-03 ± 2.49E-03</v>
      </c>
    </row>
    <row r="34" spans="1:10" x14ac:dyDescent="0.3">
      <c r="A34" t="s">
        <v>4</v>
      </c>
      <c r="B34" s="4" t="str">
        <f>B13</f>
        <v>2.07E-02</v>
      </c>
      <c r="C34" s="4" t="str">
        <f t="shared" ref="C34:J34" si="2">C13</f>
        <v>1.08E-02</v>
      </c>
      <c r="D34" s="4" t="str">
        <f t="shared" si="2"/>
        <v>6.55E-01</v>
      </c>
      <c r="E34" s="4" t="str">
        <f t="shared" si="2"/>
        <v>1.00E-01</v>
      </c>
      <c r="F34" s="4" t="str">
        <f t="shared" si="2"/>
        <v>1.00E-02</v>
      </c>
      <c r="G34" s="4" t="str">
        <f t="shared" si="2"/>
        <v>1.09E-01</v>
      </c>
      <c r="H34" s="4" t="str">
        <f t="shared" si="2"/>
        <v>2.66E-02</v>
      </c>
      <c r="I34" s="4" t="str">
        <f t="shared" si="2"/>
        <v>1.21E-01</v>
      </c>
      <c r="J34" s="4" t="str">
        <f t="shared" si="2"/>
        <v>1.94E-07</v>
      </c>
    </row>
    <row r="35" spans="1:10" x14ac:dyDescent="0.3">
      <c r="A35" t="s">
        <v>5</v>
      </c>
      <c r="B35" t="str">
        <f t="shared" si="1"/>
        <v>2.08E-02 ± 1.79E-04</v>
      </c>
      <c r="C35" t="str">
        <f t="shared" si="1"/>
        <v>7.22E-03 ± 4.76E-04</v>
      </c>
      <c r="D35" t="str">
        <f t="shared" si="1"/>
        <v>5.82E-01 ± 3.83E-02</v>
      </c>
      <c r="E35" t="str">
        <f t="shared" si="1"/>
        <v>1.00E-01 ± 6.99E-07</v>
      </c>
      <c r="F35" t="str">
        <f t="shared" si="1"/>
        <v>5.00E-03 ± 5.00E-03</v>
      </c>
      <c r="G35" t="str">
        <f t="shared" si="1"/>
        <v>2.05E-01 ± 1.83E-02</v>
      </c>
      <c r="H35" t="str">
        <f t="shared" si="1"/>
        <v>2.68E-02 ± 2.97E-05</v>
      </c>
      <c r="I35" t="str">
        <f t="shared" si="1"/>
        <v>1.64E-01 ± 1.89E-02</v>
      </c>
      <c r="J35" t="str">
        <f t="shared" si="1"/>
        <v>3.94E-07 ± 3.94E-07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D8B5-6680-4FFB-85DD-B8A9C238D7F1}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Old Tableized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2020-04-10T21:07:30Z</dcterms:created>
  <dcterms:modified xsi:type="dcterms:W3CDTF">2020-05-20T05:29:53Z</dcterms:modified>
</cp:coreProperties>
</file>