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DFFD203-A828-4497-BDF5-3E3B8F6BA975}" xr6:coauthVersionLast="44" xr6:coauthVersionMax="44" xr10:uidLastSave="{00000000-0000-0000-0000-000000000000}"/>
  <bookViews>
    <workbookView xWindow="-120" yWindow="-120" windowWidth="29040" windowHeight="16440" xr2:uid="{DD09F72E-4848-464E-B080-00BCFE22713D}"/>
  </bookViews>
  <sheets>
    <sheet name="Sheet1" sheetId="1" r:id="rId1"/>
    <sheet name="Sheet2" sheetId="6" r:id="rId2"/>
    <sheet name="kmct4 t test" sheetId="5" r:id="rId3"/>
    <sheet name="kmct4 anova data" sheetId="4" r:id="rId4"/>
    <sheet name="kpl t tes" sheetId="3" r:id="rId5"/>
    <sheet name="kpl anova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6" l="1"/>
  <c r="N14" i="6"/>
  <c r="N12" i="6"/>
  <c r="M12" i="6"/>
  <c r="M13" i="6"/>
  <c r="M14" i="6"/>
  <c r="L13" i="6"/>
  <c r="L14" i="6"/>
  <c r="L12" i="6"/>
  <c r="P75" i="1"/>
  <c r="O75" i="1"/>
  <c r="N75" i="1"/>
  <c r="P74" i="1"/>
  <c r="O74" i="1"/>
  <c r="N74" i="1"/>
  <c r="O72" i="1"/>
  <c r="N72" i="1"/>
  <c r="M72" i="1"/>
  <c r="O71" i="1"/>
  <c r="N71" i="1"/>
  <c r="M71" i="1"/>
  <c r="N69" i="1"/>
  <c r="M69" i="1"/>
  <c r="L69" i="1"/>
  <c r="N68" i="1"/>
  <c r="M68" i="1"/>
  <c r="L6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9" i="1"/>
  <c r="O6" i="1"/>
  <c r="O5" i="1"/>
  <c r="K12" i="6" l="1"/>
  <c r="K13" i="6"/>
  <c r="K14" i="6"/>
  <c r="J13" i="6"/>
  <c r="J14" i="6"/>
  <c r="J12" i="6"/>
  <c r="I14" i="6"/>
  <c r="I12" i="6"/>
  <c r="I13" i="6"/>
  <c r="H13" i="6"/>
  <c r="H14" i="6"/>
  <c r="H12" i="6"/>
  <c r="G13" i="6"/>
  <c r="G14" i="6"/>
  <c r="G12" i="6"/>
  <c r="E14" i="6"/>
  <c r="E13" i="6"/>
  <c r="E12" i="6"/>
  <c r="F13" i="6"/>
  <c r="F14" i="6"/>
  <c r="F12" i="6"/>
  <c r="D13" i="6"/>
  <c r="D14" i="6"/>
  <c r="D12" i="6"/>
  <c r="C14" i="6"/>
  <c r="C13" i="6"/>
  <c r="C12" i="6"/>
  <c r="B13" i="6"/>
  <c r="B14" i="6"/>
  <c r="B12" i="6"/>
  <c r="M66" i="1" l="1"/>
  <c r="M65" i="1"/>
  <c r="L63" i="1"/>
  <c r="L62" i="1"/>
  <c r="K60" i="1"/>
  <c r="K59" i="1"/>
  <c r="J57" i="1"/>
  <c r="J56" i="1"/>
  <c r="I54" i="1"/>
  <c r="I53" i="1"/>
  <c r="H51" i="1"/>
  <c r="H50" i="1"/>
  <c r="G48" i="1"/>
  <c r="G47" i="1"/>
  <c r="F45" i="1"/>
  <c r="F44" i="1"/>
  <c r="E42" i="1"/>
  <c r="E41" i="1"/>
  <c r="D39" i="1"/>
  <c r="D38" i="1"/>
  <c r="L66" i="1" l="1"/>
  <c r="K63" i="1"/>
  <c r="J60" i="1"/>
  <c r="I57" i="1"/>
  <c r="H54" i="1"/>
  <c r="G51" i="1"/>
  <c r="F48" i="1"/>
  <c r="E45" i="1"/>
  <c r="D42" i="1"/>
  <c r="C39" i="1"/>
  <c r="L65" i="1"/>
  <c r="K62" i="1"/>
  <c r="J59" i="1"/>
  <c r="I56" i="1"/>
  <c r="H53" i="1"/>
  <c r="G50" i="1"/>
  <c r="F47" i="1"/>
  <c r="E44" i="1"/>
  <c r="D41" i="1"/>
  <c r="C38" i="1"/>
  <c r="F51" i="1"/>
  <c r="F50" i="1"/>
  <c r="B39" i="1"/>
  <c r="B38" i="1"/>
  <c r="S6" i="1"/>
  <c r="S5" i="1"/>
  <c r="K66" i="1"/>
  <c r="K65" i="1"/>
  <c r="J63" i="1"/>
  <c r="J62" i="1"/>
  <c r="I60" i="1"/>
  <c r="I59" i="1"/>
  <c r="H57" i="1"/>
  <c r="H56" i="1"/>
  <c r="G54" i="1"/>
  <c r="G53" i="1"/>
  <c r="E48" i="1"/>
  <c r="E47" i="1"/>
  <c r="D45" i="1"/>
  <c r="D44" i="1"/>
  <c r="C42" i="1"/>
  <c r="C41" i="1"/>
  <c r="R5" i="1"/>
  <c r="Q5" i="1"/>
  <c r="I37" i="1"/>
</calcChain>
</file>

<file path=xl/sharedStrings.xml><?xml version="1.0" encoding="utf-8"?>
<sst xmlns="http://schemas.openxmlformats.org/spreadsheetml/2006/main" count="200" uniqueCount="83">
  <si>
    <t>Normal</t>
  </si>
  <si>
    <t>Cancer</t>
  </si>
  <si>
    <t>Benign</t>
  </si>
  <si>
    <t>Kpl</t>
  </si>
  <si>
    <t>FlowP</t>
  </si>
  <si>
    <t>Klp</t>
  </si>
  <si>
    <t>KLEfflux</t>
  </si>
  <si>
    <t>Rsqrd Pyr</t>
  </si>
  <si>
    <t>Rsqrd Lac</t>
  </si>
  <si>
    <t>NRMSE Pyr</t>
  </si>
  <si>
    <t>NRMSE Lac</t>
  </si>
  <si>
    <t>R1P</t>
  </si>
  <si>
    <t>R1L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</si>
  <si>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</si>
  <si>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</si>
  <si>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</si>
  <si>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</si>
  <si>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</si>
  <si>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</si>
  <si>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</si>
  <si>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</si>
  <si>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</si>
  <si>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</si>
  <si>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</si>
  <si>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</si>
  <si>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FP</t>
  </si>
  <si>
    <t>kLP</t>
  </si>
  <si>
    <t>kLEfflux</t>
  </si>
  <si>
    <t>RsqrdP</t>
  </si>
  <si>
    <t>RsqrdLac</t>
  </si>
  <si>
    <t>RMSEP</t>
  </si>
  <si>
    <t>RMSELac</t>
  </si>
  <si>
    <t>3.22E-03</t>
  </si>
  <si>
    <t>9.12E-09</t>
  </si>
  <si>
    <t>3.39E-03</t>
  </si>
  <si>
    <t>2.07E-04</t>
  </si>
  <si>
    <t>1.18E-04</t>
  </si>
  <si>
    <t>3.19E-04</t>
  </si>
  <si>
    <t>3.81E-03</t>
  </si>
  <si>
    <t>2.85E-03</t>
  </si>
  <si>
    <t>8.77E-09</t>
  </si>
  <si>
    <t>1.68E-03</t>
  </si>
  <si>
    <t>7.25E-04</t>
  </si>
  <si>
    <t>4.22E-04</t>
  </si>
  <si>
    <t>3.01E-03</t>
  </si>
  <si>
    <t>5.96E-04</t>
  </si>
  <si>
    <t>6.44E-04</t>
  </si>
  <si>
    <t>4.02E-03</t>
  </si>
  <si>
    <t>0.02 ± 1.18E-04</t>
  </si>
  <si>
    <t>0.02 ± 3.19E-04</t>
  </si>
  <si>
    <t>0.02 ± 0.01</t>
  </si>
  <si>
    <t>3.22E-03 ± 2.85E-03</t>
  </si>
  <si>
    <t>14.06 ± 3.13</t>
  </si>
  <si>
    <t>1.52 ± 1.31</t>
  </si>
  <si>
    <t>3.39E-03 ± 3.39E-03</t>
  </si>
  <si>
    <t>0.01 ± 0.01</t>
  </si>
  <si>
    <t>0.03 ± 7.25E-04</t>
  </si>
  <si>
    <t>0.03 ± 4.22E-04</t>
  </si>
  <si>
    <t>0.03 ± 0.02</t>
  </si>
  <si>
    <t>0.996 ± 5.96E-04</t>
  </si>
  <si>
    <t>0.997 ± 6.44E-04</t>
  </si>
  <si>
    <t>0.989 ± 4.02E-03</t>
  </si>
  <si>
    <t>0.956 ± 0.032</t>
  </si>
  <si>
    <t>0.089 ± 0.007</t>
  </si>
  <si>
    <t>0.078 ± 0.009</t>
  </si>
  <si>
    <t>0.146 ± 0.024</t>
  </si>
  <si>
    <t>0.285 ± 0.138</t>
  </si>
  <si>
    <t>k</t>
  </si>
  <si>
    <t>ϴ</t>
  </si>
  <si>
    <t>Gamma</t>
  </si>
  <si>
    <t>Theta</t>
  </si>
  <si>
    <t>5.27E+08</t>
  </si>
  <si>
    <t>6.18E+08</t>
  </si>
  <si>
    <t>3.71E+08</t>
  </si>
  <si>
    <t>5.91E+07</t>
  </si>
  <si>
    <t>1.30E+08</t>
  </si>
  <si>
    <t>1.91E+08</t>
  </si>
  <si>
    <t>3.33 ± 0.21</t>
  </si>
  <si>
    <t>3.79 ± 0.67</t>
  </si>
  <si>
    <t>19.66 ± 0.61</t>
  </si>
  <si>
    <t>18.46 ± 1.82</t>
  </si>
  <si>
    <t>6.18E+08 ± 1.30E+08</t>
  </si>
  <si>
    <t>3.71E+08 ± 1.91E+08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</si>
</sst>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plus>
            <c:min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Sheet1!$M$25:$N$25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3.21944755853407E-3</c:v>
                </c:pt>
                <c:pt idx="1">
                  <c:v>1.6676558355789704E-2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9B-86D4-8565E088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58488"/>
        <c:axId val="646456192"/>
      </c:barChart>
      <c:catAx>
        <c:axId val="6464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92"/>
        <c:crosses val="autoZero"/>
        <c:auto val="1"/>
        <c:lblAlgn val="ctr"/>
        <c:lblOffset val="100"/>
        <c:noMultiLvlLbl val="0"/>
      </c:catAx>
      <c:valAx>
        <c:axId val="64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plus>
            <c:min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Sheet1!$P$47:$Q$47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Sheet1!$P$48:$Q$48</c:f>
              <c:numCache>
                <c:formatCode>General</c:formatCode>
                <c:ptCount val="2"/>
                <c:pt idx="0">
                  <c:v>6.3762420474985501E-3</c:v>
                </c:pt>
                <c:pt idx="1">
                  <c:v>3.3265308637097507E-2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DD6-8CA8-92D2FED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08024"/>
        <c:axId val="757608352"/>
      </c:barChart>
      <c:catAx>
        <c:axId val="7576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52"/>
        <c:crosses val="autoZero"/>
        <c:auto val="1"/>
        <c:lblAlgn val="ctr"/>
        <c:lblOffset val="100"/>
        <c:noMultiLvlLbl val="0"/>
      </c:catAx>
      <c:valAx>
        <c:axId val="757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28</xdr:row>
      <xdr:rowOff>123825</xdr:rowOff>
    </xdr:from>
    <xdr:to>
      <xdr:col>18</xdr:col>
      <xdr:colOff>152400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D6AF3-9D94-494B-BE65-87BF0B2A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38</xdr:row>
      <xdr:rowOff>161925</xdr:rowOff>
    </xdr:from>
    <xdr:to>
      <xdr:col>12</xdr:col>
      <xdr:colOff>523875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17792-9CAE-4544-8367-7DCC0B1A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958-7DD3-436E-BE35-5CF249EB95A9}">
  <sheetPr codeName="Sheet1"/>
  <dimension ref="A1:T75"/>
  <sheetViews>
    <sheetView tabSelected="1" workbookViewId="0">
      <selection activeCell="P8" sqref="P8"/>
    </sheetView>
  </sheetViews>
  <sheetFormatPr defaultRowHeight="15" x14ac:dyDescent="0.25"/>
  <cols>
    <col min="1" max="3" width="9.42578125" bestFit="1" customWidth="1"/>
    <col min="4" max="4" width="12.140625" bestFit="1" customWidth="1"/>
    <col min="5" max="5" width="9.42578125" bestFit="1" customWidth="1"/>
    <col min="6" max="6" width="12" bestFit="1" customWidth="1"/>
    <col min="7" max="8" width="9.42578125" bestFit="1" customWidth="1"/>
  </cols>
  <sheetData>
    <row r="1" spans="1:20" x14ac:dyDescent="0.25">
      <c r="A1" s="2">
        <v>2.0996176350587016E-2</v>
      </c>
      <c r="B1" s="2">
        <v>3.0788060792072375E-2</v>
      </c>
      <c r="C1" s="2">
        <v>17.197093378649697</v>
      </c>
      <c r="D1" s="2">
        <v>4.0673244429529285E-7</v>
      </c>
      <c r="E1" s="2">
        <v>3.0994015489098293E-2</v>
      </c>
      <c r="F1" s="2">
        <v>0.11363580300473007</v>
      </c>
      <c r="G1" s="2">
        <v>0.99846407888768063</v>
      </c>
      <c r="H1" s="2">
        <v>0.99710748382765813</v>
      </c>
      <c r="I1">
        <v>5.8059472923532883E-2</v>
      </c>
      <c r="J1">
        <v>9.8545232846897535E-2</v>
      </c>
      <c r="K1">
        <v>3.891405037620487</v>
      </c>
      <c r="L1">
        <v>18.245612640749187</v>
      </c>
      <c r="M1">
        <v>1159472564.9070084</v>
      </c>
    </row>
    <row r="2" spans="1:20" x14ac:dyDescent="0.25">
      <c r="A2" s="3">
        <v>2.0230353285219438E-2</v>
      </c>
      <c r="B2" s="3">
        <v>4.1970173122318809E-4</v>
      </c>
      <c r="C2" s="3">
        <v>0.33623158594091862</v>
      </c>
      <c r="D2" s="3">
        <v>2.9623171339424073E-14</v>
      </c>
      <c r="E2" s="3">
        <v>3.0990953609186096E-2</v>
      </c>
      <c r="F2" s="3">
        <v>7.0526336914887772E-2</v>
      </c>
      <c r="G2" s="3">
        <v>0.98334972172691559</v>
      </c>
      <c r="H2" s="3">
        <v>0.98383247355010717</v>
      </c>
      <c r="I2">
        <v>0.18152987855890426</v>
      </c>
      <c r="J2">
        <v>0.17869607104149435</v>
      </c>
      <c r="K2">
        <v>3.3354897160400583</v>
      </c>
      <c r="L2">
        <v>20.367225632802807</v>
      </c>
      <c r="M2">
        <v>487716610.19846922</v>
      </c>
    </row>
    <row r="3" spans="1:20" x14ac:dyDescent="0.25">
      <c r="A3" s="2">
        <v>2.1133216040270707E-2</v>
      </c>
      <c r="B3" s="2">
        <v>1.2258587595493572E-2</v>
      </c>
      <c r="C3" s="2">
        <v>20.403287271705146</v>
      </c>
      <c r="D3" s="2">
        <v>2.6575576499716711E-7</v>
      </c>
      <c r="E3" s="2">
        <v>2.6315789473706414E-2</v>
      </c>
      <c r="F3" s="2">
        <v>2.2204460492503131E-14</v>
      </c>
      <c r="G3" s="2">
        <v>0.99544579698457758</v>
      </c>
      <c r="H3" s="2">
        <v>0.9699137180384636</v>
      </c>
      <c r="I3">
        <v>9.548083569881205E-2</v>
      </c>
      <c r="J3">
        <v>0.25588545451856037</v>
      </c>
      <c r="K3">
        <v>4.0664946324419882</v>
      </c>
      <c r="L3">
        <v>17.899261632944903</v>
      </c>
      <c r="M3">
        <v>450367148.26035923</v>
      </c>
    </row>
    <row r="4" spans="1:20" x14ac:dyDescent="0.25">
      <c r="A4" s="3">
        <v>1.9820491693986659E-2</v>
      </c>
      <c r="B4" s="3">
        <v>4.6191611229062866E-4</v>
      </c>
      <c r="C4" s="3">
        <v>1.1658074730767378E-3</v>
      </c>
      <c r="D4" s="3">
        <v>9.9997588884286712E-2</v>
      </c>
      <c r="E4" s="3">
        <v>4.2584702464187794E-2</v>
      </c>
      <c r="F4" s="3">
        <v>8.0091548865710904E-2</v>
      </c>
      <c r="G4" s="3">
        <v>0.99637512633627257</v>
      </c>
      <c r="H4" s="3">
        <v>0.98978118748874588</v>
      </c>
      <c r="I4">
        <v>8.4606566457543178E-2</v>
      </c>
      <c r="J4">
        <v>0.14837446835332921</v>
      </c>
      <c r="K4">
        <v>2.829889569591987</v>
      </c>
      <c r="L4">
        <v>18.789486969326333</v>
      </c>
      <c r="M4">
        <v>206769871.46757409</v>
      </c>
    </row>
    <row r="5" spans="1:20" x14ac:dyDescent="0.25">
      <c r="A5" s="1">
        <v>1.9939235331044407E-2</v>
      </c>
      <c r="B5" s="1">
        <v>6.8530887550127481E-4</v>
      </c>
      <c r="C5" s="1">
        <v>4.4913559158545988</v>
      </c>
      <c r="D5" s="1">
        <v>9.0310035669480135E-2</v>
      </c>
      <c r="E5" s="1">
        <v>2.6316100462123806E-2</v>
      </c>
      <c r="F5" s="1">
        <v>7.2419519313753428E-6</v>
      </c>
      <c r="G5" s="1">
        <v>0.99745889241313013</v>
      </c>
      <c r="H5" s="1">
        <v>0.71060134068024083</v>
      </c>
      <c r="I5" s="1">
        <v>7.2125770025104452E-2</v>
      </c>
      <c r="J5" s="1">
        <v>0.92654693581325986</v>
      </c>
      <c r="K5">
        <v>3.557702514362866</v>
      </c>
      <c r="L5" s="1">
        <v>19.588620561507234</v>
      </c>
      <c r="M5" s="1">
        <v>1049609826.8268603</v>
      </c>
      <c r="O5">
        <f>1/51</f>
        <v>1.9607843137254902E-2</v>
      </c>
      <c r="P5">
        <v>1E-4</v>
      </c>
      <c r="Q5" s="1">
        <f>10^-8</f>
        <v>1E-8</v>
      </c>
      <c r="R5" s="1">
        <f>10^-20</f>
        <v>9.9999999999999995E-21</v>
      </c>
      <c r="S5" s="1">
        <f>1/38</f>
        <v>2.6315789473684209E-2</v>
      </c>
      <c r="T5" s="1">
        <v>0</v>
      </c>
    </row>
    <row r="6" spans="1:20" x14ac:dyDescent="0.25">
      <c r="A6" s="3">
        <v>2.049470218904903E-2</v>
      </c>
      <c r="B6" s="3">
        <v>7.1175191474647762E-4</v>
      </c>
      <c r="C6" s="3">
        <v>7.5440317609286212E-2</v>
      </c>
      <c r="D6" s="3">
        <v>2.9543702661516201E-11</v>
      </c>
      <c r="E6" s="3">
        <v>3.4218925976350005E-2</v>
      </c>
      <c r="F6" s="3">
        <v>9.6747439185461206E-2</v>
      </c>
      <c r="G6" s="3">
        <v>0.99800880489917976</v>
      </c>
      <c r="H6" s="3">
        <v>0.99636190729709018</v>
      </c>
      <c r="I6">
        <v>6.2826594312983222E-2</v>
      </c>
      <c r="J6">
        <v>9.0334485610375909E-2</v>
      </c>
      <c r="K6">
        <v>2.9202809034091346</v>
      </c>
      <c r="L6">
        <v>21.152546591509569</v>
      </c>
      <c r="M6">
        <v>378462133.26087624</v>
      </c>
      <c r="O6">
        <f>1/47</f>
        <v>2.1276595744680851E-2</v>
      </c>
      <c r="P6">
        <v>0.08</v>
      </c>
      <c r="Q6">
        <v>25</v>
      </c>
      <c r="R6">
        <v>0.1</v>
      </c>
      <c r="S6">
        <f>1/20</f>
        <v>0.05</v>
      </c>
      <c r="T6">
        <v>1</v>
      </c>
    </row>
    <row r="7" spans="1:20" x14ac:dyDescent="0.25">
      <c r="A7" s="3">
        <v>2.1211388959800601E-2</v>
      </c>
      <c r="B7" s="3">
        <v>8.8749153852914296E-3</v>
      </c>
      <c r="C7" s="3">
        <v>21.641329359036629</v>
      </c>
      <c r="D7" s="3">
        <v>3.540912428211541E-8</v>
      </c>
      <c r="E7" s="3">
        <v>2.6726208389151233E-2</v>
      </c>
      <c r="F7" s="3">
        <v>1.2940346291198286E-2</v>
      </c>
      <c r="G7" s="3">
        <v>0.99218039111733347</v>
      </c>
      <c r="H7" s="3">
        <v>0.96604283427073245</v>
      </c>
      <c r="I7">
        <v>0.124170918689126</v>
      </c>
      <c r="J7">
        <v>0.27077327391731437</v>
      </c>
      <c r="K7">
        <v>3.9269590737035491</v>
      </c>
      <c r="L7">
        <v>19.062597659260327</v>
      </c>
      <c r="M7">
        <v>635120824.29158974</v>
      </c>
    </row>
    <row r="8" spans="1:20" x14ac:dyDescent="0.25">
      <c r="A8" s="2">
        <v>2.0418198121840758E-2</v>
      </c>
      <c r="B8" s="2">
        <v>8.0317773101076604E-3</v>
      </c>
      <c r="C8" s="2">
        <v>10.242101708470241</v>
      </c>
      <c r="D8" s="2">
        <v>2.0352892181602172E-2</v>
      </c>
      <c r="E8" s="2">
        <v>2.6342443841692539E-2</v>
      </c>
      <c r="F8" s="2">
        <v>3.4876841185003328E-3</v>
      </c>
      <c r="G8" s="2">
        <v>0.99591328798801593</v>
      </c>
      <c r="H8" s="2">
        <v>0.99203620346309096</v>
      </c>
      <c r="I8">
        <v>9.0594478275603657E-2</v>
      </c>
      <c r="J8">
        <v>0.13610483430251968</v>
      </c>
      <c r="K8">
        <v>3.1577611006006272</v>
      </c>
      <c r="L8">
        <v>21.124798549955376</v>
      </c>
      <c r="M8">
        <v>475597887.4506402</v>
      </c>
    </row>
    <row r="9" spans="1:20" x14ac:dyDescent="0.25">
      <c r="A9" s="2">
        <v>2.0715318885806265E-2</v>
      </c>
      <c r="B9" s="2">
        <v>3.2489532554589657E-4</v>
      </c>
      <c r="C9" s="2">
        <v>0.11459088009734096</v>
      </c>
      <c r="D9" s="2">
        <v>2.9766559316584324E-14</v>
      </c>
      <c r="E9" s="2">
        <v>2.7837096039083901E-2</v>
      </c>
      <c r="F9" s="2">
        <v>2.2121073765903207E-2</v>
      </c>
      <c r="G9" s="2">
        <v>0.99504652870877575</v>
      </c>
      <c r="H9" s="2">
        <v>0.98739418515590893</v>
      </c>
      <c r="I9">
        <v>9.8942642351675811E-2</v>
      </c>
      <c r="J9">
        <v>0.1573666046037831</v>
      </c>
      <c r="K9">
        <v>2.9473957348877371</v>
      </c>
      <c r="L9">
        <v>18.832425123574478</v>
      </c>
      <c r="M9">
        <v>239899343.63687354</v>
      </c>
    </row>
    <row r="10" spans="1:20" x14ac:dyDescent="0.25">
      <c r="A10" s="3">
        <v>2.0625110187180679E-2</v>
      </c>
      <c r="B10" s="3">
        <v>1.6417911796504921E-2</v>
      </c>
      <c r="C10" s="3">
        <v>18.739682888820127</v>
      </c>
      <c r="D10" s="3">
        <v>1.0306891720820402E-9</v>
      </c>
      <c r="E10" s="3">
        <v>2.7945051294400752E-2</v>
      </c>
      <c r="F10" s="3">
        <v>5.8488912884592736E-2</v>
      </c>
      <c r="G10" s="3">
        <v>0.99149019266209171</v>
      </c>
      <c r="H10" s="3">
        <v>0.97200995083009123</v>
      </c>
      <c r="I10">
        <v>0.13021444685847433</v>
      </c>
      <c r="J10">
        <v>0.24211475717145006</v>
      </c>
      <c r="K10">
        <v>4.4726563004025124</v>
      </c>
      <c r="L10">
        <v>17.520786148262779</v>
      </c>
      <c r="M10">
        <v>608406169.72654819</v>
      </c>
    </row>
    <row r="11" spans="1:20" x14ac:dyDescent="0.25">
      <c r="A11" s="2">
        <v>2.0828777121022858E-2</v>
      </c>
      <c r="B11" s="2">
        <v>1.708377444080628E-2</v>
      </c>
      <c r="C11" s="2">
        <v>18.916338358095206</v>
      </c>
      <c r="D11" s="2">
        <v>1.9919058242937035E-9</v>
      </c>
      <c r="E11" s="2">
        <v>2.6918874378462312E-2</v>
      </c>
      <c r="F11" s="2">
        <v>1.7390751957619473E-2</v>
      </c>
      <c r="G11" s="2">
        <v>0.99652810319964991</v>
      </c>
      <c r="H11" s="2">
        <v>0.99230700224604884</v>
      </c>
      <c r="I11">
        <v>8.3898040655969397E-2</v>
      </c>
      <c r="J11">
        <v>0.12480884051876322</v>
      </c>
      <c r="K11">
        <v>2.9656785774720609</v>
      </c>
      <c r="L11">
        <v>21.213169561097558</v>
      </c>
      <c r="M11">
        <v>617081041.21075487</v>
      </c>
    </row>
    <row r="12" spans="1:20" x14ac:dyDescent="0.25">
      <c r="A12" s="2">
        <v>2.1193197649676143E-2</v>
      </c>
      <c r="B12" s="2">
        <v>3.1572254670712438E-2</v>
      </c>
      <c r="C12" s="2">
        <v>17.506677574004737</v>
      </c>
      <c r="D12" s="2">
        <v>1.5120838969599979E-9</v>
      </c>
      <c r="E12" s="2">
        <v>2.846838991797012E-2</v>
      </c>
      <c r="F12" s="2">
        <v>4.2956538975809748E-2</v>
      </c>
      <c r="G12" s="2">
        <v>0.99423383288623279</v>
      </c>
      <c r="H12" s="2">
        <v>0.99460822429754159</v>
      </c>
      <c r="I12">
        <v>0.10664313840218709</v>
      </c>
      <c r="J12">
        <v>0.10320486060620654</v>
      </c>
      <c r="K12">
        <v>2.9501216064507223</v>
      </c>
      <c r="L12">
        <v>20.641134469222237</v>
      </c>
      <c r="M12">
        <v>764449816.87107611</v>
      </c>
    </row>
    <row r="13" spans="1:20" x14ac:dyDescent="0.25">
      <c r="A13" s="4">
        <v>1.9972000811914196E-2</v>
      </c>
      <c r="B13" s="4">
        <v>8.9234516110104131E-3</v>
      </c>
      <c r="C13" s="4">
        <v>4.1313940063072687</v>
      </c>
      <c r="D13" s="4">
        <v>2.7229392218124621E-2</v>
      </c>
      <c r="E13" s="4">
        <v>2.6315789473708679E-2</v>
      </c>
      <c r="F13" s="4">
        <v>2.4471162099115268E-14</v>
      </c>
      <c r="G13" s="4">
        <v>0.99604691125962597</v>
      </c>
      <c r="H13" s="4">
        <v>0.99777221416501261</v>
      </c>
      <c r="I13">
        <v>9.1508833243364271E-2</v>
      </c>
      <c r="J13">
        <v>7.062384869236453E-2</v>
      </c>
      <c r="K13">
        <v>5.074071589865313</v>
      </c>
      <c r="L13">
        <v>15.178948460306106</v>
      </c>
      <c r="M13">
        <v>715521749.05258536</v>
      </c>
    </row>
    <row r="14" spans="1:20" x14ac:dyDescent="0.25">
      <c r="A14" s="1">
        <v>1.9678783667769612E-2</v>
      </c>
      <c r="B14" s="1">
        <v>2.1214462087564996E-4</v>
      </c>
      <c r="C14" s="1">
        <v>2.1399157292063209E-2</v>
      </c>
      <c r="D14" s="1">
        <v>3.2367534718113708E-14</v>
      </c>
      <c r="E14" s="1">
        <v>3.191716563863E-2</v>
      </c>
      <c r="F14" s="1">
        <v>6.1958406393276502E-2</v>
      </c>
      <c r="G14" s="1">
        <v>0.99205365337743379</v>
      </c>
      <c r="H14" s="1">
        <v>0.45096435352007658</v>
      </c>
      <c r="I14" s="1">
        <v>0.12510825377140231</v>
      </c>
      <c r="J14" s="1">
        <v>1.3349999535357298</v>
      </c>
      <c r="K14">
        <v>3.8015960996958804</v>
      </c>
      <c r="L14">
        <v>11.970888778378551</v>
      </c>
      <c r="M14">
        <v>9294007.5094139203</v>
      </c>
    </row>
    <row r="15" spans="1:20" x14ac:dyDescent="0.25">
      <c r="A15" s="4">
        <v>1.9693401361322888E-2</v>
      </c>
      <c r="B15" s="4">
        <v>3.9006300211049587E-4</v>
      </c>
      <c r="C15" s="4">
        <v>0.11410274861143435</v>
      </c>
      <c r="D15" s="4">
        <v>2.5619223333466124E-14</v>
      </c>
      <c r="E15" s="4">
        <v>2.7580848752245101E-2</v>
      </c>
      <c r="F15" s="4">
        <v>1.9128726142448975E-2</v>
      </c>
      <c r="G15" s="4">
        <v>0.99678204175018814</v>
      </c>
      <c r="H15" s="4">
        <v>0.89266582810939465</v>
      </c>
      <c r="I15">
        <v>8.1175439013568898E-2</v>
      </c>
      <c r="J15">
        <v>0.54309124429125588</v>
      </c>
      <c r="K15">
        <v>2.795149855726895</v>
      </c>
      <c r="L15">
        <v>21.470565518653629</v>
      </c>
      <c r="M15">
        <v>57752389.057093427</v>
      </c>
    </row>
    <row r="16" spans="1:20" x14ac:dyDescent="0.25">
      <c r="A16" s="4">
        <v>2.0758155556396315E-2</v>
      </c>
      <c r="B16" s="4">
        <v>3.4482806248130169E-4</v>
      </c>
      <c r="C16" s="4">
        <v>0.31991514396370108</v>
      </c>
      <c r="D16" s="4">
        <v>2.5021432166680625E-3</v>
      </c>
      <c r="E16" s="4">
        <v>2.6315789473706414E-2</v>
      </c>
      <c r="F16" s="4">
        <v>2.2204460492503131E-14</v>
      </c>
      <c r="G16" s="4">
        <v>0.99823936203068819</v>
      </c>
      <c r="H16" s="4">
        <v>0.97719118367620061</v>
      </c>
      <c r="I16">
        <v>6.0434518608074167E-2</v>
      </c>
      <c r="J16">
        <v>0.23983072747411929</v>
      </c>
      <c r="K16">
        <v>3.5026120946644226</v>
      </c>
      <c r="L16">
        <v>18.719650766396342</v>
      </c>
      <c r="M16">
        <v>338835626.27842277</v>
      </c>
    </row>
    <row r="17" spans="1:14" x14ac:dyDescent="0.25">
      <c r="A17" s="4">
        <v>2.0847482463769933E-2</v>
      </c>
      <c r="B17" s="4">
        <v>4.0829526313875409E-4</v>
      </c>
      <c r="C17" s="4">
        <v>0.4837509499428731</v>
      </c>
      <c r="D17" s="4">
        <v>2.340455959641114E-14</v>
      </c>
      <c r="E17" s="4">
        <v>2.8052596274836205E-2</v>
      </c>
      <c r="F17" s="4">
        <v>2.6477225125270086E-2</v>
      </c>
      <c r="G17" s="4">
        <v>0.96215051564743681</v>
      </c>
      <c r="H17" s="4">
        <v>0.95334326921431511</v>
      </c>
      <c r="I17">
        <v>0.27196687116124602</v>
      </c>
      <c r="J17">
        <v>0.32136824912298095</v>
      </c>
      <c r="K17">
        <v>4.1712680458839158</v>
      </c>
      <c r="L17">
        <v>19.701405556844808</v>
      </c>
      <c r="M17">
        <v>435197705.82041383</v>
      </c>
    </row>
    <row r="18" spans="1:14" x14ac:dyDescent="0.25">
      <c r="A18" s="4">
        <v>2.0247394581427512E-2</v>
      </c>
      <c r="B18" s="4">
        <v>7.9999999756638684E-2</v>
      </c>
      <c r="C18" s="4">
        <v>4.1171310221576345</v>
      </c>
      <c r="D18" s="4">
        <v>3.0119746192602149E-6</v>
      </c>
      <c r="E18" s="4">
        <v>4.6370419611511879E-2</v>
      </c>
      <c r="F18" s="4">
        <v>0.35853563841044273</v>
      </c>
      <c r="G18" s="4">
        <v>0.98905815356158455</v>
      </c>
      <c r="H18" s="4">
        <v>0.99833497706207242</v>
      </c>
      <c r="I18">
        <v>0.1488833496007412</v>
      </c>
      <c r="J18">
        <v>5.8470631985780182E-2</v>
      </c>
      <c r="K18">
        <v>3.324544244530617</v>
      </c>
      <c r="L18">
        <v>20.171256983151267</v>
      </c>
      <c r="M18">
        <v>1399632713.5209503</v>
      </c>
    </row>
    <row r="19" spans="1:14" x14ac:dyDescent="0.25">
      <c r="A19">
        <f>IF(OR(ABS(A1-O$5)&lt;=0.001*O$5,ABS(A1-O$6)&lt;=0.001*O$6),0,1)</f>
        <v>1</v>
      </c>
      <c r="B19">
        <f t="shared" ref="B19:F34" si="0">IF(OR(ABS(B1-P$5)&lt;=0.001*P$5,ABS(B1-P$6)&lt;=0.001*P$6),0,1)</f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4" x14ac:dyDescent="0.25">
      <c r="A20">
        <f t="shared" ref="A20:A36" si="1">IF(OR(ABS(A2-O$5)&lt;=0.001*O$5,ABS(A2-O$6)&lt;=0.001*O$6),0,1)</f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14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0</v>
      </c>
      <c r="F21">
        <f t="shared" si="0"/>
        <v>1</v>
      </c>
    </row>
    <row r="22" spans="1:14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0</v>
      </c>
      <c r="E22">
        <f t="shared" si="0"/>
        <v>1</v>
      </c>
      <c r="F22">
        <f t="shared" si="0"/>
        <v>1</v>
      </c>
    </row>
    <row r="23" spans="1:14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1</v>
      </c>
    </row>
    <row r="24" spans="1:14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14" x14ac:dyDescent="0.25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1</v>
      </c>
      <c r="F25">
        <f t="shared" si="0"/>
        <v>1</v>
      </c>
      <c r="M25" t="s">
        <v>2</v>
      </c>
      <c r="N25" t="s">
        <v>1</v>
      </c>
    </row>
    <row r="26" spans="1:14" x14ac:dyDescent="0.25">
      <c r="A26">
        <f t="shared" si="1"/>
        <v>1</v>
      </c>
      <c r="B26">
        <f t="shared" si="0"/>
        <v>1</v>
      </c>
      <c r="C26">
        <f t="shared" si="0"/>
        <v>1</v>
      </c>
      <c r="D26">
        <f t="shared" si="0"/>
        <v>1</v>
      </c>
      <c r="E26">
        <f t="shared" si="0"/>
        <v>1</v>
      </c>
      <c r="F26">
        <f t="shared" si="0"/>
        <v>1</v>
      </c>
      <c r="L26" t="s">
        <v>13</v>
      </c>
      <c r="M26">
        <v>3.21944755853407E-3</v>
      </c>
      <c r="N26">
        <v>1.6676558355789704E-2</v>
      </c>
    </row>
    <row r="27" spans="1:14" x14ac:dyDescent="0.25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  <c r="M27">
        <v>2.8520319202830768E-3</v>
      </c>
      <c r="N27">
        <v>5.1081949958759667E-3</v>
      </c>
    </row>
    <row r="28" spans="1:14" x14ac:dyDescent="0.25">
      <c r="A28">
        <f t="shared" si="1"/>
        <v>1</v>
      </c>
      <c r="B28">
        <f t="shared" si="0"/>
        <v>1</v>
      </c>
      <c r="C28">
        <f t="shared" si="0"/>
        <v>1</v>
      </c>
      <c r="D28">
        <f t="shared" si="0"/>
        <v>1</v>
      </c>
      <c r="E28">
        <f t="shared" si="0"/>
        <v>1</v>
      </c>
      <c r="F28">
        <f t="shared" si="0"/>
        <v>1</v>
      </c>
    </row>
    <row r="29" spans="1:14" x14ac:dyDescent="0.25">
      <c r="A29">
        <f t="shared" si="1"/>
        <v>1</v>
      </c>
      <c r="B29">
        <f t="shared" si="0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</row>
    <row r="30" spans="1:14" x14ac:dyDescent="0.25">
      <c r="A30">
        <f t="shared" si="1"/>
        <v>1</v>
      </c>
      <c r="B30">
        <f t="shared" si="0"/>
        <v>1</v>
      </c>
      <c r="C30">
        <f t="shared" si="0"/>
        <v>1</v>
      </c>
      <c r="D30">
        <f t="shared" si="0"/>
        <v>1</v>
      </c>
      <c r="E30">
        <f t="shared" si="0"/>
        <v>1</v>
      </c>
      <c r="F30">
        <f t="shared" si="0"/>
        <v>1</v>
      </c>
    </row>
    <row r="31" spans="1:14" x14ac:dyDescent="0.25">
      <c r="A31">
        <f t="shared" si="1"/>
        <v>1</v>
      </c>
      <c r="B31">
        <f t="shared" si="0"/>
        <v>1</v>
      </c>
      <c r="C31">
        <f t="shared" si="0"/>
        <v>1</v>
      </c>
      <c r="D31">
        <f t="shared" si="0"/>
        <v>1</v>
      </c>
      <c r="E31">
        <f t="shared" si="0"/>
        <v>0</v>
      </c>
      <c r="F31">
        <f t="shared" si="0"/>
        <v>1</v>
      </c>
    </row>
    <row r="32" spans="1:14" x14ac:dyDescent="0.25">
      <c r="A32">
        <f t="shared" si="1"/>
        <v>1</v>
      </c>
      <c r="B32">
        <f t="shared" si="0"/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  <row r="33" spans="1:17" x14ac:dyDescent="0.25">
      <c r="A33">
        <f t="shared" si="1"/>
        <v>1</v>
      </c>
      <c r="B33">
        <f t="shared" si="0"/>
        <v>1</v>
      </c>
      <c r="C33">
        <f t="shared" si="0"/>
        <v>1</v>
      </c>
      <c r="D33">
        <f t="shared" si="0"/>
        <v>1</v>
      </c>
      <c r="E33">
        <f t="shared" si="0"/>
        <v>1</v>
      </c>
      <c r="F33">
        <f t="shared" si="0"/>
        <v>1</v>
      </c>
    </row>
    <row r="34" spans="1:17" x14ac:dyDescent="0.25">
      <c r="A34">
        <f t="shared" si="1"/>
        <v>1</v>
      </c>
      <c r="B34">
        <f t="shared" si="0"/>
        <v>1</v>
      </c>
      <c r="C34">
        <f t="shared" si="0"/>
        <v>1</v>
      </c>
      <c r="D34">
        <f t="shared" si="0"/>
        <v>1</v>
      </c>
      <c r="E34">
        <f t="shared" si="0"/>
        <v>0</v>
      </c>
      <c r="F34">
        <f t="shared" si="0"/>
        <v>1</v>
      </c>
    </row>
    <row r="35" spans="1:17" x14ac:dyDescent="0.25">
      <c r="A35">
        <f t="shared" si="1"/>
        <v>1</v>
      </c>
      <c r="B35">
        <f t="shared" ref="B35:B36" si="2">IF(OR(ABS(B17-P$5)&lt;=0.001*P$5,ABS(B17-P$6)&lt;=0.001*P$6),0,1)</f>
        <v>1</v>
      </c>
      <c r="C35">
        <f t="shared" ref="C35:C36" si="3">IF(OR(ABS(C17-Q$5)&lt;=0.001*Q$5,ABS(C17-Q$6)&lt;=0.001*Q$6),0,1)</f>
        <v>1</v>
      </c>
      <c r="D35">
        <f t="shared" ref="D35:D36" si="4">IF(OR(ABS(D17-R$5)&lt;=0.001*R$5,ABS(D17-R$6)&lt;=0.001*R$6),0,1)</f>
        <v>1</v>
      </c>
      <c r="E35">
        <f t="shared" ref="E35:E36" si="5">IF(OR(ABS(E17-S$5)&lt;=0.001*S$5,ABS(E17-S$6)&lt;=0.001*S$6),0,1)</f>
        <v>1</v>
      </c>
      <c r="F35">
        <f t="shared" ref="F35:F36" si="6">IF(OR(ABS(F17-T$5)&lt;=0.001*T$5,ABS(F17-T$6)&lt;=0.001*T$6),0,1)</f>
        <v>1</v>
      </c>
    </row>
    <row r="36" spans="1:17" x14ac:dyDescent="0.25">
      <c r="A36">
        <f t="shared" si="1"/>
        <v>1</v>
      </c>
      <c r="B36">
        <f t="shared" si="2"/>
        <v>0</v>
      </c>
      <c r="C36">
        <f t="shared" si="3"/>
        <v>1</v>
      </c>
      <c r="D36">
        <f t="shared" si="4"/>
        <v>1</v>
      </c>
      <c r="E36">
        <f t="shared" si="5"/>
        <v>1</v>
      </c>
      <c r="F36">
        <f t="shared" si="6"/>
        <v>1</v>
      </c>
    </row>
    <row r="37" spans="1:17" x14ac:dyDescent="0.25">
      <c r="B37" t="s">
        <v>0</v>
      </c>
      <c r="C37" t="s">
        <v>1</v>
      </c>
      <c r="D37" t="s">
        <v>2</v>
      </c>
      <c r="I37" t="e">
        <f t="shared" ref="I37" si="7">(E19-$Q$10)/($P$10-$Q$10)</f>
        <v>#DIV/0!</v>
      </c>
      <c r="J37">
        <v>4.9976518471215536E-2</v>
      </c>
    </row>
    <row r="38" spans="1:17" x14ac:dyDescent="0.25">
      <c r="A38" t="s">
        <v>11</v>
      </c>
      <c r="B38">
        <f>AVERAGE(A$2,A$6,A$7,A$10)</f>
        <v>2.0640388655312435E-2</v>
      </c>
      <c r="C38">
        <f>AVERAGE(A$1,A$8,A$9,A$11,A$12,A$3)</f>
        <v>2.0880814028200623E-2</v>
      </c>
      <c r="D38">
        <f>AVERAGE(A$13,A$15,A$16)</f>
        <v>2.0141185909877801E-2</v>
      </c>
    </row>
    <row r="39" spans="1:17" x14ac:dyDescent="0.25">
      <c r="B39">
        <f>STDEV(A$2,A$6,A$7,A$10)/SQRT(COUNT(A$2,A$6,A$7,A$10))</f>
        <v>2.0728971885054405E-4</v>
      </c>
      <c r="C39">
        <f>STDEV(A$1,A$8,A$9,A$11,A$12,A$3)/SQRT(COUNT(A$1,A$8,A$9,A$11,A$12,A$3))</f>
        <v>1.1813956813468344E-4</v>
      </c>
      <c r="D39">
        <f>STDEV(A$13,A$15,A$16)/SQRT(COUNT(A$13,A$15,A$16))</f>
        <v>3.1879621077386889E-4</v>
      </c>
    </row>
    <row r="40" spans="1:17" x14ac:dyDescent="0.25">
      <c r="C40" t="s">
        <v>0</v>
      </c>
      <c r="D40" t="s">
        <v>1</v>
      </c>
      <c r="E40" t="s">
        <v>2</v>
      </c>
    </row>
    <row r="41" spans="1:17" x14ac:dyDescent="0.25">
      <c r="B41" t="s">
        <v>3</v>
      </c>
      <c r="C41">
        <f>AVERAGE(B$2,B$6,B$7,B$10)</f>
        <v>6.6060702069415042E-3</v>
      </c>
      <c r="D41">
        <f>AVERAGE(B$1,B$8,B$9,B$11,B$12,B$3)</f>
        <v>1.6676558355789704E-2</v>
      </c>
      <c r="E41">
        <f>AVERAGE(B$13,B$15,B$16)</f>
        <v>3.21944755853407E-3</v>
      </c>
    </row>
    <row r="42" spans="1:17" x14ac:dyDescent="0.25">
      <c r="C42">
        <f>STDEV(B$2,B$6,B$7,B$10)/SQRT(COUNT(B$2,B$6,B$7,B$10))</f>
        <v>3.8126329142850256E-3</v>
      </c>
      <c r="D42">
        <f>STDEV(B$1,B$8,B$9,B$11,B$12,B$3)/SQRT(COUNT(B$1,B$8,B$9,B$11,B$12,B$3))</f>
        <v>5.1081949958759667E-3</v>
      </c>
      <c r="E42">
        <f>STDEV(B$13,B$15,B$16)/SQRT(COUNT(B$13,B$15,B$16))</f>
        <v>2.8520319202830768E-3</v>
      </c>
    </row>
    <row r="43" spans="1:17" x14ac:dyDescent="0.25">
      <c r="D43" t="s">
        <v>0</v>
      </c>
      <c r="E43" t="s">
        <v>1</v>
      </c>
      <c r="F43" t="s">
        <v>2</v>
      </c>
    </row>
    <row r="44" spans="1:17" x14ac:dyDescent="0.25">
      <c r="C44" t="s">
        <v>4</v>
      </c>
      <c r="D44">
        <f>AVERAGE(C$2,C$6,C$7,C$10)</f>
        <v>10.19817103785174</v>
      </c>
      <c r="E44">
        <f>AVERAGE(C$1,C$8,C$9,C$11,C$12,C$3)</f>
        <v>14.063348195170397</v>
      </c>
      <c r="F44">
        <f>AVERAGE(C$13,C$15,C$16)</f>
        <v>1.5218039662941347</v>
      </c>
    </row>
    <row r="45" spans="1:17" x14ac:dyDescent="0.25">
      <c r="D45">
        <f>STDEV(C$2,C$6,C$7,C$10)/SQRT(COUNT(C$2,C$6,C$7,C$10))</f>
        <v>5.7996467137492642</v>
      </c>
      <c r="E45">
        <f>STDEV(C$1,C$8,C$9,C$11,C$12,C$3)/SQRT(COUNT(C$1,C$8,C$9,C$11,C$12,C$3))</f>
        <v>3.1336505466131284</v>
      </c>
      <c r="F45">
        <f>STDEV(C$13,C$15,C$16)/SQRT(COUNT(C$13,C$15,C$16))</f>
        <v>1.3061469823137535</v>
      </c>
    </row>
    <row r="46" spans="1:17" x14ac:dyDescent="0.25">
      <c r="E46" t="s">
        <v>0</v>
      </c>
      <c r="F46" t="s">
        <v>1</v>
      </c>
      <c r="G46" t="s">
        <v>2</v>
      </c>
    </row>
    <row r="47" spans="1:17" x14ac:dyDescent="0.25">
      <c r="D47" t="s">
        <v>5</v>
      </c>
      <c r="E47">
        <f>AVERAGE(D$2,D$6,D$7,D$10)</f>
        <v>9.1173466950075758E-9</v>
      </c>
      <c r="F47">
        <f>AVERAGE(D$1,D$8,D$9,D$11,D$12,D$3)</f>
        <v>3.3922613623051587E-3</v>
      </c>
      <c r="G47">
        <f>AVERAGE(D$13,D$15,D$16)</f>
        <v>9.9105118116061004E-3</v>
      </c>
      <c r="P47" t="s">
        <v>2</v>
      </c>
      <c r="Q47" t="s">
        <v>1</v>
      </c>
    </row>
    <row r="48" spans="1:17" x14ac:dyDescent="0.25">
      <c r="E48">
        <f>STDEV(D$2,D$6,D$7,D$10)/SQRT(COUNT(D$2,D$6,D$7,D$10))</f>
        <v>8.7671984902016275E-9</v>
      </c>
      <c r="F48">
        <f>STDEV(D$1,D$8,D$9,D$11,D$12,D$3)/SQRT(COUNT(D$1,D$8,D$9,D$11,D$12,D$3))</f>
        <v>3.3921261645702186E-3</v>
      </c>
      <c r="G48">
        <f>STDEV(D$13,D$15,D$16)/SQRT(COUNT(D$13,D$15,D$16))</f>
        <v>8.6895127226370942E-3</v>
      </c>
      <c r="O48" t="s">
        <v>6</v>
      </c>
      <c r="P48">
        <v>6.3762420474985501E-3</v>
      </c>
      <c r="Q48">
        <v>3.3265308637097507E-2</v>
      </c>
    </row>
    <row r="49" spans="5:17" x14ac:dyDescent="0.25">
      <c r="F49" t="s">
        <v>0</v>
      </c>
      <c r="G49" t="s">
        <v>1</v>
      </c>
      <c r="H49" t="s">
        <v>2</v>
      </c>
      <c r="P49">
        <v>6.376242047475212E-3</v>
      </c>
      <c r="Q49">
        <v>1.7246081208688514E-2</v>
      </c>
    </row>
    <row r="50" spans="5:17" x14ac:dyDescent="0.25">
      <c r="E50" t="s">
        <v>12</v>
      </c>
      <c r="F50">
        <f>AVERAGE(E$2,E$6,E$7,E$10)</f>
        <v>2.9970284817272021E-2</v>
      </c>
      <c r="G50">
        <f>AVERAGE(E$1,E$8,E$9,E$11,E$12,E$3)</f>
        <v>2.7812768190002262E-2</v>
      </c>
      <c r="H50">
        <f>AVERAGE(E$13,E$15,E$16)</f>
        <v>2.6737475899886731E-2</v>
      </c>
    </row>
    <row r="51" spans="5:17" x14ac:dyDescent="0.25">
      <c r="F51">
        <f>STDEV(E$2,E$6,E$7,E$10)/SQRT(COUNT(E$2,E$6,E$7,E$10))</f>
        <v>1.6762636818991551E-3</v>
      </c>
      <c r="G51">
        <f>STDEV(E$1,E$8,E$9,E$11,E$12,E$3)/SQRT(COUNT(E$1,E$8,E$9,E$11,E$12,E$3))</f>
        <v>7.2462889778182062E-4</v>
      </c>
      <c r="H51">
        <f>STDEV(E$13,E$15,E$16)/SQRT(COUNT(E$13,E$15,E$16))</f>
        <v>4.2168642617918499E-4</v>
      </c>
    </row>
    <row r="52" spans="5:17" x14ac:dyDescent="0.25">
      <c r="G52" t="s">
        <v>0</v>
      </c>
      <c r="H52" t="s">
        <v>1</v>
      </c>
      <c r="I52" t="s">
        <v>2</v>
      </c>
    </row>
    <row r="53" spans="5:17" x14ac:dyDescent="0.25">
      <c r="F53" t="s">
        <v>6</v>
      </c>
      <c r="G53">
        <f>AVERAGE(F$2,F$6,F$7,F$10)</f>
        <v>5.9675758819035002E-2</v>
      </c>
      <c r="H53">
        <f>AVERAGE(F$1,F$8,F$9,F$11,F$12,F$3)</f>
        <v>3.3265308637097507E-2</v>
      </c>
      <c r="I53">
        <f>AVERAGE(F$13,F$15,F$16)</f>
        <v>6.3762420474985501E-3</v>
      </c>
    </row>
    <row r="54" spans="5:17" x14ac:dyDescent="0.25">
      <c r="G54">
        <f>STDEV(F$2,F$6,F$7,F$10)/SQRT(COUNT(F$2,F$6,F$7,F$10))</f>
        <v>1.7506312950913476E-2</v>
      </c>
      <c r="H54">
        <f>STDEV(F$1,F$8,F$9,F$11,F$12,F$3)/SQRT(COUNT(F$1,F$8,F$9,F$11,F$12,F$3))</f>
        <v>1.7246081208688514E-2</v>
      </c>
      <c r="I54">
        <f>STDEV(F$13,F$15,F$16)/SQRT(COUNT(F$13,F$15,F$16))</f>
        <v>6.376242047475212E-3</v>
      </c>
    </row>
    <row r="55" spans="5:17" x14ac:dyDescent="0.25">
      <c r="H55" t="s">
        <v>0</v>
      </c>
      <c r="I55" t="s">
        <v>1</v>
      </c>
      <c r="J55" t="s">
        <v>2</v>
      </c>
    </row>
    <row r="56" spans="5:17" x14ac:dyDescent="0.25">
      <c r="G56" t="s">
        <v>7</v>
      </c>
      <c r="H56">
        <f>AVERAGE(G$2,G$6,G$7,G$10)</f>
        <v>0.99125727760138016</v>
      </c>
      <c r="I56">
        <f>AVERAGE(G$1,G$8,G$9,G$11,G$12,G$3)</f>
        <v>0.99593860477582208</v>
      </c>
      <c r="J56">
        <f>AVERAGE(G$13,G$15,G$16)</f>
        <v>0.99702277168016751</v>
      </c>
    </row>
    <row r="57" spans="5:17" x14ac:dyDescent="0.25">
      <c r="H57">
        <f>STDEV(G$2,G$6,G$7,G$10)/SQRT(COUNT(G$2,G$6,G$7,G$10))</f>
        <v>3.0141188423478231E-3</v>
      </c>
      <c r="I57">
        <f>STDEV(G$1,G$8,G$9,G$11,G$12,G$3)/SQRT(COUNT(G$1,G$8,G$9,G$11,G$12,G$3))</f>
        <v>5.9640800478503531E-4</v>
      </c>
      <c r="J57">
        <f>STDEV(G$13,G$15,G$16)/SQRT(COUNT(G$13,G$15,G$16))</f>
        <v>6.4424976271466709E-4</v>
      </c>
    </row>
    <row r="58" spans="5:17" x14ac:dyDescent="0.25">
      <c r="I58" t="s">
        <v>0</v>
      </c>
      <c r="J58" t="s">
        <v>1</v>
      </c>
      <c r="K58" t="s">
        <v>2</v>
      </c>
    </row>
    <row r="59" spans="5:17" x14ac:dyDescent="0.25">
      <c r="H59" t="s">
        <v>8</v>
      </c>
      <c r="I59">
        <f>AVERAGE(H$2,H$6,H$7,H$10)</f>
        <v>0.97956179148700517</v>
      </c>
      <c r="J59">
        <f>AVERAGE(H$1,H$8,H$9,H$11,H$12,H$3)</f>
        <v>0.98889446950478532</v>
      </c>
      <c r="K59">
        <f>AVERAGE(H$13,H$15,H$16)</f>
        <v>0.95587640865020251</v>
      </c>
    </row>
    <row r="60" spans="5:17" x14ac:dyDescent="0.25">
      <c r="I60">
        <f>STDEV(H$2,H$6,H$7,H$10)/SQRT(COUNT(H$2,H$6,H$7,H$10))</f>
        <v>6.7099125555603678E-3</v>
      </c>
      <c r="J60">
        <f>STDEV(H$1,H$8,H$9,H$11,H$12,H$3)/SQRT(COUNT(H$1,H$8,H$9,H$11,H$12,H$3))</f>
        <v>4.0171974037803313E-3</v>
      </c>
      <c r="K60">
        <f>STDEV(H$13,H$15,H$16)/SQRT(COUNT(H$13,H$15,H$16))</f>
        <v>3.2158865150089026E-2</v>
      </c>
    </row>
    <row r="61" spans="5:17" x14ac:dyDescent="0.25">
      <c r="J61" t="s">
        <v>0</v>
      </c>
      <c r="K61" t="s">
        <v>1</v>
      </c>
      <c r="L61" t="s">
        <v>2</v>
      </c>
    </row>
    <row r="62" spans="5:17" x14ac:dyDescent="0.25">
      <c r="I62" t="s">
        <v>9</v>
      </c>
      <c r="J62">
        <f>AVERAGE(I$2,I$6,I$7,I$10)</f>
        <v>0.12468545960487196</v>
      </c>
      <c r="K62">
        <f>AVERAGE(I$1,I$8,I$9,I$11,I$12,I$3)</f>
        <v>8.8936434717963489E-2</v>
      </c>
      <c r="L62">
        <f>AVERAGE(I$13,I$15,I$16)</f>
        <v>7.7706263621669117E-2</v>
      </c>
    </row>
    <row r="63" spans="5:17" x14ac:dyDescent="0.25">
      <c r="J63">
        <f>STDEV(I$2,I$6,I$7,I$10)/SQRT(COUNT(I$2,I$6,I$7,I$10))</f>
        <v>2.4304734850480701E-2</v>
      </c>
      <c r="K63">
        <f>STDEV(I$1,I$8,I$9,I$11,I$12,I$3)/SQRT(COUNT(I$1,I$8,I$9,I$11,I$12,I$3))</f>
        <v>6.9233951776703617E-3</v>
      </c>
      <c r="L63">
        <f>STDEV(I$13,I$15,I$16)/SQRT(COUNT(I$13,I$15,I$16))</f>
        <v>9.1365500589313132E-3</v>
      </c>
    </row>
    <row r="64" spans="5:17" x14ac:dyDescent="0.25">
      <c r="K64" t="s">
        <v>0</v>
      </c>
      <c r="L64" t="s">
        <v>1</v>
      </c>
      <c r="M64" t="s">
        <v>2</v>
      </c>
    </row>
    <row r="65" spans="10:16" x14ac:dyDescent="0.25">
      <c r="J65" t="s">
        <v>10</v>
      </c>
      <c r="K65">
        <f>AVERAGE(J$2,J$6,J$7,J$10)</f>
        <v>0.19547964693515865</v>
      </c>
      <c r="L65">
        <f>AVERAGE(J$1,J$8,J$9,J$11,J$12,J$3)</f>
        <v>0.14598597123278839</v>
      </c>
      <c r="M65">
        <f>AVERAGE(J$13,J$15,J$16)</f>
        <v>0.28451527348591321</v>
      </c>
    </row>
    <row r="66" spans="10:16" x14ac:dyDescent="0.25">
      <c r="K66">
        <f>STDEV(J$2,J$6,J$7,J$10)/SQRT(COUNT(J$2,J$6,J$7,J$10))</f>
        <v>3.9980367203449642E-2</v>
      </c>
      <c r="L66">
        <f>STDEV(J$1,J$8,J$9,J$11,J$12,J$3)/SQRT(COUNT(J$1,J$8,J$9,J$11,J$12,J$3))</f>
        <v>2.3688513432857924E-2</v>
      </c>
      <c r="M66">
        <f>STDEV(J$13,J$15,J$16)/SQRT(COUNT(J$13,J$15,J$16))</f>
        <v>0.13820744247351507</v>
      </c>
    </row>
    <row r="67" spans="10:16" x14ac:dyDescent="0.25">
      <c r="L67" t="s">
        <v>0</v>
      </c>
      <c r="M67" t="s">
        <v>1</v>
      </c>
      <c r="N67" t="s">
        <v>2</v>
      </c>
    </row>
    <row r="68" spans="10:16" x14ac:dyDescent="0.25">
      <c r="K68" t="s">
        <v>67</v>
      </c>
      <c r="L68">
        <f>AVERAGE(K$2,K$6,K$7,K$10)</f>
        <v>3.6638464983888133</v>
      </c>
      <c r="M68">
        <f>AVERAGE(K$1,K$8,K$9,K$11,K$12,K$3)</f>
        <v>3.3298094482456033</v>
      </c>
      <c r="N68">
        <f>AVERAGE(K$13,K$15,K$16)</f>
        <v>3.7906111800855435</v>
      </c>
    </row>
    <row r="69" spans="10:16" x14ac:dyDescent="0.25">
      <c r="L69">
        <f>STDEV(K$2,K$6,K$7,K$10)/SQRT(COUNT(K$2,K$6,K$7,K$10))</f>
        <v>0.33962105029896961</v>
      </c>
      <c r="M69">
        <f>STDEV(K$1,K$8,K$9,K$11,K$12,K$3)/SQRT(COUNT(K$1,K$8,K$9,K$11,K$12,K$3))</f>
        <v>0.20902070846118584</v>
      </c>
      <c r="N69">
        <f>STDEV(K$13,K$15,K$16)/SQRT(COUNT(K$13,K$15,K$16))</f>
        <v>0.67344355677484558</v>
      </c>
    </row>
    <row r="70" spans="10:16" x14ac:dyDescent="0.25">
      <c r="M70" t="s">
        <v>0</v>
      </c>
      <c r="N70" t="s">
        <v>1</v>
      </c>
      <c r="O70" t="s">
        <v>2</v>
      </c>
    </row>
    <row r="71" spans="10:16" x14ac:dyDescent="0.25">
      <c r="L71" s="9" t="s">
        <v>68</v>
      </c>
      <c r="M71">
        <f>AVERAGE(L$2,L$6,L$7,L$10)</f>
        <v>19.525789007958871</v>
      </c>
      <c r="N71">
        <f>AVERAGE(L$1,L$8,L$9,L$11,L$12,L$3)</f>
        <v>19.659400329590621</v>
      </c>
      <c r="O71">
        <f>AVERAGE(L$13,L$15,L$16)</f>
        <v>18.456388248452026</v>
      </c>
    </row>
    <row r="72" spans="10:16" x14ac:dyDescent="0.25">
      <c r="M72">
        <f>STDEV(L$2,L$6,L$7,L$10)/SQRT(COUNT(L$2,L$6,L$7,L$10))</f>
        <v>0.79524307196852007</v>
      </c>
      <c r="N72">
        <f>STDEV(L$1,L$8,L$9,L$11,L$12,L$3)/SQRT(COUNT(L$1,L$8,L$9,L$11,L$12,L$3))</f>
        <v>0.61389913780302197</v>
      </c>
      <c r="O72">
        <f>STDEV(L$13,L$15,L$16)/SQRT(COUNT(L$13,L$15,L$16))</f>
        <v>1.8209971322728842</v>
      </c>
    </row>
    <row r="73" spans="10:16" x14ac:dyDescent="0.25">
      <c r="N73" t="s">
        <v>0</v>
      </c>
      <c r="O73" t="s">
        <v>1</v>
      </c>
      <c r="P73" t="s">
        <v>2</v>
      </c>
    </row>
    <row r="74" spans="10:16" x14ac:dyDescent="0.25">
      <c r="M74" t="s">
        <v>69</v>
      </c>
      <c r="N74">
        <f>AVERAGE(M$2,M$6,M$7,M$10)</f>
        <v>527426434.36937082</v>
      </c>
      <c r="O74">
        <f>AVERAGE(M$1,M$8,M$9,M$11,M$12,M$3)</f>
        <v>617811300.3894521</v>
      </c>
      <c r="P74">
        <f>AVERAGE(M$13,M$15,M$16)</f>
        <v>370703254.79603386</v>
      </c>
    </row>
    <row r="75" spans="10:16" x14ac:dyDescent="0.25">
      <c r="N75">
        <f>STDEV(M$2,M$6,M$7,M$10)/SQRT(COUNT(M$2,M$6,M$7,M$10))</f>
        <v>59106564.990464196</v>
      </c>
      <c r="O75">
        <f>STDEV(M$1,M$8,M$9,M$11,M$12,M$3)/SQRT(COUNT(M$1,M$8,M$9,M$11,M$12,M$3))</f>
        <v>129869159.69950381</v>
      </c>
      <c r="P75">
        <f>STDEV(M$13,M$15,M$16)/SQRT(COUNT(M$13,M$15,M$16))</f>
        <v>190549024.35482064</v>
      </c>
    </row>
  </sheetData>
  <conditionalFormatting sqref="I1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4B9-0D47-41C5-815E-E9C7909E4600}">
  <sheetPr codeName="Sheet6"/>
  <dimension ref="A1:N34"/>
  <sheetViews>
    <sheetView workbookViewId="0">
      <selection activeCell="H32" sqref="H32:J34"/>
    </sheetView>
  </sheetViews>
  <sheetFormatPr defaultRowHeight="15" x14ac:dyDescent="0.25"/>
  <cols>
    <col min="2" max="2" width="13.85546875" customWidth="1"/>
    <col min="3" max="3" width="17.7109375" customWidth="1"/>
    <col min="4" max="4" width="12" bestFit="1" customWidth="1"/>
    <col min="5" max="5" width="17.7109375" customWidth="1"/>
    <col min="6" max="6" width="13.85546875" customWidth="1"/>
    <col min="7" max="7" width="12" bestFit="1" customWidth="1"/>
    <col min="8" max="9" width="14.85546875" customWidth="1"/>
    <col min="10" max="13" width="12" bestFit="1" customWidth="1"/>
    <col min="14" max="14" width="9.140625" customWidth="1"/>
  </cols>
  <sheetData>
    <row r="1" spans="1:14" x14ac:dyDescent="0.25"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67</v>
      </c>
      <c r="M1" t="s">
        <v>70</v>
      </c>
      <c r="N1" t="s">
        <v>69</v>
      </c>
    </row>
    <row r="2" spans="1:14" x14ac:dyDescent="0.25">
      <c r="A2" t="s">
        <v>0</v>
      </c>
      <c r="B2">
        <v>2.0640388655312435E-2</v>
      </c>
      <c r="C2">
        <v>6.6060702069415042E-3</v>
      </c>
      <c r="D2">
        <v>10.19817103785174</v>
      </c>
      <c r="E2" s="8" t="s">
        <v>33</v>
      </c>
      <c r="F2">
        <v>2.9970284817272021E-2</v>
      </c>
      <c r="G2">
        <v>5.9675758819035002E-2</v>
      </c>
      <c r="H2">
        <v>0.99125727760138016</v>
      </c>
      <c r="I2">
        <v>0.97956179148700517</v>
      </c>
      <c r="J2">
        <v>0.12468545960487196</v>
      </c>
      <c r="K2">
        <v>0.19547964693515865</v>
      </c>
      <c r="L2">
        <v>3.6638464983888133</v>
      </c>
      <c r="M2">
        <v>19.525789007958871</v>
      </c>
      <c r="N2" s="8" t="s">
        <v>71</v>
      </c>
    </row>
    <row r="3" spans="1:14" x14ac:dyDescent="0.25">
      <c r="A3" t="s">
        <v>1</v>
      </c>
      <c r="B3">
        <v>2.0880814028200623E-2</v>
      </c>
      <c r="C3">
        <v>1.6676558355789704E-2</v>
      </c>
      <c r="D3">
        <v>14.063348195170397</v>
      </c>
      <c r="E3" s="8" t="s">
        <v>34</v>
      </c>
      <c r="F3">
        <v>2.7812768190002262E-2</v>
      </c>
      <c r="G3">
        <v>3.3265308637097507E-2</v>
      </c>
      <c r="H3">
        <v>0.99593860477582208</v>
      </c>
      <c r="I3">
        <v>0.98889446950478532</v>
      </c>
      <c r="J3">
        <v>8.8936434717963489E-2</v>
      </c>
      <c r="K3">
        <v>0.14598597123278839</v>
      </c>
      <c r="L3">
        <v>3.3298094482456033</v>
      </c>
      <c r="M3">
        <v>19.659400329590621</v>
      </c>
      <c r="N3" s="8" t="s">
        <v>72</v>
      </c>
    </row>
    <row r="4" spans="1:14" x14ac:dyDescent="0.25">
      <c r="A4" t="s">
        <v>2</v>
      </c>
      <c r="B4">
        <v>2.0141185909877801E-2</v>
      </c>
      <c r="C4" s="8" t="s">
        <v>32</v>
      </c>
      <c r="D4">
        <v>1.5218039662941347</v>
      </c>
      <c r="E4">
        <v>9.9105118116061004E-3</v>
      </c>
      <c r="F4">
        <v>2.6737475899886731E-2</v>
      </c>
      <c r="G4">
        <v>6.3762420474985501E-3</v>
      </c>
      <c r="H4">
        <v>0.99702277168016751</v>
      </c>
      <c r="I4">
        <v>0.95587640865020251</v>
      </c>
      <c r="J4">
        <v>7.7706263621669117E-2</v>
      </c>
      <c r="K4">
        <v>0.28451527348591321</v>
      </c>
      <c r="L4">
        <v>3.7906111800855435</v>
      </c>
      <c r="M4">
        <v>18.456388248452026</v>
      </c>
      <c r="N4" s="8" t="s">
        <v>73</v>
      </c>
    </row>
    <row r="6" spans="1:14" x14ac:dyDescent="0.25">
      <c r="B6" t="s">
        <v>11</v>
      </c>
      <c r="C6" t="s">
        <v>13</v>
      </c>
      <c r="D6" t="s">
        <v>25</v>
      </c>
      <c r="E6" t="s">
        <v>26</v>
      </c>
      <c r="F6" t="s">
        <v>12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67</v>
      </c>
      <c r="M6" t="s">
        <v>70</v>
      </c>
      <c r="N6" t="s">
        <v>69</v>
      </c>
    </row>
    <row r="7" spans="1:14" x14ac:dyDescent="0.25">
      <c r="A7" t="s">
        <v>0</v>
      </c>
      <c r="B7" s="8" t="s">
        <v>35</v>
      </c>
      <c r="C7" s="8" t="s">
        <v>38</v>
      </c>
      <c r="D7">
        <v>5.7996467137492642</v>
      </c>
      <c r="E7" s="8" t="s">
        <v>40</v>
      </c>
      <c r="F7" s="8" t="s">
        <v>41</v>
      </c>
      <c r="G7">
        <v>1.7506312950913476E-2</v>
      </c>
      <c r="H7" s="8" t="s">
        <v>44</v>
      </c>
      <c r="I7">
        <v>6.7099125555603678E-3</v>
      </c>
      <c r="J7">
        <v>2.4304734850480701E-2</v>
      </c>
      <c r="K7">
        <v>3.9980367203449642E-2</v>
      </c>
      <c r="L7">
        <v>0.33962105029896961</v>
      </c>
      <c r="M7">
        <v>0.79524307196852007</v>
      </c>
      <c r="N7" s="8" t="s">
        <v>74</v>
      </c>
    </row>
    <row r="8" spans="1:14" x14ac:dyDescent="0.25">
      <c r="A8" t="s">
        <v>1</v>
      </c>
      <c r="B8" s="8" t="s">
        <v>36</v>
      </c>
      <c r="C8">
        <v>5.1081949958759667E-3</v>
      </c>
      <c r="D8">
        <v>3.1336505466131284</v>
      </c>
      <c r="E8" s="8" t="s">
        <v>34</v>
      </c>
      <c r="F8" s="8" t="s">
        <v>42</v>
      </c>
      <c r="G8">
        <v>1.7246081208688514E-2</v>
      </c>
      <c r="H8" s="8" t="s">
        <v>45</v>
      </c>
      <c r="I8" s="8" t="s">
        <v>47</v>
      </c>
      <c r="J8">
        <v>6.9233951776703617E-3</v>
      </c>
      <c r="K8">
        <v>2.3688513432857924E-2</v>
      </c>
      <c r="L8">
        <v>0.20902070846118584</v>
      </c>
      <c r="M8">
        <v>0.61389913780302197</v>
      </c>
      <c r="N8" s="8" t="s">
        <v>75</v>
      </c>
    </row>
    <row r="9" spans="1:14" x14ac:dyDescent="0.25">
      <c r="A9" t="s">
        <v>2</v>
      </c>
      <c r="B9" s="8" t="s">
        <v>37</v>
      </c>
      <c r="C9" s="8" t="s">
        <v>39</v>
      </c>
      <c r="D9">
        <v>1.3061469823137535</v>
      </c>
      <c r="E9">
        <v>8.6895127226370942E-3</v>
      </c>
      <c r="F9" s="8" t="s">
        <v>43</v>
      </c>
      <c r="G9">
        <v>6.376242047475212E-3</v>
      </c>
      <c r="H9" s="8" t="s">
        <v>46</v>
      </c>
      <c r="I9">
        <v>3.2158865150089026E-2</v>
      </c>
      <c r="J9">
        <v>9.1365500589313132E-3</v>
      </c>
      <c r="K9">
        <v>0.13820744247351507</v>
      </c>
      <c r="L9">
        <v>0.67344355677484558</v>
      </c>
      <c r="M9">
        <v>1.8209971322728842</v>
      </c>
      <c r="N9" s="8" t="s">
        <v>76</v>
      </c>
    </row>
    <row r="11" spans="1:14" x14ac:dyDescent="0.25">
      <c r="B11" t="s">
        <v>11</v>
      </c>
      <c r="C11" t="s">
        <v>13</v>
      </c>
      <c r="D11" t="s">
        <v>25</v>
      </c>
      <c r="E11" t="s">
        <v>26</v>
      </c>
      <c r="F11" t="s">
        <v>12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67</v>
      </c>
      <c r="M11" t="s">
        <v>70</v>
      </c>
      <c r="N11" t="s">
        <v>69</v>
      </c>
    </row>
    <row r="12" spans="1:14" x14ac:dyDescent="0.25">
      <c r="A12" t="s">
        <v>0</v>
      </c>
      <c r="B12" t="str">
        <f>_xlfn.CONCAT(ROUND(B2,2), " ± ", B7)</f>
        <v>0.02 ± 2.07E-04</v>
      </c>
      <c r="C12" t="str">
        <f>_xlfn.CONCAT(ROUND(C2,2), " ± ", C7)</f>
        <v>0.01 ± 3.81E-03</v>
      </c>
      <c r="D12" t="str">
        <f>_xlfn.CONCAT(ROUND(D2,2), " ± ", ROUND(D7,2))</f>
        <v>10.2 ± 5.8</v>
      </c>
      <c r="E12" t="str">
        <f>_xlfn.CONCAT(E2, " ± ", E7)</f>
        <v>9.12E-09 ± 8.77E-09</v>
      </c>
      <c r="F12" t="str">
        <f>_xlfn.CONCAT(ROUND(F2,2), " ± ", F7)</f>
        <v>0.03 ± 1.68E-03</v>
      </c>
      <c r="G12" t="str">
        <f>_xlfn.CONCAT(ROUND(G2,2), " ± ", ROUND(G7,2))</f>
        <v>0.06 ± 0.02</v>
      </c>
      <c r="H12" t="str">
        <f>_xlfn.CONCAT(ROUND(H2,3), " ± ", H7)</f>
        <v>0.991 ± 3.01E-03</v>
      </c>
      <c r="I12" t="str">
        <f>_xlfn.CONCAT(ROUND(I2,3), " ± ", ROUND(I7,3))</f>
        <v>0.98 ± 0.007</v>
      </c>
      <c r="J12" t="str">
        <f>_xlfn.CONCAT(ROUND(J2,3), " ± ", ROUND(J7,3))</f>
        <v>0.125 ± 0.024</v>
      </c>
      <c r="K12" t="str">
        <f>_xlfn.CONCAT(ROUND(K2,3), " ± ", ROUND(K7,3))</f>
        <v>0.195 ± 0.04</v>
      </c>
      <c r="L12" t="str">
        <f>_xlfn.CONCAT(ROUND(L2,2), " ± ", ROUND(L7,2))</f>
        <v>3.66 ± 0.34</v>
      </c>
      <c r="M12" t="str">
        <f>_xlfn.CONCAT(ROUND(M2,2), " ± ", ROUND(M7,2))</f>
        <v>19.53 ± 0.8</v>
      </c>
      <c r="N12" t="str">
        <f>_xlfn.CONCAT(N2, " ± ", N7)</f>
        <v>5.27E+08 ± 5.91E+07</v>
      </c>
    </row>
    <row r="13" spans="1:14" x14ac:dyDescent="0.25">
      <c r="A13" t="s">
        <v>1</v>
      </c>
      <c r="B13" t="str">
        <f t="shared" ref="B13:B14" si="0">_xlfn.CONCAT(ROUND(B3,2), " ± ", B8)</f>
        <v>0.02 ± 1.18E-04</v>
      </c>
      <c r="C13" t="str">
        <f>_xlfn.CONCAT(ROUND(C3,2), " ± ", ROUND(C8,2))</f>
        <v>0.02 ± 0.01</v>
      </c>
      <c r="D13" t="str">
        <f t="shared" ref="D13:D14" si="1">_xlfn.CONCAT(ROUND(D3,2), " ± ", ROUND(D8,2))</f>
        <v>14.06 ± 3.13</v>
      </c>
      <c r="E13" t="str">
        <f>_xlfn.CONCAT(E3, " ± ", E8)</f>
        <v>3.39E-03 ± 3.39E-03</v>
      </c>
      <c r="F13" t="str">
        <f t="shared" ref="F13:F14" si="2">_xlfn.CONCAT(ROUND(F3,2), " ± ", F8)</f>
        <v>0.03 ± 7.25E-04</v>
      </c>
      <c r="G13" t="str">
        <f t="shared" ref="G13:G14" si="3">_xlfn.CONCAT(ROUND(G3,2), " ± ", ROUND(G8,2))</f>
        <v>0.03 ± 0.02</v>
      </c>
      <c r="H13" t="str">
        <f t="shared" ref="H13:I14" si="4">_xlfn.CONCAT(ROUND(H3,3), " ± ", H8)</f>
        <v>0.996 ± 5.96E-04</v>
      </c>
      <c r="I13" t="str">
        <f t="shared" si="4"/>
        <v>0.989 ± 4.02E-03</v>
      </c>
      <c r="J13" t="str">
        <f t="shared" ref="J13:K14" si="5">_xlfn.CONCAT(ROUND(J3,3), " ± ", ROUND(J8,3))</f>
        <v>0.089 ± 0.007</v>
      </c>
      <c r="K13" t="str">
        <f t="shared" si="5"/>
        <v>0.146 ± 0.024</v>
      </c>
      <c r="L13" t="str">
        <f t="shared" ref="L13:M14" si="6">_xlfn.CONCAT(ROUND(L3,2), " ± ", ROUND(L8,2))</f>
        <v>3.33 ± 0.21</v>
      </c>
      <c r="M13" t="str">
        <f t="shared" si="6"/>
        <v>19.66 ± 0.61</v>
      </c>
      <c r="N13" t="str">
        <f t="shared" ref="N13:N14" si="7">_xlfn.CONCAT(N3, " ± ", N8)</f>
        <v>6.18E+08 ± 1.30E+08</v>
      </c>
    </row>
    <row r="14" spans="1:14" x14ac:dyDescent="0.25">
      <c r="A14" t="s">
        <v>2</v>
      </c>
      <c r="B14" t="str">
        <f t="shared" si="0"/>
        <v>0.02 ± 3.19E-04</v>
      </c>
      <c r="C14" t="str">
        <f>_xlfn.CONCAT(C4, " ± ", C9)</f>
        <v>3.22E-03 ± 2.85E-03</v>
      </c>
      <c r="D14" t="str">
        <f t="shared" si="1"/>
        <v>1.52 ± 1.31</v>
      </c>
      <c r="E14" t="str">
        <f>_xlfn.CONCAT(ROUND(E4,2), " ± ", ROUND(E9,2))</f>
        <v>0.01 ± 0.01</v>
      </c>
      <c r="F14" t="str">
        <f t="shared" si="2"/>
        <v>0.03 ± 4.22E-04</v>
      </c>
      <c r="G14" t="str">
        <f t="shared" si="3"/>
        <v>0.01 ± 0.01</v>
      </c>
      <c r="H14" t="str">
        <f t="shared" si="4"/>
        <v>0.997 ± 6.44E-04</v>
      </c>
      <c r="I14" t="str">
        <f>_xlfn.CONCAT(ROUND(I4,3), " ± ", ROUND(I9,3))</f>
        <v>0.956 ± 0.032</v>
      </c>
      <c r="J14" t="str">
        <f t="shared" si="5"/>
        <v>0.078 ± 0.009</v>
      </c>
      <c r="K14" t="str">
        <f t="shared" si="5"/>
        <v>0.285 ± 0.138</v>
      </c>
      <c r="L14" t="str">
        <f t="shared" si="6"/>
        <v>3.79 ± 0.67</v>
      </c>
      <c r="M14" t="str">
        <f t="shared" si="6"/>
        <v>18.46 ± 1.82</v>
      </c>
      <c r="N14" t="str">
        <f t="shared" si="7"/>
        <v>3.71E+08 ± 1.91E+08</v>
      </c>
    </row>
    <row r="21" spans="8:10" x14ac:dyDescent="0.25">
      <c r="I21" t="s">
        <v>2</v>
      </c>
      <c r="J21" t="s">
        <v>1</v>
      </c>
    </row>
    <row r="22" spans="8:10" x14ac:dyDescent="0.25">
      <c r="H22" t="s">
        <v>11</v>
      </c>
      <c r="I22" t="s">
        <v>49</v>
      </c>
      <c r="J22" t="s">
        <v>48</v>
      </c>
    </row>
    <row r="23" spans="8:10" x14ac:dyDescent="0.25">
      <c r="H23" t="s">
        <v>13</v>
      </c>
      <c r="I23" t="s">
        <v>51</v>
      </c>
      <c r="J23" t="s">
        <v>50</v>
      </c>
    </row>
    <row r="24" spans="8:10" x14ac:dyDescent="0.25">
      <c r="H24" t="s">
        <v>25</v>
      </c>
      <c r="I24" t="s">
        <v>53</v>
      </c>
      <c r="J24" t="s">
        <v>52</v>
      </c>
    </row>
    <row r="25" spans="8:10" x14ac:dyDescent="0.25">
      <c r="H25" t="s">
        <v>26</v>
      </c>
      <c r="I25" t="s">
        <v>55</v>
      </c>
      <c r="J25" t="s">
        <v>54</v>
      </c>
    </row>
    <row r="26" spans="8:10" x14ac:dyDescent="0.25">
      <c r="H26" t="s">
        <v>12</v>
      </c>
      <c r="I26" t="s">
        <v>57</v>
      </c>
      <c r="J26" t="s">
        <v>56</v>
      </c>
    </row>
    <row r="27" spans="8:10" x14ac:dyDescent="0.25">
      <c r="H27" t="s">
        <v>27</v>
      </c>
      <c r="I27" t="s">
        <v>55</v>
      </c>
      <c r="J27" t="s">
        <v>58</v>
      </c>
    </row>
    <row r="28" spans="8:10" x14ac:dyDescent="0.25">
      <c r="H28" t="s">
        <v>28</v>
      </c>
      <c r="I28" t="s">
        <v>60</v>
      </c>
      <c r="J28" t="s">
        <v>59</v>
      </c>
    </row>
    <row r="29" spans="8:10" x14ac:dyDescent="0.25">
      <c r="H29" t="s">
        <v>29</v>
      </c>
      <c r="I29" t="s">
        <v>62</v>
      </c>
      <c r="J29" t="s">
        <v>61</v>
      </c>
    </row>
    <row r="30" spans="8:10" x14ac:dyDescent="0.25">
      <c r="H30" t="s">
        <v>30</v>
      </c>
      <c r="I30" t="s">
        <v>64</v>
      </c>
      <c r="J30" t="s">
        <v>63</v>
      </c>
    </row>
    <row r="31" spans="8:10" x14ac:dyDescent="0.25">
      <c r="H31" t="s">
        <v>31</v>
      </c>
      <c r="I31" t="s">
        <v>66</v>
      </c>
      <c r="J31" t="s">
        <v>65</v>
      </c>
    </row>
    <row r="32" spans="8:10" x14ac:dyDescent="0.25">
      <c r="H32" t="s">
        <v>67</v>
      </c>
      <c r="I32" t="s">
        <v>78</v>
      </c>
      <c r="J32" t="s">
        <v>77</v>
      </c>
    </row>
    <row r="33" spans="8:10" x14ac:dyDescent="0.25">
      <c r="H33" t="s">
        <v>70</v>
      </c>
      <c r="I33" t="s">
        <v>80</v>
      </c>
      <c r="J33" t="s">
        <v>79</v>
      </c>
    </row>
    <row r="34" spans="8:10" x14ac:dyDescent="0.25">
      <c r="H34" t="s">
        <v>69</v>
      </c>
      <c r="I34" t="s">
        <v>82</v>
      </c>
      <c r="J34" t="s">
        <v>81</v>
      </c>
    </row>
  </sheetData>
  <conditionalFormatting sqref="B2:K4">
    <cfRule type="cellIs" dxfId="1" priority="2" operator="lessThan">
      <formula>0.005</formula>
    </cfRule>
  </conditionalFormatting>
  <conditionalFormatting sqref="B7:K9">
    <cfRule type="cellIs" dxfId="0" priority="1" operator="lessThan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BDA-DCFB-43FC-A136-A524520CA669}">
  <sheetPr codeName="Sheet5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6.3762420474985501E-3</v>
      </c>
      <c r="C4" s="5">
        <v>3.3265308637097507E-2</v>
      </c>
    </row>
    <row r="5" spans="1:3" x14ac:dyDescent="0.25">
      <c r="A5" s="5" t="s">
        <v>16</v>
      </c>
      <c r="B5" s="5">
        <v>1.2196938794397267E-4</v>
      </c>
      <c r="C5" s="5">
        <v>1.7845639023400743E-3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6</v>
      </c>
      <c r="C8" s="5"/>
    </row>
    <row r="9" spans="1:3" x14ac:dyDescent="0.25">
      <c r="A9" s="5" t="s">
        <v>20</v>
      </c>
      <c r="B9" s="5">
        <v>-1.4623911801844434</v>
      </c>
      <c r="C9" s="5"/>
    </row>
    <row r="10" spans="1:3" x14ac:dyDescent="0.25">
      <c r="A10" s="5" t="s">
        <v>21</v>
      </c>
      <c r="B10" s="5">
        <v>9.697675186019987E-2</v>
      </c>
      <c r="C10" s="5"/>
    </row>
    <row r="11" spans="1:3" x14ac:dyDescent="0.25">
      <c r="A11" s="5" t="s">
        <v>22</v>
      </c>
      <c r="B11" s="5">
        <v>1.9431802805153031</v>
      </c>
      <c r="C11" s="5"/>
    </row>
    <row r="12" spans="1:3" x14ac:dyDescent="0.25">
      <c r="A12" s="5" t="s">
        <v>23</v>
      </c>
      <c r="B12" s="5">
        <v>0.19395350372039974</v>
      </c>
      <c r="C12" s="5"/>
    </row>
    <row r="13" spans="1:3" ht="15.75" thickBot="1" x14ac:dyDescent="0.3">
      <c r="A13" s="6" t="s">
        <v>24</v>
      </c>
      <c r="B13" s="6">
        <v>2.4469118511449697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7877-2AD9-489D-A427-371C750705EF}">
  <sheetPr codeName="Sheet4"/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2.4471162099115268E-14</v>
      </c>
      <c r="B2" s="2">
        <v>0.11363580300473007</v>
      </c>
    </row>
    <row r="3" spans="1:2" x14ac:dyDescent="0.25">
      <c r="A3" s="4">
        <v>1.9128726142448975E-2</v>
      </c>
      <c r="B3" s="2">
        <v>2.2204460492503131E-14</v>
      </c>
    </row>
    <row r="4" spans="1:2" x14ac:dyDescent="0.25">
      <c r="A4" s="4">
        <v>2.2204460492503131E-14</v>
      </c>
      <c r="B4" s="2">
        <v>3.4876841185003328E-3</v>
      </c>
    </row>
    <row r="5" spans="1:2" x14ac:dyDescent="0.25">
      <c r="B5" s="2">
        <v>2.2121073765903207E-2</v>
      </c>
    </row>
    <row r="6" spans="1:2" x14ac:dyDescent="0.25">
      <c r="B6" s="2">
        <v>1.7390751957619473E-2</v>
      </c>
    </row>
    <row r="7" spans="1:2" x14ac:dyDescent="0.25">
      <c r="B7" s="2">
        <v>4.2956538975809748E-2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E80-DC22-4133-A756-8654DAF095E1}">
  <sheetPr codeName="Sheet3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3.21944755853407E-3</v>
      </c>
      <c r="C4" s="5">
        <v>1.6676558355789701E-2</v>
      </c>
    </row>
    <row r="5" spans="1:3" x14ac:dyDescent="0.25">
      <c r="A5" s="5" t="s">
        <v>16</v>
      </c>
      <c r="B5" s="5">
        <v>2.4402258222940722E-5</v>
      </c>
      <c r="C5" s="5">
        <v>1.5656193669535365E-4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7</v>
      </c>
      <c r="C8" s="5"/>
    </row>
    <row r="9" spans="1:3" x14ac:dyDescent="0.25">
      <c r="A9" s="5" t="s">
        <v>20</v>
      </c>
      <c r="B9" s="5">
        <v>-2.3001846560616568</v>
      </c>
      <c r="C9" s="5"/>
    </row>
    <row r="10" spans="1:3" x14ac:dyDescent="0.25">
      <c r="A10" s="5" t="s">
        <v>21</v>
      </c>
      <c r="B10" s="5">
        <v>2.7488066953630499E-2</v>
      </c>
      <c r="C10" s="5"/>
    </row>
    <row r="11" spans="1:3" x14ac:dyDescent="0.25">
      <c r="A11" s="5" t="s">
        <v>22</v>
      </c>
      <c r="B11" s="5">
        <v>1.8945786050900073</v>
      </c>
      <c r="C11" s="5"/>
    </row>
    <row r="12" spans="1:3" x14ac:dyDescent="0.25">
      <c r="A12" s="5" t="s">
        <v>23</v>
      </c>
      <c r="B12" s="5">
        <v>5.4976133907260999E-2</v>
      </c>
      <c r="C12" s="5"/>
    </row>
    <row r="13" spans="1:3" ht="15.75" thickBot="1" x14ac:dyDescent="0.3">
      <c r="A13" s="6" t="s">
        <v>24</v>
      </c>
      <c r="B13" s="6">
        <v>2.3646242515927849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8443-320F-4BFF-8BF4-24794721E863}">
  <sheetPr codeName="Sheet2"/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8.9234516110104131E-3</v>
      </c>
      <c r="B2" s="2">
        <v>3.0788060792072375E-2</v>
      </c>
    </row>
    <row r="3" spans="1:2" x14ac:dyDescent="0.25">
      <c r="A3" s="4">
        <v>3.9006300211049587E-4</v>
      </c>
      <c r="B3" s="2">
        <v>1.2258587595493572E-2</v>
      </c>
    </row>
    <row r="4" spans="1:2" x14ac:dyDescent="0.25">
      <c r="A4" s="4">
        <v>3.4482806248130169E-4</v>
      </c>
      <c r="B4" s="2">
        <v>8.0317773101076604E-3</v>
      </c>
    </row>
    <row r="5" spans="1:2" x14ac:dyDescent="0.25">
      <c r="A5" s="4"/>
      <c r="B5" s="2">
        <v>3.2489532554589657E-4</v>
      </c>
    </row>
    <row r="6" spans="1:2" x14ac:dyDescent="0.25">
      <c r="A6" s="4"/>
      <c r="B6" s="2">
        <v>1.708377444080628E-2</v>
      </c>
    </row>
    <row r="7" spans="1:2" x14ac:dyDescent="0.25">
      <c r="B7" s="2">
        <v>3.1572254670712438E-2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kmct4 t test</vt:lpstr>
      <vt:lpstr>kmct4 anova data</vt:lpstr>
      <vt:lpstr>kpl t tes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2020-05-27T06:07:55Z</dcterms:created>
  <dcterms:modified xsi:type="dcterms:W3CDTF">2020-05-27T21:00:50Z</dcterms:modified>
</cp:coreProperties>
</file>