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7428456-F6B8-42BE-A894-A47490364A9B}" xr6:coauthVersionLast="44" xr6:coauthVersionMax="44" xr10:uidLastSave="{00000000-0000-0000-0000-000000000000}"/>
  <bookViews>
    <workbookView xWindow="22932" yWindow="-108" windowWidth="23256" windowHeight="12576" xr2:uid="{0A183822-7954-4BE4-BDAB-B5FAE4C8B5A1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B5" i="1"/>
  <c r="C34" i="3"/>
  <c r="D34" i="3"/>
  <c r="E34" i="3"/>
  <c r="F34" i="3"/>
  <c r="G34" i="3"/>
  <c r="H34" i="3"/>
  <c r="I34" i="3"/>
  <c r="J34" i="3"/>
  <c r="B34" i="3"/>
  <c r="B30" i="3" l="1"/>
  <c r="D24" i="1" l="1"/>
  <c r="E28" i="1"/>
  <c r="D25" i="1" l="1"/>
  <c r="E29" i="1"/>
  <c r="C30" i="3"/>
  <c r="D30" i="3"/>
  <c r="E30" i="3"/>
  <c r="F30" i="3"/>
  <c r="G30" i="3"/>
  <c r="H30" i="3"/>
  <c r="I30" i="3"/>
  <c r="J30" i="3"/>
  <c r="C31" i="3"/>
  <c r="D31" i="3"/>
  <c r="E31" i="3"/>
  <c r="F31" i="3"/>
  <c r="G31" i="3"/>
  <c r="H31" i="3"/>
  <c r="I31" i="3"/>
  <c r="J31" i="3"/>
  <c r="C32" i="3"/>
  <c r="D32" i="3"/>
  <c r="E32" i="3"/>
  <c r="F32" i="3"/>
  <c r="G32" i="3"/>
  <c r="H32" i="3"/>
  <c r="I32" i="3"/>
  <c r="J32" i="3"/>
  <c r="C33" i="3"/>
  <c r="D33" i="3"/>
  <c r="E33" i="3"/>
  <c r="F33" i="3"/>
  <c r="G33" i="3"/>
  <c r="H33" i="3"/>
  <c r="I33" i="3"/>
  <c r="J33" i="3"/>
  <c r="C35" i="3"/>
  <c r="D35" i="3"/>
  <c r="E35" i="3"/>
  <c r="F35" i="3"/>
  <c r="G35" i="3"/>
  <c r="H35" i="3"/>
  <c r="I35" i="3"/>
  <c r="J35" i="3"/>
  <c r="B31" i="3"/>
  <c r="B32" i="3"/>
  <c r="B33" i="3"/>
  <c r="B35" i="3"/>
  <c r="AE23" i="1" l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K6" i="1"/>
  <c r="AK5" i="1"/>
  <c r="AJ6" i="1"/>
  <c r="AJ5" i="1"/>
  <c r="AD23" i="1" s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N39" i="1"/>
  <c r="N40" i="1"/>
  <c r="N41" i="1"/>
  <c r="N42" i="1"/>
  <c r="N43" i="1"/>
  <c r="N44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U36" i="1"/>
  <c r="V36" i="1"/>
  <c r="W36" i="1"/>
  <c r="O37" i="1"/>
  <c r="P37" i="1"/>
  <c r="Q37" i="1"/>
  <c r="R37" i="1"/>
  <c r="S37" i="1"/>
  <c r="T37" i="1"/>
  <c r="U37" i="1"/>
  <c r="V37" i="1"/>
  <c r="W37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3" i="1"/>
  <c r="Y6" i="1"/>
  <c r="W6" i="1"/>
  <c r="V6" i="1"/>
  <c r="AA5" i="1"/>
  <c r="Z5" i="1"/>
  <c r="W5" i="1"/>
  <c r="V5" i="1"/>
  <c r="T5" i="1"/>
  <c r="X93" i="1"/>
  <c r="V93" i="1"/>
  <c r="U93" i="1"/>
  <c r="T93" i="1"/>
  <c r="S93" i="1"/>
  <c r="X92" i="1"/>
  <c r="X99" i="1" s="1"/>
  <c r="W92" i="1"/>
  <c r="W99" i="1" s="1"/>
  <c r="V92" i="1"/>
  <c r="V99" i="1" s="1"/>
  <c r="U92" i="1"/>
  <c r="U99" i="1" s="1"/>
  <c r="T92" i="1"/>
  <c r="T99" i="1" s="1"/>
  <c r="S92" i="1"/>
  <c r="S99" i="1" s="1"/>
  <c r="W89" i="1"/>
  <c r="U89" i="1"/>
  <c r="T89" i="1"/>
  <c r="S89" i="1"/>
  <c r="R89" i="1"/>
  <c r="W88" i="1"/>
  <c r="V88" i="1"/>
  <c r="U88" i="1"/>
  <c r="T88" i="1"/>
  <c r="S88" i="1"/>
  <c r="R88" i="1"/>
  <c r="V84" i="1"/>
  <c r="AE84" i="1" s="1"/>
  <c r="U84" i="1"/>
  <c r="AD84" i="1" s="1"/>
  <c r="T84" i="1"/>
  <c r="AC84" i="1" s="1"/>
  <c r="S84" i="1"/>
  <c r="AB84" i="1" s="1"/>
  <c r="R84" i="1"/>
  <c r="AA84" i="1" s="1"/>
  <c r="Q84" i="1"/>
  <c r="Z84" i="1" s="1"/>
  <c r="U80" i="1"/>
  <c r="AD80" i="1" s="1"/>
  <c r="T80" i="1"/>
  <c r="AC80" i="1" s="1"/>
  <c r="S80" i="1"/>
  <c r="AB80" i="1" s="1"/>
  <c r="R80" i="1"/>
  <c r="AA80" i="1" s="1"/>
  <c r="Q80" i="1"/>
  <c r="Z80" i="1" s="1"/>
  <c r="P80" i="1"/>
  <c r="Y80" i="1" s="1"/>
  <c r="T76" i="1"/>
  <c r="AC76" i="1" s="1"/>
  <c r="S76" i="1"/>
  <c r="AB76" i="1" s="1"/>
  <c r="R76" i="1"/>
  <c r="AA76" i="1" s="1"/>
  <c r="Q76" i="1"/>
  <c r="Z76" i="1" s="1"/>
  <c r="P76" i="1"/>
  <c r="Y76" i="1" s="1"/>
  <c r="O76" i="1"/>
  <c r="X76" i="1" s="1"/>
  <c r="S72" i="1"/>
  <c r="AB72" i="1" s="1"/>
  <c r="R72" i="1"/>
  <c r="AA72" i="1" s="1"/>
  <c r="Q72" i="1"/>
  <c r="Z72" i="1" s="1"/>
  <c r="P72" i="1"/>
  <c r="Y72" i="1" s="1"/>
  <c r="O72" i="1"/>
  <c r="X72" i="1" s="1"/>
  <c r="N72" i="1"/>
  <c r="W72" i="1" s="1"/>
  <c r="R68" i="1"/>
  <c r="AA68" i="1" s="1"/>
  <c r="Q68" i="1"/>
  <c r="Z68" i="1" s="1"/>
  <c r="P68" i="1"/>
  <c r="Y68" i="1" s="1"/>
  <c r="O68" i="1"/>
  <c r="X68" i="1" s="1"/>
  <c r="N68" i="1"/>
  <c r="W68" i="1" s="1"/>
  <c r="M68" i="1"/>
  <c r="V68" i="1" s="1"/>
  <c r="Q64" i="1"/>
  <c r="Z64" i="1" s="1"/>
  <c r="P64" i="1"/>
  <c r="Y64" i="1" s="1"/>
  <c r="O64" i="1"/>
  <c r="X64" i="1" s="1"/>
  <c r="N64" i="1"/>
  <c r="W64" i="1" s="1"/>
  <c r="M64" i="1"/>
  <c r="V64" i="1" s="1"/>
  <c r="L64" i="1"/>
  <c r="U64" i="1" s="1"/>
  <c r="P61" i="1"/>
  <c r="N61" i="1"/>
  <c r="M61" i="1"/>
  <c r="L61" i="1"/>
  <c r="K61" i="1"/>
  <c r="P60" i="1"/>
  <c r="O60" i="1"/>
  <c r="N60" i="1"/>
  <c r="M60" i="1"/>
  <c r="L60" i="1"/>
  <c r="K60" i="1"/>
  <c r="O57" i="1"/>
  <c r="M57" i="1"/>
  <c r="L57" i="1"/>
  <c r="K57" i="1"/>
  <c r="J57" i="1"/>
  <c r="O56" i="1"/>
  <c r="N56" i="1"/>
  <c r="M56" i="1"/>
  <c r="L56" i="1"/>
  <c r="K56" i="1"/>
  <c r="J56" i="1"/>
  <c r="N53" i="1"/>
  <c r="L53" i="1"/>
  <c r="K53" i="1"/>
  <c r="J53" i="1"/>
  <c r="I53" i="1"/>
  <c r="N52" i="1"/>
  <c r="M52" i="1"/>
  <c r="L52" i="1"/>
  <c r="K52" i="1"/>
  <c r="J52" i="1"/>
  <c r="I52" i="1"/>
  <c r="M49" i="1"/>
  <c r="K49" i="1"/>
  <c r="J49" i="1"/>
  <c r="I49" i="1"/>
  <c r="H49" i="1"/>
  <c r="M48" i="1"/>
  <c r="L48" i="1"/>
  <c r="K48" i="1"/>
  <c r="J48" i="1"/>
  <c r="I48" i="1"/>
  <c r="H48" i="1"/>
  <c r="L45" i="1"/>
  <c r="J45" i="1"/>
  <c r="I45" i="1"/>
  <c r="H45" i="1"/>
  <c r="G45" i="1"/>
  <c r="L44" i="1"/>
  <c r="K44" i="1"/>
  <c r="J44" i="1"/>
  <c r="I44" i="1"/>
  <c r="H44" i="1"/>
  <c r="G44" i="1"/>
  <c r="K41" i="1"/>
  <c r="I41" i="1"/>
  <c r="H41" i="1"/>
  <c r="G41" i="1"/>
  <c r="F41" i="1"/>
  <c r="K40" i="1"/>
  <c r="J40" i="1"/>
  <c r="I40" i="1"/>
  <c r="H40" i="1"/>
  <c r="G40" i="1"/>
  <c r="F40" i="1"/>
  <c r="J37" i="1"/>
  <c r="H37" i="1"/>
  <c r="G37" i="1"/>
  <c r="F37" i="1"/>
  <c r="E37" i="1"/>
  <c r="J36" i="1"/>
  <c r="I36" i="1"/>
  <c r="H36" i="1"/>
  <c r="G36" i="1"/>
  <c r="F36" i="1"/>
  <c r="E36" i="1"/>
  <c r="I33" i="1"/>
  <c r="G33" i="1"/>
  <c r="F33" i="1"/>
  <c r="E33" i="1"/>
  <c r="D33" i="1"/>
  <c r="I32" i="1"/>
  <c r="H32" i="1"/>
  <c r="G32" i="1"/>
  <c r="F32" i="1"/>
  <c r="E32" i="1"/>
  <c r="D32" i="1"/>
  <c r="H29" i="1"/>
  <c r="F29" i="1"/>
  <c r="D29" i="1"/>
  <c r="C29" i="1"/>
  <c r="H28" i="1"/>
  <c r="G28" i="1"/>
  <c r="F28" i="1"/>
  <c r="D28" i="1"/>
  <c r="C28" i="1"/>
  <c r="G25" i="1"/>
  <c r="G24" i="1"/>
  <c r="F24" i="1"/>
  <c r="E25" i="1"/>
  <c r="C25" i="1"/>
  <c r="B25" i="1"/>
  <c r="E24" i="1"/>
  <c r="C24" i="1"/>
  <c r="B24" i="1"/>
</calcChain>
</file>

<file path=xl/sharedStrings.xml><?xml version="1.0" encoding="utf-8"?>
<sst xmlns="http://schemas.openxmlformats.org/spreadsheetml/2006/main" count="466" uniqueCount="208">
  <si>
    <t>HK-2</t>
  </si>
  <si>
    <t>UMRC6</t>
  </si>
  <si>
    <t>UOK262</t>
  </si>
  <si>
    <t>UOK + DIDS</t>
  </si>
  <si>
    <t>siRNA_c</t>
  </si>
  <si>
    <t>siRNA</t>
  </si>
  <si>
    <t>kPL</t>
  </si>
  <si>
    <t>kMCT4</t>
  </si>
  <si>
    <t>R1L</t>
  </si>
  <si>
    <t>Rinj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</si>
  <si>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</si>
  <si>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</si>
  <si>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</si>
  <si>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</si>
  <si>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</si>
  <si>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</si>
  <si>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</si>
  <si>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</si>
  <si>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</si>
  <si>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RMSEP</t>
  </si>
  <si>
    <t>RMSELin</t>
  </si>
  <si>
    <t>RMSELex</t>
  </si>
  <si>
    <t>R1P</t>
  </si>
  <si>
    <t>R1Lex</t>
  </si>
  <si>
    <t>R1Lin</t>
  </si>
  <si>
    <t>0.02 ± 0</t>
  </si>
  <si>
    <t>0 ± 0</t>
  </si>
  <si>
    <t>0.01 ± 0</t>
  </si>
  <si>
    <t>0.03 ± 0.01</t>
  </si>
  <si>
    <t>0.43 ± 0.22</t>
  </si>
  <si>
    <t>0.2 ± 0.2</t>
  </si>
  <si>
    <t>0.42 ± 0.1</t>
  </si>
  <si>
    <t>0.35 ± 0.2</t>
  </si>
  <si>
    <t>0.07 ± 0.02</t>
  </si>
  <si>
    <t>0.05 ± 0.02</t>
  </si>
  <si>
    <t>0.06 ± 0.01</t>
  </si>
  <si>
    <t>0.08 ± 0.01</t>
  </si>
  <si>
    <t>0.09 ± 0.01</t>
  </si>
  <si>
    <t>0.35 ± 0.06</t>
  </si>
  <si>
    <t>0.75 ± 0.4</t>
  </si>
  <si>
    <t>0.17 ± 0.14</t>
  </si>
  <si>
    <t>0.03 ± 0</t>
  </si>
  <si>
    <t>0.04 ± 0.02</t>
  </si>
  <si>
    <t>0.2 ± 0.05</t>
  </si>
  <si>
    <t>1.67 ± 1.13</t>
  </si>
  <si>
    <t>0.74 ± 0.73</t>
  </si>
  <si>
    <t>2.04E-02</t>
  </si>
  <si>
    <t>2.32E-03</t>
  </si>
  <si>
    <t>4.30E-01</t>
  </si>
  <si>
    <t>7.38E-02</t>
  </si>
  <si>
    <t>3.27E-03</t>
  </si>
  <si>
    <t>9.25E-02</t>
  </si>
  <si>
    <t>2.66E-02</t>
  </si>
  <si>
    <t>3.63E-02</t>
  </si>
  <si>
    <t>3.33E-03</t>
  </si>
  <si>
    <t>1.99E-02</t>
  </si>
  <si>
    <t>6.51E-03</t>
  </si>
  <si>
    <t>1.95E-01</t>
  </si>
  <si>
    <t>5.03E-02</t>
  </si>
  <si>
    <t>6.70E-03</t>
  </si>
  <si>
    <t>3.54E-01</t>
  </si>
  <si>
    <t>2.68E-02</t>
  </si>
  <si>
    <t>2.04E-01</t>
  </si>
  <si>
    <t>3.55E-04</t>
  </si>
  <si>
    <t>2.06E-02</t>
  </si>
  <si>
    <t>2.75E-02</t>
  </si>
  <si>
    <t>4.16E-01</t>
  </si>
  <si>
    <t>6.31E-02</t>
  </si>
  <si>
    <t>2.34E-03</t>
  </si>
  <si>
    <t>7.54E-01</t>
  </si>
  <si>
    <t>2.69E-02</t>
  </si>
  <si>
    <t>1.67E+00</t>
  </si>
  <si>
    <t>2.31E-03</t>
  </si>
  <si>
    <t>5.03E-03</t>
  </si>
  <si>
    <t>3.47E-01</t>
  </si>
  <si>
    <t>8.04E-02</t>
  </si>
  <si>
    <t>5.00E-03</t>
  </si>
  <si>
    <t>1.69E-01</t>
  </si>
  <si>
    <t>2.67E-02</t>
  </si>
  <si>
    <t>7.45E-01</t>
  </si>
  <si>
    <t>2.53E-03</t>
  </si>
  <si>
    <t>2.07E-02</t>
  </si>
  <si>
    <t>1.08E-02</t>
  </si>
  <si>
    <t>6.55E-01</t>
  </si>
  <si>
    <t>1.00E-01</t>
  </si>
  <si>
    <t>1.00E-02</t>
  </si>
  <si>
    <t>1.09E-01</t>
  </si>
  <si>
    <t>1.21E-01</t>
  </si>
  <si>
    <t>1.94E-07</t>
  </si>
  <si>
    <t>2.08E-02</t>
  </si>
  <si>
    <t>7.22E-03</t>
  </si>
  <si>
    <t>5.82E-01</t>
  </si>
  <si>
    <t>2.05E-01</t>
  </si>
  <si>
    <t>1.64E-01</t>
  </si>
  <si>
    <t>3.94E-07</t>
  </si>
  <si>
    <t>3.82E-04</t>
  </si>
  <si>
    <t>1.41E-04</t>
  </si>
  <si>
    <t>2.17E-01</t>
  </si>
  <si>
    <t>2.38E-02</t>
  </si>
  <si>
    <t>1.21E-02</t>
  </si>
  <si>
    <t>2.16E-05</t>
  </si>
  <si>
    <t>1.67E-02</t>
  </si>
  <si>
    <t>2.95E-04</t>
  </si>
  <si>
    <t>1.19E-03</t>
  </si>
  <si>
    <t>2.39E-02</t>
  </si>
  <si>
    <t>3.30E-03</t>
  </si>
  <si>
    <t>5.73E-02</t>
  </si>
  <si>
    <t>4.87E-05</t>
  </si>
  <si>
    <t>4.70E-02</t>
  </si>
  <si>
    <t>2.31E-04</t>
  </si>
  <si>
    <t>1.02E-02</t>
  </si>
  <si>
    <t>1.02E-01</t>
  </si>
  <si>
    <t>1.05E-02</t>
  </si>
  <si>
    <t>1.41E-03</t>
  </si>
  <si>
    <t>3.99E-01</t>
  </si>
  <si>
    <t>1.61E-04</t>
  </si>
  <si>
    <t>1.13E+00</t>
  </si>
  <si>
    <t>1.17E-03</t>
  </si>
  <si>
    <t>4.75E-04</t>
  </si>
  <si>
    <t>4.29E-04</t>
  </si>
  <si>
    <t>2.01E-01</t>
  </si>
  <si>
    <t>1.46E-02</t>
  </si>
  <si>
    <t>2.89E-03</t>
  </si>
  <si>
    <t>1.37E-01</t>
  </si>
  <si>
    <t>1.28E-04</t>
  </si>
  <si>
    <t>7.33E-01</t>
  </si>
  <si>
    <t>2.49E-03</t>
  </si>
  <si>
    <t>1.79E-04</t>
  </si>
  <si>
    <t>4.76E-04</t>
  </si>
  <si>
    <t>3.83E-02</t>
  </si>
  <si>
    <t>6.99E-07</t>
  </si>
  <si>
    <t>1.83E-02</t>
  </si>
  <si>
    <t>2.97E-05</t>
  </si>
  <si>
    <t>1.89E-02</t>
  </si>
  <si>
    <t>2.04E-02 ± 3.82E-04</t>
  </si>
  <si>
    <t>2.32E-03 ± 1.41E-04</t>
  </si>
  <si>
    <t>4.30E-01 ± 2.17E-01</t>
  </si>
  <si>
    <t>7.38E-02 ± 2.38E-02</t>
  </si>
  <si>
    <t>3.27E-03 ± 3.27E-03</t>
  </si>
  <si>
    <t>9.25E-02 ± 1.21E-02</t>
  </si>
  <si>
    <t>2.66E-02 ± 2.16E-05</t>
  </si>
  <si>
    <t>3.63E-02 ± 1.67E-02</t>
  </si>
  <si>
    <t>3.33E-03 ± 3.33E-03</t>
  </si>
  <si>
    <t>1.99E-02 ± 2.95E-04</t>
  </si>
  <si>
    <t>6.51E-03 ± 1.19E-03</t>
  </si>
  <si>
    <t>1.95E-01 ± 1.95E-01</t>
  </si>
  <si>
    <t>5.03E-02 ± 2.39E-02</t>
  </si>
  <si>
    <t>6.70E-03 ± 3.30E-03</t>
  </si>
  <si>
    <t>3.54E-01 ± 5.73E-02</t>
  </si>
  <si>
    <t>2.68E-02 ± 4.87E-05</t>
  </si>
  <si>
    <t>2.04E-01 ± 4.70E-02</t>
  </si>
  <si>
    <t>3.55E-04 ± 3.55E-04</t>
  </si>
  <si>
    <t>2.06E-02 ± 2.31E-04</t>
  </si>
  <si>
    <t>2.75E-02 ± 1.02E-02</t>
  </si>
  <si>
    <t>4.16E-01 ± 1.02E-01</t>
  </si>
  <si>
    <t>6.31E-02 ± 1.05E-02</t>
  </si>
  <si>
    <t>2.34E-03 ± 1.41E-03</t>
  </si>
  <si>
    <t>7.54E-01 ± 3.99E-01</t>
  </si>
  <si>
    <t>2.69E-02 ± 1.61E-04</t>
  </si>
  <si>
    <t>1.67E+00 ± 1.13E+00</t>
  </si>
  <si>
    <t>2.31E-03 ± 1.17E-03</t>
  </si>
  <si>
    <t>2.04E-02 ± 4.75E-04</t>
  </si>
  <si>
    <t>5.03E-03 ± 4.29E-04</t>
  </si>
  <si>
    <t>3.47E-01 ± 2.01E-01</t>
  </si>
  <si>
    <t>8.04E-02 ± 1.46E-02</t>
  </si>
  <si>
    <t>5.00E-03 ± 2.89E-03</t>
  </si>
  <si>
    <t>1.69E-01 ± 1.37E-01</t>
  </si>
  <si>
    <t>2.67E-02 ± 1.28E-04</t>
  </si>
  <si>
    <t>7.45E-01 ± 7.33E-01</t>
  </si>
  <si>
    <t>2.53E-03 ± 2.49E-03</t>
  </si>
  <si>
    <t>2.08E-02 ± 1.79E-04</t>
  </si>
  <si>
    <t>7.22E-03 ± 4.76E-04</t>
  </si>
  <si>
    <t>5.82E-01 ± 3.83E-02</t>
  </si>
  <si>
    <t>1.00E-01 ± 6.99E-07</t>
  </si>
  <si>
    <t>5.00E-03 ± 5.00E-03</t>
  </si>
  <si>
    <t>2.05E-01 ± 1.83E-02</t>
  </si>
  <si>
    <t>2.68E-02 ± 2.97E-05</t>
  </si>
  <si>
    <t>1.64E-01 ± 1.89E-02</t>
  </si>
  <si>
    <t>3.94E-07 ± 3.94E-07</t>
  </si>
  <si>
    <t>1.65E-03</t>
  </si>
  <si>
    <t>5.99E-04</t>
  </si>
  <si>
    <t>3.55E-03</t>
  </si>
  <si>
    <t>1.16E-03</t>
  </si>
  <si>
    <t>1.10E-03</t>
  </si>
  <si>
    <t>1.11E-03</t>
  </si>
  <si>
    <t>1.49E-02</t>
  </si>
  <si>
    <t>9.00E-03</t>
  </si>
  <si>
    <t>6.99E-03</t>
  </si>
  <si>
    <t>2.11E-02</t>
  </si>
  <si>
    <t>8.28E-03</t>
  </si>
  <si>
    <t>1.64E-02</t>
  </si>
  <si>
    <t>6.39E-03</t>
  </si>
  <si>
    <t>1.96E-02</t>
  </si>
  <si>
    <t>5.28E-03</t>
  </si>
  <si>
    <t>1.09E-02</t>
  </si>
  <si>
    <t>4.07E-03</t>
  </si>
  <si>
    <t>1.54E-02</t>
  </si>
  <si>
    <t>9.99E-03</t>
  </si>
  <si>
    <t>5.61E-03</t>
  </si>
  <si>
    <t>4.22E-03</t>
  </si>
  <si>
    <t>3.98E-02</t>
  </si>
  <si>
    <t>2.61E-02</t>
  </si>
  <si>
    <t>5.41E-02</t>
  </si>
  <si>
    <t>3.25E-02</t>
  </si>
  <si>
    <t>4.52E-02</t>
  </si>
  <si>
    <t>1.98E-02</t>
  </si>
  <si>
    <t>5.06E-02</t>
  </si>
  <si>
    <t>2.34E-02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</si>
</sst>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Sheet1!$B$25:$E$25</c:f>
                <c:numCache>
                  <c:formatCode>General</c:formatCode>
                  <c:ptCount val="4"/>
                  <c:pt idx="0">
                    <c:v>1.4394371902156326E-4</c:v>
                  </c:pt>
                  <c:pt idx="1">
                    <c:v>1.1454985630101012E-3</c:v>
                  </c:pt>
                  <c:pt idx="2">
                    <c:v>1.0252324897493665E-2</c:v>
                  </c:pt>
                  <c:pt idx="3">
                    <c:v>4.2710599724978308E-4</c:v>
                  </c:pt>
                </c:numCache>
              </c:numRef>
            </c:plus>
            <c:minus>
              <c:numRef>
                <c:f>Sheet1!$B$25:$E$25</c:f>
                <c:numCache>
                  <c:formatCode>General</c:formatCode>
                  <c:ptCount val="4"/>
                  <c:pt idx="0">
                    <c:v>1.4394371902156326E-4</c:v>
                  </c:pt>
                  <c:pt idx="1">
                    <c:v>1.1454985630101012E-3</c:v>
                  </c:pt>
                  <c:pt idx="2">
                    <c:v>1.0252324897493665E-2</c:v>
                  </c:pt>
                  <c:pt idx="3">
                    <c:v>4.2710599724978308E-4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Sheet1!$B$23:$E$23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Sheet1!$B$24:$E$24</c:f>
              <c:numCache>
                <c:formatCode>0.00E+00</c:formatCode>
                <c:ptCount val="4"/>
                <c:pt idx="0">
                  <c:v>2.3164158690311869E-3</c:v>
                </c:pt>
                <c:pt idx="1">
                  <c:v>6.3841099779699843E-3</c:v>
                </c:pt>
                <c:pt idx="2">
                  <c:v>2.7259684965693379E-2</c:v>
                </c:pt>
                <c:pt idx="3">
                  <c:v>4.9438179583043522E-3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8-45B5-AE65-A211A979E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104152"/>
        <c:axId val="351102840"/>
      </c:barChart>
      <c:catAx>
        <c:axId val="35110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2840"/>
        <c:crosses val="autoZero"/>
        <c:auto val="1"/>
        <c:lblAlgn val="ctr"/>
        <c:lblOffset val="100"/>
        <c:noMultiLvlLbl val="0"/>
      </c:catAx>
      <c:valAx>
        <c:axId val="35110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0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Sheet1!$C$29:$F$29</c:f>
                <c:numCache>
                  <c:formatCode>General</c:formatCode>
                  <c:ptCount val="4"/>
                  <c:pt idx="0">
                    <c:v>1.0119091447892565E-2</c:v>
                  </c:pt>
                  <c:pt idx="1">
                    <c:v>5.4093217675224937E-2</c:v>
                  </c:pt>
                  <c:pt idx="2">
                    <c:v>0.39819613118576136</c:v>
                  </c:pt>
                  <c:pt idx="3">
                    <c:v>0.14503347676822781</c:v>
                  </c:pt>
                </c:numCache>
              </c:numRef>
            </c:plus>
            <c:minus>
              <c:numRef>
                <c:f>Sheet1!$C$29:$F$29</c:f>
                <c:numCache>
                  <c:formatCode>General</c:formatCode>
                  <c:ptCount val="4"/>
                  <c:pt idx="0">
                    <c:v>1.0119091447892565E-2</c:v>
                  </c:pt>
                  <c:pt idx="1">
                    <c:v>5.4093217675224937E-2</c:v>
                  </c:pt>
                  <c:pt idx="2">
                    <c:v>0.39819613118576136</c:v>
                  </c:pt>
                  <c:pt idx="3">
                    <c:v>0.14503347676822781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Sheet1!$C$27:$F$27</c:f>
              <c:strCache>
                <c:ptCount val="4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</c:strCache>
            </c:strRef>
          </c:cat>
          <c:val>
            <c:numRef>
              <c:f>Sheet1!$C$28:$F$28</c:f>
              <c:numCache>
                <c:formatCode>0.00E+00</c:formatCode>
                <c:ptCount val="4"/>
                <c:pt idx="0">
                  <c:v>9.1562026481064915E-2</c:v>
                </c:pt>
                <c:pt idx="1">
                  <c:v>0.35224348703388203</c:v>
                </c:pt>
                <c:pt idx="2">
                  <c:v>0.74774420072208381</c:v>
                </c:pt>
                <c:pt idx="3">
                  <c:v>0.17801503044574071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F-44C5-BD22-384F6A6E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455432"/>
        <c:axId val="657455104"/>
      </c:barChart>
      <c:catAx>
        <c:axId val="65745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104"/>
        <c:crosses val="autoZero"/>
        <c:auto val="1"/>
        <c:lblAlgn val="ctr"/>
        <c:lblOffset val="100"/>
        <c:noMultiLvlLbl val="0"/>
      </c:catAx>
      <c:valAx>
        <c:axId val="657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5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R1Lin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Sheet1!$D$33:$I$33</c:f>
                <c:numCache>
                  <c:formatCode>General</c:formatCode>
                  <c:ptCount val="6"/>
                  <c:pt idx="0">
                    <c:v>2.4510193064883369E-2</c:v>
                  </c:pt>
                  <c:pt idx="1">
                    <c:v>2.4560951831086825E-2</c:v>
                  </c:pt>
                  <c:pt idx="2">
                    <c:v>1.117040559412727E-2</c:v>
                  </c:pt>
                  <c:pt idx="3">
                    <c:v>1.5218377435181186E-2</c:v>
                  </c:pt>
                  <c:pt idx="5">
                    <c:v>3.2305776623275939E-8</c:v>
                  </c:pt>
                </c:numCache>
              </c:numRef>
            </c:plus>
            <c:minus>
              <c:numRef>
                <c:f>Sheet1!$D$33:$I$33</c:f>
                <c:numCache>
                  <c:formatCode>General</c:formatCode>
                  <c:ptCount val="6"/>
                  <c:pt idx="0">
                    <c:v>2.4510193064883369E-2</c:v>
                  </c:pt>
                  <c:pt idx="1">
                    <c:v>2.4560951831086825E-2</c:v>
                  </c:pt>
                  <c:pt idx="2">
                    <c:v>1.117040559412727E-2</c:v>
                  </c:pt>
                  <c:pt idx="3">
                    <c:v>1.5218377435181186E-2</c:v>
                  </c:pt>
                  <c:pt idx="5">
                    <c:v>3.2305776623275939E-8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Sheet1!$D$31:$I$31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Sheet1!$D$32:$I$32</c:f>
              <c:numCache>
                <c:formatCode>0.00E+00</c:formatCode>
                <c:ptCount val="6"/>
                <c:pt idx="0">
                  <c:v>7.5338792243522842E-2</c:v>
                </c:pt>
                <c:pt idx="1">
                  <c:v>5.0878096231398669E-2</c:v>
                </c:pt>
                <c:pt idx="2">
                  <c:v>5.9605294490649968E-2</c:v>
                </c:pt>
                <c:pt idx="3">
                  <c:v>7.5438489871608422E-2</c:v>
                </c:pt>
                <c:pt idx="4">
                  <c:v>9.9996154785638877E-2</c:v>
                </c:pt>
                <c:pt idx="5">
                  <c:v>9.9999611247921769E-2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5-4AD7-964C-B65B3D267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844992"/>
        <c:axId val="608845320"/>
      </c:barChart>
      <c:catAx>
        <c:axId val="6088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5320"/>
        <c:crosses val="autoZero"/>
        <c:auto val="1"/>
        <c:lblAlgn val="ctr"/>
        <c:lblOffset val="100"/>
        <c:noMultiLvlLbl val="0"/>
      </c:catAx>
      <c:valAx>
        <c:axId val="6088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Sheet1!$Q$88</c:f>
              <c:strCache>
                <c:ptCount val="1"/>
                <c:pt idx="0">
                  <c:v>R1P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Sheet1!$R$89:$W$89</c:f>
                <c:numCache>
                  <c:formatCode>General</c:formatCode>
                  <c:ptCount val="6"/>
                  <c:pt idx="0">
                    <c:v>3.8905919800278743E-4</c:v>
                  </c:pt>
                  <c:pt idx="1">
                    <c:v>3.0506651067963139E-4</c:v>
                  </c:pt>
                  <c:pt idx="2">
                    <c:v>2.1590559082891949E-4</c:v>
                  </c:pt>
                  <c:pt idx="3">
                    <c:v>4.6278990617203001E-4</c:v>
                  </c:pt>
                  <c:pt idx="5">
                    <c:v>9.8987882803977523E-5</c:v>
                  </c:pt>
                </c:numCache>
              </c:numRef>
            </c:plus>
            <c:minus>
              <c:numRef>
                <c:f>Sheet1!$R$89:$W$89</c:f>
                <c:numCache>
                  <c:formatCode>General</c:formatCode>
                  <c:ptCount val="6"/>
                  <c:pt idx="0">
                    <c:v>3.8905919800278743E-4</c:v>
                  </c:pt>
                  <c:pt idx="1">
                    <c:v>3.0506651067963139E-4</c:v>
                  </c:pt>
                  <c:pt idx="2">
                    <c:v>2.1590559082891949E-4</c:v>
                  </c:pt>
                  <c:pt idx="3">
                    <c:v>4.6278990617203001E-4</c:v>
                  </c:pt>
                  <c:pt idx="5">
                    <c:v>9.8987882803977523E-5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Sheet1!$R$87:$W$87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Sheet1!$R$88:$W$88</c:f>
              <c:numCache>
                <c:formatCode>0.00E+00</c:formatCode>
                <c:ptCount val="6"/>
                <c:pt idx="0">
                  <c:v>2.037862058825092E-2</c:v>
                </c:pt>
                <c:pt idx="1">
                  <c:v>1.9912909647962457E-2</c:v>
                </c:pt>
                <c:pt idx="2">
                  <c:v>2.0515103427541762E-2</c:v>
                </c:pt>
                <c:pt idx="3">
                  <c:v>2.0409427432635803E-2</c:v>
                </c:pt>
                <c:pt idx="4">
                  <c:v>2.0902529677286813E-2</c:v>
                </c:pt>
                <c:pt idx="5">
                  <c:v>2.068643633958234E-2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77D-AF5F-AA89389C4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458704"/>
        <c:axId val="455463624"/>
      </c:barChart>
      <c:catAx>
        <c:axId val="45545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63624"/>
        <c:crosses val="autoZero"/>
        <c:auto val="1"/>
        <c:lblAlgn val="ctr"/>
        <c:lblOffset val="100"/>
        <c:noMultiLvlLbl val="0"/>
      </c:catAx>
      <c:valAx>
        <c:axId val="4554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Sheet1!$R$92</c:f>
              <c:strCache>
                <c:ptCount val="1"/>
                <c:pt idx="0">
                  <c:v>R1Lex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Sheet1!$S$93:$X$93</c:f>
                <c:numCache>
                  <c:formatCode>General</c:formatCode>
                  <c:ptCount val="6"/>
                  <c:pt idx="0">
                    <c:v>6.790444705159948E-5</c:v>
                  </c:pt>
                  <c:pt idx="1">
                    <c:v>7.4724977136014664E-5</c:v>
                  </c:pt>
                  <c:pt idx="2">
                    <c:v>1.6268316449898223E-4</c:v>
                  </c:pt>
                  <c:pt idx="3">
                    <c:v>1.9335632166111503E-4</c:v>
                  </c:pt>
                  <c:pt idx="5">
                    <c:v>2.7860731561090558E-6</c:v>
                  </c:pt>
                </c:numCache>
              </c:numRef>
            </c:plus>
            <c:minus>
              <c:numRef>
                <c:f>Sheet1!$S$93:$X$93</c:f>
                <c:numCache>
                  <c:formatCode>General</c:formatCode>
                  <c:ptCount val="6"/>
                  <c:pt idx="0">
                    <c:v>6.790444705159948E-5</c:v>
                  </c:pt>
                  <c:pt idx="1">
                    <c:v>7.4724977136014664E-5</c:v>
                  </c:pt>
                  <c:pt idx="2">
                    <c:v>1.6268316449898223E-4</c:v>
                  </c:pt>
                  <c:pt idx="3">
                    <c:v>1.9335632166111503E-4</c:v>
                  </c:pt>
                  <c:pt idx="5">
                    <c:v>2.7860731561090558E-6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Sheet1!$S$91:$X$91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Sheet1!$S$92:$X$92</c:f>
              <c:numCache>
                <c:formatCode>0.00E+00</c:formatCode>
                <c:ptCount val="6"/>
                <c:pt idx="0">
                  <c:v>2.6626665084659509E-2</c:v>
                </c:pt>
                <c:pt idx="1">
                  <c:v>2.678220265577928E-2</c:v>
                </c:pt>
                <c:pt idx="2">
                  <c:v>2.6913361518582011E-2</c:v>
                </c:pt>
                <c:pt idx="3">
                  <c:v>2.6763462286901768E-2</c:v>
                </c:pt>
                <c:pt idx="4">
                  <c:v>2.6623766806585347E-2</c:v>
                </c:pt>
                <c:pt idx="5">
                  <c:v>2.6746041579962625E-2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A-4F3E-BC37-3B280C14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06944"/>
        <c:axId val="410533824"/>
      </c:barChart>
      <c:catAx>
        <c:axId val="4543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33824"/>
        <c:crosses val="autoZero"/>
        <c:auto val="1"/>
        <c:lblAlgn val="ctr"/>
        <c:lblOffset val="100"/>
        <c:noMultiLvlLbl val="0"/>
      </c:catAx>
      <c:valAx>
        <c:axId val="410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Sheet1!$B$25:$G$25</c:f>
                <c:numCache>
                  <c:formatCode>General</c:formatCode>
                  <c:ptCount val="6"/>
                  <c:pt idx="0">
                    <c:v>1.4394371902156326E-4</c:v>
                  </c:pt>
                  <c:pt idx="1">
                    <c:v>1.1454985630101012E-3</c:v>
                  </c:pt>
                  <c:pt idx="2">
                    <c:v>1.0252324897493665E-2</c:v>
                  </c:pt>
                  <c:pt idx="3">
                    <c:v>4.2710599724978308E-4</c:v>
                  </c:pt>
                  <c:pt idx="5">
                    <c:v>4.1447888678808326E-4</c:v>
                  </c:pt>
                </c:numCache>
              </c:numRef>
            </c:plus>
            <c:minus>
              <c:numRef>
                <c:f>Sheet1!$B$25:$G$25</c:f>
                <c:numCache>
                  <c:formatCode>General</c:formatCode>
                  <c:ptCount val="6"/>
                  <c:pt idx="0">
                    <c:v>1.4394371902156326E-4</c:v>
                  </c:pt>
                  <c:pt idx="1">
                    <c:v>1.1454985630101012E-3</c:v>
                  </c:pt>
                  <c:pt idx="2">
                    <c:v>1.0252324897493665E-2</c:v>
                  </c:pt>
                  <c:pt idx="3">
                    <c:v>4.2710599724978308E-4</c:v>
                  </c:pt>
                  <c:pt idx="5">
                    <c:v>4.1447888678808326E-4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Sheet1!$B$23:$G$23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Sheet1!$B$24:$G$24</c:f>
              <c:numCache>
                <c:formatCode>0.00E+00</c:formatCode>
                <c:ptCount val="6"/>
                <c:pt idx="0">
                  <c:v>2.3164158690311869E-3</c:v>
                </c:pt>
                <c:pt idx="1">
                  <c:v>6.3841099779699843E-3</c:v>
                </c:pt>
                <c:pt idx="2">
                  <c:v>2.7259684965693379E-2</c:v>
                </c:pt>
                <c:pt idx="3">
                  <c:v>4.9438179583043522E-3</c:v>
                </c:pt>
                <c:pt idx="4">
                  <c:v>1.0575516431258088E-2</c:v>
                </c:pt>
                <c:pt idx="5">
                  <c:v>7.1513467267411528E-3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8-4929-959E-C4A5FED7D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763480"/>
        <c:axId val="532759216"/>
      </c:barChart>
      <c:catAx>
        <c:axId val="53276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59216"/>
        <c:crosses val="autoZero"/>
        <c:auto val="1"/>
        <c:lblAlgn val="ctr"/>
        <c:lblOffset val="100"/>
        <c:noMultiLvlLbl val="0"/>
      </c:catAx>
      <c:valAx>
        <c:axId val="532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kMCT4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Sheet1!$C$29:$H$29</c:f>
                <c:numCache>
                  <c:formatCode>General</c:formatCode>
                  <c:ptCount val="6"/>
                  <c:pt idx="0">
                    <c:v>1.0119091447892565E-2</c:v>
                  </c:pt>
                  <c:pt idx="1">
                    <c:v>5.4093217675224937E-2</c:v>
                  </c:pt>
                  <c:pt idx="2">
                    <c:v>0.39819613118576136</c:v>
                  </c:pt>
                  <c:pt idx="3">
                    <c:v>0.14503347676822781</c:v>
                  </c:pt>
                  <c:pt idx="5">
                    <c:v>1.6027079767790373E-2</c:v>
                  </c:pt>
                </c:numCache>
              </c:numRef>
            </c:plus>
            <c:minus>
              <c:numRef>
                <c:f>Sheet1!$C$29:$H$29</c:f>
                <c:numCache>
                  <c:formatCode>General</c:formatCode>
                  <c:ptCount val="6"/>
                  <c:pt idx="0">
                    <c:v>1.0119091447892565E-2</c:v>
                  </c:pt>
                  <c:pt idx="1">
                    <c:v>5.4093217675224937E-2</c:v>
                  </c:pt>
                  <c:pt idx="2">
                    <c:v>0.39819613118576136</c:v>
                  </c:pt>
                  <c:pt idx="3">
                    <c:v>0.14503347676822781</c:v>
                  </c:pt>
                  <c:pt idx="5">
                    <c:v>1.6027079767790373E-2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Sheet1!$C$27:$H$27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Sheet1!$C$28:$H$28</c:f>
              <c:numCache>
                <c:formatCode>0.00E+00</c:formatCode>
                <c:ptCount val="6"/>
                <c:pt idx="0">
                  <c:v>9.1562026481064915E-2</c:v>
                </c:pt>
                <c:pt idx="1">
                  <c:v>0.35224348703388203</c:v>
                </c:pt>
                <c:pt idx="2">
                  <c:v>0.74774420072208381</c:v>
                </c:pt>
                <c:pt idx="3">
                  <c:v>0.17801503044574071</c:v>
                </c:pt>
                <c:pt idx="4">
                  <c:v>0.11351920357952909</c:v>
                </c:pt>
                <c:pt idx="5">
                  <c:v>0.20672336535200575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795-AC42-02E4157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000488"/>
        <c:axId val="528926480"/>
      </c:barChart>
      <c:catAx>
        <c:axId val="46400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6480"/>
        <c:crosses val="autoZero"/>
        <c:auto val="1"/>
        <c:lblAlgn val="ctr"/>
        <c:lblOffset val="100"/>
        <c:noMultiLvlLbl val="0"/>
      </c:catAx>
      <c:valAx>
        <c:axId val="5289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Sheet1!$I$51:$N$51</c:f>
              <c:strCache>
                <c:ptCount val="6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  <c:pt idx="3">
                  <c:v>UOK + DIDS</c:v>
                </c:pt>
                <c:pt idx="4">
                  <c:v>siRNA_c</c:v>
                </c:pt>
                <c:pt idx="5">
                  <c:v>siRNA</c:v>
                </c:pt>
              </c:strCache>
            </c:strRef>
          </c:cat>
          <c:val>
            <c:numRef>
              <c:f>Sheet1!$I$52:$N$52</c:f>
              <c:numCache>
                <c:formatCode>0.00E+00</c:formatCode>
                <c:ptCount val="6"/>
                <c:pt idx="0">
                  <c:v>3.8181824203370934E-2</c:v>
                </c:pt>
                <c:pt idx="1">
                  <c:v>0.20297707272718515</c:v>
                </c:pt>
                <c:pt idx="2">
                  <c:v>1.6671523445758363</c:v>
                </c:pt>
                <c:pt idx="3">
                  <c:v>0.79229808016207393</c:v>
                </c:pt>
                <c:pt idx="4">
                  <c:v>0.12935499209510501</c:v>
                </c:pt>
                <c:pt idx="5">
                  <c:v>0.16609778493771393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0-4B75-A36C-FAD94D1D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836440"/>
        <c:axId val="586839720"/>
      </c:barChart>
      <c:catAx>
        <c:axId val="58683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39720"/>
        <c:crosses val="autoZero"/>
        <c:auto val="1"/>
        <c:lblAlgn val="ctr"/>
        <c:lblOffset val="100"/>
        <c:noMultiLvlLbl val="0"/>
      </c:catAx>
      <c:valAx>
        <c:axId val="5868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3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6</xdr:row>
      <xdr:rowOff>114300</xdr:rowOff>
    </xdr:from>
    <xdr:to>
      <xdr:col>23</xdr:col>
      <xdr:colOff>76200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B8D49-F3D8-418C-92D8-2239E8728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44</xdr:row>
      <xdr:rowOff>106680</xdr:rowOff>
    </xdr:from>
    <xdr:to>
      <xdr:col>21</xdr:col>
      <xdr:colOff>180975</xdr:colOff>
      <xdr:row>58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9A2C9C-56E6-4AFF-AD08-CA9D41EB9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348343</xdr:colOff>
      <xdr:row>25</xdr:row>
      <xdr:rowOff>182336</xdr:rowOff>
    </xdr:from>
    <xdr:to>
      <xdr:col>28</xdr:col>
      <xdr:colOff>87085</xdr:colOff>
      <xdr:row>40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E7B5-23F1-4952-A150-86FEC5890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445770</xdr:colOff>
      <xdr:row>90</xdr:row>
      <xdr:rowOff>3810</xdr:rowOff>
    </xdr:from>
    <xdr:to>
      <xdr:col>34</xdr:col>
      <xdr:colOff>140970</xdr:colOff>
      <xdr:row>104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3833D7-7F30-4276-82B9-6AEA1E0C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815340</xdr:colOff>
      <xdr:row>46</xdr:row>
      <xdr:rowOff>89535</xdr:rowOff>
    </xdr:from>
    <xdr:to>
      <xdr:col>29</xdr:col>
      <xdr:colOff>196215</xdr:colOff>
      <xdr:row>60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06F0D-6C73-4B21-B4BB-3E7EBDA0E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118110</xdr:colOff>
      <xdr:row>8</xdr:row>
      <xdr:rowOff>180975</xdr:rowOff>
    </xdr:from>
    <xdr:to>
      <xdr:col>15</xdr:col>
      <xdr:colOff>422910</xdr:colOff>
      <xdr:row>23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A586C5-5883-407E-A504-09925476B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676548</xdr:colOff>
      <xdr:row>12</xdr:row>
      <xdr:rowOff>90896</xdr:rowOff>
    </xdr:from>
    <xdr:to>
      <xdr:col>28</xdr:col>
      <xdr:colOff>415290</xdr:colOff>
      <xdr:row>26</xdr:row>
      <xdr:rowOff>167096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C8BBD6-0868-493D-AA94-826E60138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394447</xdr:colOff>
      <xdr:row>41</xdr:row>
      <xdr:rowOff>35859</xdr:rowOff>
    </xdr:from>
    <xdr:to>
      <xdr:col>15</xdr:col>
      <xdr:colOff>89647</xdr:colOff>
      <xdr:row>55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3A2BEE-3832-43AC-8DB4-516492F6A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2B43B-2314-4052-A08E-119606CE711A}">
  <sheetPr codeName="Sheet1"/>
  <dimension ref="A1:AK99"/>
  <sheetViews>
    <sheetView tabSelected="1" topLeftCell="A28" zoomScale="85" zoomScaleNormal="85" workbookViewId="0">
      <selection activeCell="I51" sqref="I51:N52"/>
    </sheetView>
  </sheetViews>
  <sheetFormatPr defaultRowHeight="15" x14ac:dyDescent="0.25"/>
  <cols>
    <col min="12" max="20" width="9.140625" customWidth="1"/>
    <col min="21" max="22" width="14" bestFit="1" customWidth="1"/>
    <col min="23" max="24" width="11" bestFit="1" customWidth="1"/>
  </cols>
  <sheetData>
    <row r="1" spans="1:37" x14ac:dyDescent="0.25">
      <c r="A1" s="2">
        <v>2.0557108197518685E-3</v>
      </c>
      <c r="B1" s="2">
        <v>9.9115865834907793E-2</v>
      </c>
      <c r="C1" s="2">
        <v>2.6318593651669588E-2</v>
      </c>
      <c r="D1" s="2">
        <v>818926475.2901206</v>
      </c>
      <c r="E1" s="2">
        <v>23.825886019786932</v>
      </c>
      <c r="F1" s="2">
        <v>61.845609767826666</v>
      </c>
      <c r="G1" s="2">
        <v>0.68881158557416244</v>
      </c>
      <c r="H1" s="2">
        <v>7.047740592792108E-2</v>
      </c>
      <c r="I1" s="2">
        <v>5.0000000000050004E-3</v>
      </c>
      <c r="J1" s="2">
        <v>5.0000000000050004E-3</v>
      </c>
      <c r="K1" s="2">
        <v>0.99150334142583507</v>
      </c>
      <c r="L1" s="2">
        <v>0.98386808311956486</v>
      </c>
      <c r="M1" s="2">
        <v>0.9684973582343599</v>
      </c>
      <c r="N1" s="2">
        <v>9.171527674506165E-2</v>
      </c>
      <c r="O1" s="2">
        <v>0.12637483021405344</v>
      </c>
      <c r="P1" s="2">
        <v>0.17660015670430126</v>
      </c>
      <c r="Q1" s="2">
        <v>2.0856355236519776E-2</v>
      </c>
      <c r="R1" s="2">
        <v>2.6761929438158409E-2</v>
      </c>
    </row>
    <row r="2" spans="1:37" x14ac:dyDescent="0.25">
      <c r="A2" s="2">
        <v>2.3410137687248072E-3</v>
      </c>
      <c r="B2" s="2">
        <v>0.10404526265993677</v>
      </c>
      <c r="C2" s="2">
        <v>9.9731461794397874E-2</v>
      </c>
      <c r="D2" s="2">
        <v>36106164.569166452</v>
      </c>
      <c r="E2" s="2">
        <v>18.681233832701423</v>
      </c>
      <c r="F2" s="2">
        <v>58.210819368549934</v>
      </c>
      <c r="G2" s="2">
        <v>1.0000022204460493E-8</v>
      </c>
      <c r="H2" s="2">
        <v>2.6538587856825991E-2</v>
      </c>
      <c r="I2" s="2">
        <v>5.0000000000050004E-3</v>
      </c>
      <c r="J2" s="2">
        <v>5.0000000000050004E-3</v>
      </c>
      <c r="K2" s="2">
        <v>0.99654307584778179</v>
      </c>
      <c r="L2" s="2">
        <v>0.98053574802914201</v>
      </c>
      <c r="M2" s="2">
        <v>0.99425352788773635</v>
      </c>
      <c r="N2" s="2">
        <v>5.8500896665744137E-2</v>
      </c>
      <c r="O2" s="2">
        <v>0.13881501882415118</v>
      </c>
      <c r="P2" s="2">
        <v>7.5425508888843515E-2</v>
      </c>
      <c r="Q2" s="2">
        <v>1.9607843137277106E-2</v>
      </c>
      <c r="R2" s="2">
        <v>2.6569554684972144E-2</v>
      </c>
    </row>
    <row r="3" spans="1:37" x14ac:dyDescent="0.25">
      <c r="A3" s="2">
        <v>2.5525230186168851E-3</v>
      </c>
      <c r="B3" s="2">
        <v>7.1524950948350138E-2</v>
      </c>
      <c r="C3" s="2">
        <v>9.9966321284501045E-2</v>
      </c>
      <c r="D3" s="2">
        <v>1041003656.6408843</v>
      </c>
      <c r="E3" s="2">
        <v>19.199045618070105</v>
      </c>
      <c r="F3" s="2">
        <v>68.746358124488609</v>
      </c>
      <c r="G3" s="2">
        <v>0.60200460717787152</v>
      </c>
      <c r="H3" s="2">
        <v>1.7529478825365742E-2</v>
      </c>
      <c r="I3" s="2">
        <v>5.0000000000050004E-3</v>
      </c>
      <c r="J3" s="2">
        <v>5.0000000000050004E-3</v>
      </c>
      <c r="K3" s="2">
        <v>0.99165914575692848</v>
      </c>
      <c r="L3" s="2">
        <v>0.98348704836666767</v>
      </c>
      <c r="M3" s="2">
        <v>0.99316820740064393</v>
      </c>
      <c r="N3" s="2">
        <v>9.0870488612314851E-2</v>
      </c>
      <c r="O3" s="2">
        <v>0.12785860204538047</v>
      </c>
      <c r="P3" s="2">
        <v>8.2240346991987581E-2</v>
      </c>
      <c r="Q3" s="2">
        <v>2.0671663390955875E-2</v>
      </c>
      <c r="R3" s="2">
        <v>2.6548511130847979E-2</v>
      </c>
    </row>
    <row r="4" spans="1:37" x14ac:dyDescent="0.25">
      <c r="A4" s="2">
        <v>5.2573198946346388E-3</v>
      </c>
      <c r="B4" s="2">
        <v>0.2859338949845297</v>
      </c>
      <c r="C4" s="2">
        <v>2.6318492905989185E-2</v>
      </c>
      <c r="D4" s="2">
        <v>86629034.117601648</v>
      </c>
      <c r="E4" s="2">
        <v>30.913402420885536</v>
      </c>
      <c r="F4" s="2">
        <v>58.043429814323368</v>
      </c>
      <c r="G4" s="2">
        <v>1.0000033601550099E-8</v>
      </c>
      <c r="H4" s="2">
        <v>0.19701764756584852</v>
      </c>
      <c r="I4" s="2">
        <v>5.0000000000050004E-3</v>
      </c>
      <c r="J4" s="2">
        <v>5.0000000000050004E-3</v>
      </c>
      <c r="K4" s="2">
        <v>0.99355644913506469</v>
      </c>
      <c r="L4" s="2">
        <v>0.93529759124292899</v>
      </c>
      <c r="M4" s="2">
        <v>0.9363863404679561</v>
      </c>
      <c r="N4" s="2">
        <v>7.9869364316275268E-2</v>
      </c>
      <c r="O4" s="2">
        <v>0.25309165270609046</v>
      </c>
      <c r="P4" s="2">
        <v>0.25095322858398028</v>
      </c>
      <c r="Q4" s="2">
        <v>1.9607843137288503E-2</v>
      </c>
      <c r="R4" s="2">
        <v>2.6749809655083442E-2</v>
      </c>
    </row>
    <row r="5" spans="1:37" x14ac:dyDescent="0.25">
      <c r="A5" s="2">
        <v>5.2200042368165719E-3</v>
      </c>
      <c r="B5" s="2">
        <v>0.45942873015341307</v>
      </c>
      <c r="C5" s="2">
        <v>9.9999999868893116E-2</v>
      </c>
      <c r="D5" s="2">
        <v>1103374597.4011326</v>
      </c>
      <c r="E5" s="2">
        <v>12.198208080747904</v>
      </c>
      <c r="F5" s="2">
        <v>70.612985794234618</v>
      </c>
      <c r="G5" s="2">
        <v>0.58520909191220483</v>
      </c>
      <c r="H5" s="2">
        <v>0.28420115416857</v>
      </c>
      <c r="I5" s="2">
        <v>5.0000000000050004E-3</v>
      </c>
      <c r="J5" s="2">
        <v>5.0000000000050004E-3</v>
      </c>
      <c r="K5" s="2">
        <v>0.99461539023777035</v>
      </c>
      <c r="L5" s="2">
        <v>0.97094393467439111</v>
      </c>
      <c r="M5" s="2">
        <v>0.98152731522893832</v>
      </c>
      <c r="N5" s="2">
        <v>7.3012078895258084E-2</v>
      </c>
      <c r="O5" s="2">
        <v>0.16960396419999402</v>
      </c>
      <c r="P5" s="2">
        <v>0.13523297646414142</v>
      </c>
      <c r="Q5" s="2">
        <v>2.0523042669321721E-2</v>
      </c>
      <c r="R5" s="2">
        <v>2.6924749806119089E-2</v>
      </c>
      <c r="T5">
        <f>0.0001</f>
        <v>1E-4</v>
      </c>
      <c r="U5">
        <v>1E-4</v>
      </c>
      <c r="V5">
        <f>1/38</f>
        <v>2.6315789473684209E-2</v>
      </c>
      <c r="W5">
        <f>10^8</f>
        <v>100000000</v>
      </c>
      <c r="X5">
        <v>12</v>
      </c>
      <c r="Y5">
        <v>35</v>
      </c>
      <c r="Z5">
        <f>0.00000001</f>
        <v>1E-8</v>
      </c>
      <c r="AA5">
        <f>0.00000001</f>
        <v>1E-8</v>
      </c>
      <c r="AB5">
        <f>0.00000000000001</f>
        <v>1E-14</v>
      </c>
      <c r="AC5">
        <f>0.00000000000001</f>
        <v>1E-14</v>
      </c>
      <c r="AJ5">
        <f>1/51</f>
        <v>1.9607843137254902E-2</v>
      </c>
      <c r="AK5">
        <f>1/37.7</f>
        <v>2.652519893899204E-2</v>
      </c>
    </row>
    <row r="6" spans="1:37" x14ac:dyDescent="0.25">
      <c r="A6" s="2">
        <v>8.6750058024587431E-3</v>
      </c>
      <c r="B6" s="2">
        <v>0.31136783596370343</v>
      </c>
      <c r="C6" s="2">
        <v>2.6315795919313722E-2</v>
      </c>
      <c r="D6" s="2">
        <v>98184079.682801247</v>
      </c>
      <c r="E6" s="2">
        <v>23.116385117845365</v>
      </c>
      <c r="F6" s="2">
        <v>54.511981949431565</v>
      </c>
      <c r="G6" s="2">
        <v>1.0000022247938887E-8</v>
      </c>
      <c r="H6" s="2">
        <v>0.12771241644713691</v>
      </c>
      <c r="I6" s="2">
        <v>5.0000000000050004E-3</v>
      </c>
      <c r="J6" s="2">
        <v>5.0000000000050004E-3</v>
      </c>
      <c r="K6" s="2">
        <v>0.99563273473730507</v>
      </c>
      <c r="L6" s="2">
        <v>0.98648971431173471</v>
      </c>
      <c r="M6" s="2">
        <v>0.98965810503377805</v>
      </c>
      <c r="N6" s="2">
        <v>6.5754031131695631E-2</v>
      </c>
      <c r="O6" s="2">
        <v>0.11565112550849928</v>
      </c>
      <c r="P6" s="2">
        <v>0.10118535475334206</v>
      </c>
      <c r="Q6" s="2">
        <v>1.9607843137277151E-2</v>
      </c>
      <c r="R6" s="2">
        <v>2.6672048506135308E-2</v>
      </c>
      <c r="T6">
        <v>0.08</v>
      </c>
      <c r="U6">
        <v>10</v>
      </c>
      <c r="V6">
        <f>1/10</f>
        <v>0.1</v>
      </c>
      <c r="W6">
        <f>10^100</f>
        <v>1E+100</v>
      </c>
      <c r="X6">
        <v>60</v>
      </c>
      <c r="Y6">
        <f>10^100</f>
        <v>1E+100</v>
      </c>
      <c r="Z6">
        <v>10</v>
      </c>
      <c r="AA6">
        <v>10</v>
      </c>
      <c r="AB6">
        <v>0.01</v>
      </c>
      <c r="AC6">
        <v>0.01</v>
      </c>
      <c r="AJ6">
        <f>1/48</f>
        <v>2.0833333333333332E-2</v>
      </c>
      <c r="AK6">
        <f>1/35.7</f>
        <v>2.8011204481792715E-2</v>
      </c>
    </row>
    <row r="7" spans="1:37" x14ac:dyDescent="0.25">
      <c r="A7" s="2">
        <v>7.5914217578140148E-3</v>
      </c>
      <c r="B7" s="2">
        <v>5.927771422376648E-2</v>
      </c>
      <c r="C7" s="2">
        <v>2.6751329841161617E-2</v>
      </c>
      <c r="D7" s="2">
        <v>869265109.56504738</v>
      </c>
      <c r="E7" s="2">
        <v>39.084775814154654</v>
      </c>
      <c r="F7" s="2">
        <v>54.55953109716026</v>
      </c>
      <c r="G7" s="2">
        <v>0.80286497743261798</v>
      </c>
      <c r="H7" s="2">
        <v>5.9185138442204535E-2</v>
      </c>
      <c r="I7" s="2">
        <v>5.0000000000050004E-3</v>
      </c>
      <c r="J7" s="2">
        <v>5.0000000000050004E-3</v>
      </c>
      <c r="K7" s="2">
        <v>0.99705611110648651</v>
      </c>
      <c r="L7" s="2">
        <v>0.99608504897129768</v>
      </c>
      <c r="M7" s="2">
        <v>0.99607006071385595</v>
      </c>
      <c r="N7" s="2">
        <v>5.3985646282863058E-2</v>
      </c>
      <c r="O7" s="2">
        <v>6.2255935607902234E-2</v>
      </c>
      <c r="P7" s="2">
        <v>6.2374994134529668E-2</v>
      </c>
      <c r="Q7" s="2">
        <v>2.1232063794185255E-2</v>
      </c>
      <c r="R7" s="2">
        <v>2.6553018643162851E-2</v>
      </c>
    </row>
    <row r="8" spans="1:37" x14ac:dyDescent="0.25">
      <c r="A8" s="2">
        <v>1.0292223770819856E-2</v>
      </c>
      <c r="B8" s="2">
        <v>6.2536956357797657E-2</v>
      </c>
      <c r="C8" s="2">
        <v>9.9999470913624322E-2</v>
      </c>
      <c r="D8" s="2">
        <v>1105943154.5792081</v>
      </c>
      <c r="E8" s="2">
        <v>34.224739942760991</v>
      </c>
      <c r="F8" s="2">
        <v>62.585366069851858</v>
      </c>
      <c r="G8" s="2">
        <v>0.66656970850361874</v>
      </c>
      <c r="H8" s="2">
        <v>7.9010518088754811E-2</v>
      </c>
      <c r="I8" s="2">
        <v>5.0000000000050004E-3</v>
      </c>
      <c r="J8" s="2">
        <v>5.0000000000050004E-3</v>
      </c>
      <c r="K8" s="2">
        <v>0.9974871711289971</v>
      </c>
      <c r="L8" s="2">
        <v>0.99501433922147275</v>
      </c>
      <c r="M8" s="2">
        <v>0.99238741847950507</v>
      </c>
      <c r="N8" s="2">
        <v>4.9879348203746052E-2</v>
      </c>
      <c r="O8" s="2">
        <v>7.0258791624407971E-2</v>
      </c>
      <c r="P8" s="2">
        <v>8.6817103304778445E-2</v>
      </c>
      <c r="Q8" s="2">
        <v>2.0827320197030003E-2</v>
      </c>
      <c r="R8" s="2">
        <v>2.6734421910361135E-2</v>
      </c>
    </row>
    <row r="9" spans="1:37" x14ac:dyDescent="0.25">
      <c r="A9" s="2">
        <v>2.5438395272100494E-2</v>
      </c>
      <c r="B9" s="2">
        <v>3.4276101219153241</v>
      </c>
      <c r="C9" s="2">
        <v>4.0395763664708331E-2</v>
      </c>
      <c r="D9" s="2">
        <v>488710735.85129702</v>
      </c>
      <c r="E9" s="2">
        <v>29.4323485220031</v>
      </c>
      <c r="F9" s="2">
        <v>66.759922800315707</v>
      </c>
      <c r="G9" s="2">
        <v>5.7356304864502765E-2</v>
      </c>
      <c r="H9" s="2">
        <v>9.993133311341456</v>
      </c>
      <c r="I9" s="2">
        <v>5.0000000000050004E-3</v>
      </c>
      <c r="J9" s="2">
        <v>5.0000000000050004E-3</v>
      </c>
      <c r="K9" s="2">
        <v>0.99576792369621603</v>
      </c>
      <c r="L9" s="2">
        <v>0.938327355439035</v>
      </c>
      <c r="M9" s="2">
        <v>0.97354796686243017</v>
      </c>
      <c r="N9" s="2">
        <v>6.4728321009787509E-2</v>
      </c>
      <c r="O9" s="2">
        <v>0.2470949576890539</v>
      </c>
      <c r="P9" s="2">
        <v>0.16182556289472361</v>
      </c>
      <c r="Q9" s="2">
        <v>1.9857743757391303E-2</v>
      </c>
      <c r="R9" s="2">
        <v>2.7489220908451125E-2</v>
      </c>
    </row>
    <row r="10" spans="1:37" x14ac:dyDescent="0.25">
      <c r="A10" s="2">
        <v>2.8744849719548491E-3</v>
      </c>
      <c r="B10" s="2">
        <v>0.32143880300750538</v>
      </c>
      <c r="C10" s="2">
        <v>2.6714907621898286E-2</v>
      </c>
      <c r="D10" s="2">
        <v>61788946.500900015</v>
      </c>
      <c r="E10" s="2">
        <v>37.504357344146641</v>
      </c>
      <c r="F10" s="2">
        <v>39.890323955715708</v>
      </c>
      <c r="G10" s="2">
        <v>2.9917140721475569E-2</v>
      </c>
      <c r="H10" s="2">
        <v>0.29137609880857473</v>
      </c>
      <c r="I10" s="2">
        <v>5.0000000000050004E-3</v>
      </c>
      <c r="J10" s="2">
        <v>5.0000000000050004E-3</v>
      </c>
      <c r="K10" s="2">
        <v>0.99451207342539116</v>
      </c>
      <c r="L10" s="2">
        <v>0.98275643506478261</v>
      </c>
      <c r="M10" s="2">
        <v>0.99120152697749986</v>
      </c>
      <c r="N10" s="2">
        <v>7.3709207761735743E-2</v>
      </c>
      <c r="O10" s="2">
        <v>0.13065653173823807</v>
      </c>
      <c r="P10" s="2">
        <v>9.3329996744214799E-2</v>
      </c>
      <c r="Q10" s="2">
        <v>1.9665017824744974E-2</v>
      </c>
      <c r="R10" s="2">
        <v>2.6792616772375315E-2</v>
      </c>
    </row>
    <row r="11" spans="1:37" x14ac:dyDescent="0.25">
      <c r="A11" s="2">
        <v>8.5968463448288825E-3</v>
      </c>
      <c r="B11" s="2">
        <v>7.5564336395165743E-2</v>
      </c>
      <c r="C11" s="2">
        <v>4.0847045394112963E-2</v>
      </c>
      <c r="D11" s="2">
        <v>110488423.18341053</v>
      </c>
      <c r="E11" s="2">
        <v>18.841009981111771</v>
      </c>
      <c r="F11" s="2">
        <v>71.952728345955066</v>
      </c>
      <c r="G11" s="2">
        <v>0.61733761249913699</v>
      </c>
      <c r="H11" s="2">
        <v>9.8352057278380256E-2</v>
      </c>
      <c r="I11" s="2">
        <v>5.0000000000050004E-3</v>
      </c>
      <c r="J11" s="2">
        <v>5.0000000000050004E-3</v>
      </c>
      <c r="K11" s="2">
        <v>0.98377987501298503</v>
      </c>
      <c r="L11" s="2">
        <v>0.98268451190627826</v>
      </c>
      <c r="M11" s="2">
        <v>0.98190575803062075</v>
      </c>
      <c r="N11" s="2">
        <v>0.12671986323045345</v>
      </c>
      <c r="O11" s="2">
        <v>0.13092873333529403</v>
      </c>
      <c r="P11" s="2">
        <v>0.13384057512460656</v>
      </c>
      <c r="Q11" s="2">
        <v>2.126960492623493E-2</v>
      </c>
      <c r="R11" s="2">
        <v>2.6709984779518327E-2</v>
      </c>
    </row>
    <row r="12" spans="1:37" x14ac:dyDescent="0.25">
      <c r="A12" s="2">
        <v>7.9997766628592509E-2</v>
      </c>
      <c r="B12" s="2">
        <v>2.0858082647647862</v>
      </c>
      <c r="C12" s="2">
        <v>7.9039145039425426E-2</v>
      </c>
      <c r="D12" s="2">
        <v>1451043694.4494283</v>
      </c>
      <c r="E12" s="2">
        <v>12.000000000916236</v>
      </c>
      <c r="F12" s="2">
        <v>77.207633189122404</v>
      </c>
      <c r="G12" s="2">
        <v>0.44739495069051716</v>
      </c>
      <c r="H12" s="2">
        <v>4.1276322979465823</v>
      </c>
      <c r="I12" s="2">
        <v>5.0000000000050004E-3</v>
      </c>
      <c r="J12" s="2">
        <v>5.0000000000050004E-3</v>
      </c>
      <c r="K12" s="2">
        <v>0.96577834188396927</v>
      </c>
      <c r="L12" s="2">
        <v>0.93034998531482005</v>
      </c>
      <c r="M12" s="2">
        <v>0.9871643461549835</v>
      </c>
      <c r="N12" s="2">
        <v>0.1840636888005627</v>
      </c>
      <c r="O12" s="2">
        <v>0.2625900122592788</v>
      </c>
      <c r="P12" s="2">
        <v>0.11272664860877547</v>
      </c>
      <c r="Q12" s="2">
        <v>2.0525713862632945E-2</v>
      </c>
      <c r="R12" s="2">
        <v>2.7966562536942543E-2</v>
      </c>
    </row>
    <row r="13" spans="1:37" x14ac:dyDescent="0.25">
      <c r="A13" s="2">
        <v>5.1519304202631965E-3</v>
      </c>
      <c r="B13" s="2">
        <v>2.8855251976566281E-2</v>
      </c>
      <c r="C13" s="2">
        <v>9.9999947211530743E-2</v>
      </c>
      <c r="D13" s="2">
        <v>216401436.90357524</v>
      </c>
      <c r="E13" s="2">
        <v>28.426368858582276</v>
      </c>
      <c r="F13" s="2">
        <v>54.929167693269896</v>
      </c>
      <c r="G13" s="2">
        <v>2.4016579977139205E-4</v>
      </c>
      <c r="H13" s="2">
        <v>2.7256318248896662E-2</v>
      </c>
      <c r="I13" s="2">
        <v>5.0000000000050004E-3</v>
      </c>
      <c r="J13" s="2">
        <v>5.0000000000050004E-3</v>
      </c>
      <c r="K13" s="2">
        <v>0.99860148353106892</v>
      </c>
      <c r="L13" s="2">
        <v>0.99424611287246834</v>
      </c>
      <c r="M13" s="2">
        <v>0.98838609410607781</v>
      </c>
      <c r="N13" s="2">
        <v>3.7209290563537098E-2</v>
      </c>
      <c r="O13" s="2">
        <v>7.5474156214272448E-2</v>
      </c>
      <c r="P13" s="2">
        <v>0.10722764025652617</v>
      </c>
      <c r="Q13" s="2">
        <v>1.9609167295389317E-2</v>
      </c>
      <c r="R13" s="2">
        <v>2.6622320963507355E-2</v>
      </c>
    </row>
    <row r="14" spans="1:37" x14ac:dyDescent="0.25">
      <c r="A14" s="2">
        <v>3.696359030175931E-3</v>
      </c>
      <c r="B14" s="2">
        <v>2.5118050812207509E-2</v>
      </c>
      <c r="C14" s="2">
        <v>3.1655629434963514E-2</v>
      </c>
      <c r="D14" s="2">
        <v>2495250970.1058059</v>
      </c>
      <c r="E14" s="2">
        <v>33.02064487764649</v>
      </c>
      <c r="F14" s="2">
        <v>59.464149160759526</v>
      </c>
      <c r="G14" s="2">
        <v>0.73046171235060575</v>
      </c>
      <c r="H14" s="2">
        <v>2.2592137752089961E-2</v>
      </c>
      <c r="I14" s="2">
        <v>5.0000000000050004E-3</v>
      </c>
      <c r="J14" s="2">
        <v>5.0000000000050004E-3</v>
      </c>
      <c r="K14" s="2">
        <v>0.99716396915544014</v>
      </c>
      <c r="L14" s="2">
        <v>0.99306798344342373</v>
      </c>
      <c r="M14" s="2">
        <v>0.99214948395361646</v>
      </c>
      <c r="N14" s="2">
        <v>5.298745640351344E-2</v>
      </c>
      <c r="O14" s="2">
        <v>8.2841392980867429E-2</v>
      </c>
      <c r="P14" s="2">
        <v>8.8159009102415059E-2</v>
      </c>
      <c r="Q14" s="2">
        <v>2.1164592113205351E-2</v>
      </c>
      <c r="R14" s="2">
        <v>2.6562311963215065E-2</v>
      </c>
    </row>
    <row r="15" spans="1:37" x14ac:dyDescent="0.25">
      <c r="A15" s="2">
        <v>5.6207319018958448E-3</v>
      </c>
      <c r="B15" s="2">
        <v>4.5167341335324525E-2</v>
      </c>
      <c r="C15" s="2">
        <v>9.1142339946662779E-2</v>
      </c>
      <c r="D15" s="2">
        <v>218581353.42297032</v>
      </c>
      <c r="E15" s="2">
        <v>17.965343306105765</v>
      </c>
      <c r="F15" s="2">
        <v>65.96941977258993</v>
      </c>
      <c r="G15" s="2">
        <v>1.0000040928157862E-8</v>
      </c>
      <c r="H15" s="2">
        <v>6.979874171140172E-3</v>
      </c>
      <c r="I15" s="2">
        <v>5.0000000000050004E-3</v>
      </c>
      <c r="J15" s="2">
        <v>5.0000000000050004E-3</v>
      </c>
      <c r="K15" s="2">
        <v>0.99870352220968939</v>
      </c>
      <c r="L15" s="2">
        <v>0.98710494737937005</v>
      </c>
      <c r="M15" s="2">
        <v>0.99315159156446964</v>
      </c>
      <c r="N15" s="2">
        <v>3.5826149840688437E-2</v>
      </c>
      <c r="O15" s="2">
        <v>0.11298717668135487</v>
      </c>
      <c r="P15" s="2">
        <v>8.2340296035264757E-2</v>
      </c>
      <c r="Q15" s="2">
        <v>1.9607843137295827E-2</v>
      </c>
      <c r="R15" s="2">
        <v>2.6528605712791618E-2</v>
      </c>
    </row>
    <row r="16" spans="1:37" x14ac:dyDescent="0.25">
      <c r="A16" s="2">
        <v>5.3062504808824356E-3</v>
      </c>
      <c r="B16" s="2">
        <v>0.61291947765886456</v>
      </c>
      <c r="C16" s="2">
        <v>7.8956042893276665E-2</v>
      </c>
      <c r="D16" s="2">
        <v>1519949810.6435816</v>
      </c>
      <c r="E16" s="2">
        <v>42.233803493362387</v>
      </c>
      <c r="F16" s="2">
        <v>67.258572902964147</v>
      </c>
      <c r="G16" s="2">
        <v>0.6521357459980327</v>
      </c>
      <c r="H16" s="2">
        <v>3.1123639904761689</v>
      </c>
      <c r="I16" s="2">
        <v>5.0000000000050004E-3</v>
      </c>
      <c r="J16" s="2">
        <v>5.0000000000050004E-3</v>
      </c>
      <c r="K16" s="2">
        <v>0.99372489452667079</v>
      </c>
      <c r="L16" s="2">
        <v>0.96469026575064731</v>
      </c>
      <c r="M16" s="2">
        <v>0.9127663741997234</v>
      </c>
      <c r="N16" s="2">
        <v>7.8818490334413085E-2</v>
      </c>
      <c r="O16" s="2">
        <v>0.18696694067898509</v>
      </c>
      <c r="P16" s="2">
        <v>0.29387291393096082</v>
      </c>
      <c r="Q16" s="2">
        <v>2.1256107184652727E-2</v>
      </c>
      <c r="R16" s="2">
        <v>2.7340610508093041E-2</v>
      </c>
    </row>
    <row r="17" spans="1:31" x14ac:dyDescent="0.25">
      <c r="A17" s="2">
        <v>8.3183993151910388E-3</v>
      </c>
      <c r="B17" s="2">
        <v>0.16228696157400924</v>
      </c>
      <c r="C17" s="2">
        <v>9.6384269631279745E-2</v>
      </c>
      <c r="D17" s="2">
        <v>57116386.347033344</v>
      </c>
      <c r="E17" s="2">
        <v>32.73420902555101</v>
      </c>
      <c r="F17" s="2">
        <v>55.193140966553017</v>
      </c>
      <c r="G17" s="2">
        <v>1.0000042766914775E-8</v>
      </c>
      <c r="H17" s="2">
        <v>4.8023719675805085E-2</v>
      </c>
      <c r="I17" s="2">
        <v>5.0000000000050004E-3</v>
      </c>
      <c r="J17" s="2">
        <v>5.0000000000050004E-3</v>
      </c>
      <c r="K17" s="2">
        <v>0.996161052117575</v>
      </c>
      <c r="L17" s="2">
        <v>0.98099156214913619</v>
      </c>
      <c r="M17" s="2">
        <v>0.99514615842985477</v>
      </c>
      <c r="N17" s="2">
        <v>6.164866911459483E-2</v>
      </c>
      <c r="O17" s="2">
        <v>0.13718000390856966</v>
      </c>
      <c r="P17" s="2">
        <v>6.9320293958146165E-2</v>
      </c>
      <c r="Q17" s="2">
        <v>1.960784313729767E-2</v>
      </c>
      <c r="R17" s="2">
        <v>2.6573144969216398E-2</v>
      </c>
    </row>
    <row r="18" spans="1:31" x14ac:dyDescent="0.25">
      <c r="A18" s="2">
        <v>2.2227626629960973E-2</v>
      </c>
      <c r="B18" s="2">
        <v>0.4455143893608759</v>
      </c>
      <c r="C18" s="2">
        <v>9.9999928835932686E-2</v>
      </c>
      <c r="D18" s="2">
        <v>1831654156.4629984</v>
      </c>
      <c r="E18" s="2">
        <v>13.76238139991213</v>
      </c>
      <c r="F18" s="2">
        <v>72.559335178158378</v>
      </c>
      <c r="G18" s="2">
        <v>0.55600349362331136</v>
      </c>
      <c r="H18" s="2">
        <v>0.28033173702274161</v>
      </c>
      <c r="I18" s="2">
        <v>5.0000000000050004E-3</v>
      </c>
      <c r="J18" s="2">
        <v>5.0000000000050004E-3</v>
      </c>
      <c r="K18" s="2">
        <v>0.99527508878899518</v>
      </c>
      <c r="L18" s="2">
        <v>0.96683225774264592</v>
      </c>
      <c r="M18" s="2">
        <v>0.99058286386747396</v>
      </c>
      <c r="N18" s="2">
        <v>6.8393436080480721E-2</v>
      </c>
      <c r="O18" s="2">
        <v>0.18120724277682862</v>
      </c>
      <c r="P18" s="2">
        <v>9.6555500988813395E-2</v>
      </c>
      <c r="Q18" s="2">
        <v>2.0775048602772368E-2</v>
      </c>
      <c r="R18" s="2">
        <v>2.6843185302714068E-2</v>
      </c>
    </row>
    <row r="19" spans="1:31" x14ac:dyDescent="0.25">
      <c r="A19" s="2">
        <v>7.9999999999977797E-2</v>
      </c>
      <c r="B19" s="2">
        <v>8.9660258899521852E-2</v>
      </c>
      <c r="C19" s="2">
        <v>2.6315789473706427E-2</v>
      </c>
      <c r="D19" s="2">
        <v>50540598.95140136</v>
      </c>
      <c r="E19" s="2">
        <v>25.913986129981062</v>
      </c>
      <c r="F19" s="2">
        <v>62.398220587373139</v>
      </c>
      <c r="G19" s="2">
        <v>0.60867035151505011</v>
      </c>
      <c r="H19" s="2">
        <v>2.7326222578025389E-2</v>
      </c>
      <c r="I19" s="2">
        <v>5.0000000000050004E-3</v>
      </c>
      <c r="J19" s="2">
        <v>5.0000000000050004E-3</v>
      </c>
      <c r="K19" s="2">
        <v>0.98245584466323166</v>
      </c>
      <c r="L19" s="2">
        <v>0.9313169311113072</v>
      </c>
      <c r="M19" s="2">
        <v>0.93502010667144464</v>
      </c>
      <c r="N19" s="2">
        <v>0.13179041612879369</v>
      </c>
      <c r="O19" s="2">
        <v>0.26076088318573759</v>
      </c>
      <c r="P19" s="2">
        <v>0.25363378007526877</v>
      </c>
      <c r="Q19" s="2">
        <v>2.0875574745586396E-2</v>
      </c>
      <c r="R19" s="2">
        <v>2.6558097844496347E-2</v>
      </c>
    </row>
    <row r="20" spans="1:31" x14ac:dyDescent="0.25">
      <c r="A20" s="2">
        <v>1.0575516431258088E-2</v>
      </c>
      <c r="B20" s="2">
        <v>0.11351920357952909</v>
      </c>
      <c r="C20" s="2">
        <v>9.9996154785638877E-2</v>
      </c>
      <c r="D20" s="2">
        <v>1442195150.8003712</v>
      </c>
      <c r="E20" s="2">
        <v>21.073200082662254</v>
      </c>
      <c r="F20" s="2">
        <v>66.226022643653195</v>
      </c>
      <c r="G20" s="2">
        <v>0.64145927673503045</v>
      </c>
      <c r="H20" s="2">
        <v>0.12935499209510501</v>
      </c>
      <c r="I20" s="2">
        <v>5.0000000000050004E-3</v>
      </c>
      <c r="J20" s="2">
        <v>5.0000000000050004E-3</v>
      </c>
      <c r="K20" s="2">
        <v>0.99429033921516119</v>
      </c>
      <c r="L20" s="2">
        <v>0.99110919057621594</v>
      </c>
      <c r="M20" s="2">
        <v>0.98947858595712912</v>
      </c>
      <c r="N20" s="2">
        <v>7.5183536608691551E-2</v>
      </c>
      <c r="O20" s="2">
        <v>9.3818448769665122E-2</v>
      </c>
      <c r="P20" s="2">
        <v>0.10205978592198878</v>
      </c>
      <c r="Q20" s="2">
        <v>2.0902529677286813E-2</v>
      </c>
      <c r="R20" s="2">
        <v>2.6623766806585347E-2</v>
      </c>
    </row>
    <row r="21" spans="1:31" x14ac:dyDescent="0.25">
      <c r="A21" s="2">
        <v>7.5658256135292361E-3</v>
      </c>
      <c r="B21" s="2">
        <v>0.19069628558421536</v>
      </c>
      <c r="C21" s="2">
        <v>9.9999643553698392E-2</v>
      </c>
      <c r="D21" s="2">
        <v>2066751785.564697</v>
      </c>
      <c r="E21" s="2">
        <v>15.152701909467437</v>
      </c>
      <c r="F21" s="2">
        <v>69.229945500553924</v>
      </c>
      <c r="G21" s="2">
        <v>0.62049862141063672</v>
      </c>
      <c r="H21" s="2">
        <v>0.14987985901719575</v>
      </c>
      <c r="I21" s="2">
        <v>5.0000000000050004E-3</v>
      </c>
      <c r="J21" s="2">
        <v>5.0000000000050004E-3</v>
      </c>
      <c r="K21" s="2">
        <v>0.98943808559420809</v>
      </c>
      <c r="L21" s="2">
        <v>0.98032463795454661</v>
      </c>
      <c r="M21" s="2">
        <v>0.98149682656043036</v>
      </c>
      <c r="N21" s="2">
        <v>0.10225602799705244</v>
      </c>
      <c r="O21" s="2">
        <v>0.13956578529495983</v>
      </c>
      <c r="P21" s="2">
        <v>0.13534452964628443</v>
      </c>
      <c r="Q21" s="2">
        <v>2.0785424222386318E-2</v>
      </c>
      <c r="R21" s="2">
        <v>2.6748827653118732E-2</v>
      </c>
    </row>
    <row r="22" spans="1:31" x14ac:dyDescent="0.25">
      <c r="A22" s="2">
        <v>6.7368678399530695E-3</v>
      </c>
      <c r="B22" s="2">
        <v>0.22275044511979611</v>
      </c>
      <c r="C22" s="2">
        <v>9.9999578942145145E-2</v>
      </c>
      <c r="D22" s="2">
        <v>1070399356.6897655</v>
      </c>
      <c r="E22" s="2">
        <v>15.623724171703495</v>
      </c>
      <c r="F22" s="2">
        <v>75.123508421097199</v>
      </c>
      <c r="G22" s="2">
        <v>0.54387352989611515</v>
      </c>
      <c r="H22" s="2">
        <v>0.18231571085823212</v>
      </c>
      <c r="I22" s="2">
        <v>5.0000000000050004E-3</v>
      </c>
      <c r="J22" s="2">
        <v>5.0000000000050004E-3</v>
      </c>
      <c r="K22" s="2">
        <v>0.99162805397818088</v>
      </c>
      <c r="L22" s="2">
        <v>0.93841327370491479</v>
      </c>
      <c r="M22" s="2">
        <v>0.99214611935874997</v>
      </c>
      <c r="N22" s="2">
        <v>9.1039697723580698E-2</v>
      </c>
      <c r="O22" s="2">
        <v>0.24692277949216099</v>
      </c>
      <c r="P22" s="2">
        <v>8.8177898788968478E-2</v>
      </c>
      <c r="Q22" s="2">
        <v>2.0587448456778363E-2</v>
      </c>
      <c r="R22" s="2">
        <v>2.6743255506806514E-2</v>
      </c>
    </row>
    <row r="23" spans="1:31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N23" t="str">
        <f>_xlfn.IFS(ABS(A1-T$5)&lt;=0.01*T$5,"Lower",ABS(A1-T$6)&lt;=0.01*T$6,"Upper",TRUE,"Ok")</f>
        <v>Ok</v>
      </c>
      <c r="O23" t="str">
        <f t="shared" ref="O23:W38" si="0">_xlfn.IFS(ABS(B1-U$5)&lt;=0.01*U$5,"Lower",ABS(B1-U$6)&lt;=0.01*U$6,"Upper",TRUE,"Ok")</f>
        <v>Ok</v>
      </c>
      <c r="P23" t="str">
        <f t="shared" si="0"/>
        <v>Lower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ref="AD23:AE44" si="1">_xlfn.IFS(ABS(Q1-AJ$5)&lt;=0.01*AJ$5,"Lower",ABS(Q1-AJ$6)&lt;=0.01*AJ$6,"Upper",TRUE,"Ok")</f>
        <v>Upper</v>
      </c>
      <c r="AE23" t="str">
        <f t="shared" si="1"/>
        <v>Lower</v>
      </c>
    </row>
    <row r="24" spans="1:31" x14ac:dyDescent="0.25">
      <c r="A24" t="s">
        <v>6</v>
      </c>
      <c r="B24" s="2">
        <f>AVERAGE(A$1:A$3)</f>
        <v>2.3164158690311869E-3</v>
      </c>
      <c r="C24" s="2">
        <f>AVERAGE(A$4:A$6)</f>
        <v>6.3841099779699843E-3</v>
      </c>
      <c r="D24" s="2">
        <f>AVERAGE(A$7:A$12,A$17:A$19)</f>
        <v>2.7259684965693379E-2</v>
      </c>
      <c r="E24" s="2">
        <f>AVERAGE(A$13:A$16)</f>
        <v>4.9438179583043522E-3</v>
      </c>
      <c r="F24" s="2">
        <f>A$20</f>
        <v>1.0575516431258088E-2</v>
      </c>
      <c r="G24" s="2">
        <f>AVERAGE(A$21:A$22)</f>
        <v>7.1513467267411528E-3</v>
      </c>
      <c r="N24" t="str">
        <f t="shared" ref="N24:N44" si="2">_xlfn.IFS(ABS(A2-T$5)&lt;=0.01*T$5,"Lower",ABS(A2-T$6)&lt;=0.01*T$6,"Upper",TRUE,"Ok")</f>
        <v>Ok</v>
      </c>
      <c r="O24" t="str">
        <f t="shared" si="0"/>
        <v>Ok</v>
      </c>
      <c r="P24" t="str">
        <f t="shared" si="0"/>
        <v>Upper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Lower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Lower</v>
      </c>
      <c r="AE24" t="str">
        <f t="shared" si="1"/>
        <v>Lower</v>
      </c>
    </row>
    <row r="25" spans="1:31" x14ac:dyDescent="0.25">
      <c r="B25" s="2">
        <f>STDEV(A$1:A$3)/SQRT(COUNT(A$1:A$3))</f>
        <v>1.4394371902156326E-4</v>
      </c>
      <c r="C25" s="2">
        <f>STDEV(A$4:A$6)/SQRT(COUNT(A$4:A$6))</f>
        <v>1.1454985630101012E-3</v>
      </c>
      <c r="D25" s="2">
        <f>STDEV(A$7:A$12,A$17:A$19)/SQRT(COUNT(A$7:A$12,A$17:A$19))</f>
        <v>1.0252324897493665E-2</v>
      </c>
      <c r="E25" s="2">
        <f>STDEV(A$13:A$16)/SQRT(COUNT(A$13:A$16))</f>
        <v>4.2710599724978308E-4</v>
      </c>
      <c r="F25" s="2"/>
      <c r="G25" s="2">
        <f>STDEV(A$21:A$22)/SQRT(COUNT(A$21:A$22))</f>
        <v>4.1447888678808326E-4</v>
      </c>
      <c r="N25" t="str">
        <f t="shared" si="2"/>
        <v>Ok</v>
      </c>
      <c r="O25" t="str">
        <f t="shared" si="0"/>
        <v>Ok</v>
      </c>
      <c r="P25" t="str">
        <f t="shared" si="0"/>
        <v>Upper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Upper</v>
      </c>
      <c r="AE25" t="str">
        <f t="shared" si="1"/>
        <v>Lower</v>
      </c>
    </row>
    <row r="26" spans="1:31" x14ac:dyDescent="0.25">
      <c r="N26" t="str">
        <f t="shared" si="2"/>
        <v>Ok</v>
      </c>
      <c r="O26" t="str">
        <f t="shared" si="0"/>
        <v>Ok</v>
      </c>
      <c r="P26" t="str">
        <f t="shared" si="0"/>
        <v>Lower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Lower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Lower</v>
      </c>
    </row>
    <row r="27" spans="1:31" x14ac:dyDescent="0.25">
      <c r="C27" t="s">
        <v>0</v>
      </c>
      <c r="D27" t="s">
        <v>1</v>
      </c>
      <c r="E27" t="s">
        <v>2</v>
      </c>
      <c r="F27" t="s">
        <v>3</v>
      </c>
      <c r="G27" t="s">
        <v>4</v>
      </c>
      <c r="H27" t="s">
        <v>5</v>
      </c>
      <c r="N27" t="str">
        <f t="shared" si="2"/>
        <v>Ok</v>
      </c>
      <c r="O27" t="str">
        <f t="shared" si="0"/>
        <v>Ok</v>
      </c>
      <c r="P27" t="str">
        <f t="shared" si="0"/>
        <v>Upper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Ok</v>
      </c>
      <c r="AE27" t="str">
        <f t="shared" si="1"/>
        <v>Ok</v>
      </c>
    </row>
    <row r="28" spans="1:31" x14ac:dyDescent="0.25">
      <c r="B28" t="s">
        <v>7</v>
      </c>
      <c r="C28" s="2">
        <f>AVERAGE(B$1:B$3)</f>
        <v>9.1562026481064915E-2</v>
      </c>
      <c r="D28" s="2">
        <f>AVERAGE(B$4:B$6)</f>
        <v>0.35224348703388203</v>
      </c>
      <c r="E28" s="2">
        <f>AVERAGE(B$7:B$12,B$17:B$19)</f>
        <v>0.74774420072208381</v>
      </c>
      <c r="F28" s="2">
        <f>AVERAGE(B$13:B$16)</f>
        <v>0.17801503044574071</v>
      </c>
      <c r="G28" s="2">
        <f>B$20</f>
        <v>0.11351920357952909</v>
      </c>
      <c r="H28" s="2">
        <f>AVERAGE(B$21:B$22)</f>
        <v>0.20672336535200575</v>
      </c>
      <c r="N28" t="str">
        <f t="shared" si="2"/>
        <v>Ok</v>
      </c>
      <c r="O28" t="str">
        <f t="shared" si="0"/>
        <v>Ok</v>
      </c>
      <c r="P28" t="str">
        <f t="shared" si="0"/>
        <v>Lower</v>
      </c>
      <c r="Q28" t="str">
        <f t="shared" si="0"/>
        <v>Ok</v>
      </c>
      <c r="R28" t="str">
        <f t="shared" si="0"/>
        <v>Ok</v>
      </c>
      <c r="S28" t="str">
        <f t="shared" si="0"/>
        <v>Ok</v>
      </c>
      <c r="T28" t="str">
        <f t="shared" si="0"/>
        <v>Lower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Lower</v>
      </c>
      <c r="AE28" t="str">
        <f t="shared" si="1"/>
        <v>Lower</v>
      </c>
    </row>
    <row r="29" spans="1:31" x14ac:dyDescent="0.25">
      <c r="C29" s="2">
        <f>STDEV(B$1:B$3)/SQRT(COUNT(B$1:B$3))</f>
        <v>1.0119091447892565E-2</v>
      </c>
      <c r="D29" s="2">
        <f>STDEV(B$4:B$6)/SQRT(COUNT(B$4:B$6))</f>
        <v>5.4093217675224937E-2</v>
      </c>
      <c r="E29" s="2">
        <f>STDEV(B$7:B$12,B$17:B$19)/SQRT(COUNT(B$7:B$12,B$17:B$19))</f>
        <v>0.39819613118576136</v>
      </c>
      <c r="F29" s="2">
        <f>STDEV(B$13:B$16)/SQRT(COUNT(B$13:B$16))</f>
        <v>0.14503347676822781</v>
      </c>
      <c r="G29" s="2"/>
      <c r="H29" s="2">
        <f>STDEV(B$21:B$22)/SQRT(COUNT(B$21:B$22))</f>
        <v>1.6027079767790373E-2</v>
      </c>
      <c r="N29" t="str">
        <f t="shared" si="2"/>
        <v>Ok</v>
      </c>
      <c r="O29" t="str">
        <f t="shared" si="0"/>
        <v>Ok</v>
      </c>
      <c r="P29" t="str">
        <f t="shared" si="0"/>
        <v>Ok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Ok</v>
      </c>
      <c r="AE29" t="str">
        <f t="shared" si="1"/>
        <v>Lower</v>
      </c>
    </row>
    <row r="30" spans="1:31" x14ac:dyDescent="0.25">
      <c r="N30" t="str">
        <f t="shared" si="2"/>
        <v>Ok</v>
      </c>
      <c r="O30" t="str">
        <f t="shared" si="0"/>
        <v>Ok</v>
      </c>
      <c r="P30" t="str">
        <f t="shared" si="0"/>
        <v>Upper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Ok</v>
      </c>
      <c r="V30" t="str">
        <f t="shared" si="0"/>
        <v>Ok</v>
      </c>
      <c r="W30" t="str">
        <f t="shared" si="0"/>
        <v>Ok</v>
      </c>
      <c r="AD30" t="str">
        <f t="shared" si="1"/>
        <v>Upper</v>
      </c>
      <c r="AE30" t="str">
        <f t="shared" si="1"/>
        <v>Lower</v>
      </c>
    </row>
    <row r="31" spans="1:31" x14ac:dyDescent="0.25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Ok</v>
      </c>
      <c r="U31" t="str">
        <f t="shared" si="0"/>
        <v>Upper</v>
      </c>
      <c r="V31" t="str">
        <f t="shared" si="0"/>
        <v>Ok</v>
      </c>
      <c r="W31" t="str">
        <f t="shared" si="0"/>
        <v>Ok</v>
      </c>
      <c r="AD31" t="str">
        <f t="shared" si="1"/>
        <v>Ok</v>
      </c>
      <c r="AE31" t="str">
        <f t="shared" si="1"/>
        <v>Ok</v>
      </c>
    </row>
    <row r="32" spans="1:31" x14ac:dyDescent="0.25">
      <c r="C32" t="s">
        <v>24</v>
      </c>
      <c r="D32" s="2">
        <f>AVERAGE(C$1:C$3)</f>
        <v>7.5338792243522842E-2</v>
      </c>
      <c r="E32" s="2">
        <f>AVERAGE(C$4:C$6)</f>
        <v>5.0878096231398669E-2</v>
      </c>
      <c r="F32" s="2">
        <f>AVERAGE(C$7:C$12,C$17:C$19)</f>
        <v>5.9605294490649968E-2</v>
      </c>
      <c r="G32" s="2">
        <f>AVERAGE(C$13:C$16)</f>
        <v>7.5438489871608422E-2</v>
      </c>
      <c r="H32" s="2">
        <f>C$20</f>
        <v>9.9996154785638877E-2</v>
      </c>
      <c r="I32" s="2">
        <f>AVERAGE(C$21:C$22)</f>
        <v>9.9999611247921769E-2</v>
      </c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Lower</v>
      </c>
      <c r="AE32" t="str">
        <f t="shared" si="1"/>
        <v>Ok</v>
      </c>
    </row>
    <row r="33" spans="4:31" x14ac:dyDescent="0.25">
      <c r="D33" s="2">
        <f>STDEV(C$1:C$3)/SQRT(COUNT(C$1:C$3))</f>
        <v>2.4510193064883369E-2</v>
      </c>
      <c r="E33" s="2">
        <f>STDEV(C$4:C$6)/SQRT(COUNT(C$4:C$6))</f>
        <v>2.4560951831086825E-2</v>
      </c>
      <c r="F33" s="2">
        <f>STDEV(C$7:C$12,C$17:C$19)/SQRT(COUNT(C$7:C$12,C$17:C$19))</f>
        <v>1.117040559412727E-2</v>
      </c>
      <c r="G33" s="2">
        <f>STDEV(C$13:C$16)/SQRT(COUNT(C$13:C$16))</f>
        <v>1.5218377435181186E-2</v>
      </c>
      <c r="H33" s="2"/>
      <c r="I33" s="2">
        <f>STDEV(C$21:C$22)/SQRT(COUNT(C$21:C$22))</f>
        <v>3.2305776623275939E-8</v>
      </c>
      <c r="N33" t="str">
        <f t="shared" si="2"/>
        <v>Ok</v>
      </c>
      <c r="O33" t="str">
        <f t="shared" si="0"/>
        <v>Ok</v>
      </c>
      <c r="P33" t="str">
        <f t="shared" si="0"/>
        <v>Ok</v>
      </c>
      <c r="Q33" t="str">
        <f t="shared" si="0"/>
        <v>Ok</v>
      </c>
      <c r="R33" t="str">
        <f t="shared" si="0"/>
        <v>Ok</v>
      </c>
      <c r="S33" t="str">
        <f t="shared" si="0"/>
        <v>Ok</v>
      </c>
      <c r="T33" t="str">
        <f t="shared" si="0"/>
        <v>Ok</v>
      </c>
      <c r="U33" t="str">
        <f t="shared" si="0"/>
        <v>Ok</v>
      </c>
      <c r="V33" t="str">
        <f t="shared" si="0"/>
        <v>Ok</v>
      </c>
      <c r="W33" t="str">
        <f t="shared" si="0"/>
        <v>Ok</v>
      </c>
      <c r="AD33" t="str">
        <f t="shared" si="1"/>
        <v>Ok</v>
      </c>
      <c r="AE33" t="str">
        <f t="shared" si="1"/>
        <v>Lower</v>
      </c>
    </row>
    <row r="34" spans="4:31" x14ac:dyDescent="0.25">
      <c r="N34" t="str">
        <f t="shared" si="2"/>
        <v>Upper</v>
      </c>
      <c r="O34" t="str">
        <f t="shared" si="0"/>
        <v>Ok</v>
      </c>
      <c r="P34" t="str">
        <f t="shared" si="0"/>
        <v>Ok</v>
      </c>
      <c r="Q34" t="str">
        <f t="shared" si="0"/>
        <v>Ok</v>
      </c>
      <c r="R34" t="str">
        <f t="shared" si="0"/>
        <v>Lower</v>
      </c>
      <c r="S34" t="str">
        <f t="shared" si="0"/>
        <v>Ok</v>
      </c>
      <c r="T34" t="str">
        <f t="shared" si="0"/>
        <v>Ok</v>
      </c>
      <c r="U34" t="str">
        <f t="shared" si="0"/>
        <v>Ok</v>
      </c>
      <c r="V34" t="str">
        <f t="shared" si="0"/>
        <v>Ok</v>
      </c>
      <c r="W34" t="str">
        <f t="shared" si="0"/>
        <v>Ok</v>
      </c>
      <c r="AD34" t="str">
        <f t="shared" si="1"/>
        <v>Ok</v>
      </c>
      <c r="AE34" t="str">
        <f t="shared" si="1"/>
        <v>Upper</v>
      </c>
    </row>
    <row r="35" spans="4:31" x14ac:dyDescent="0.25">
      <c r="E35" t="s">
        <v>0</v>
      </c>
      <c r="F35" t="s">
        <v>1</v>
      </c>
      <c r="G35" t="s">
        <v>2</v>
      </c>
      <c r="H35" t="s">
        <v>3</v>
      </c>
      <c r="I35" t="s">
        <v>4</v>
      </c>
      <c r="J35" t="s">
        <v>5</v>
      </c>
      <c r="N35" t="str">
        <f t="shared" si="2"/>
        <v>Ok</v>
      </c>
      <c r="O35" t="str">
        <f t="shared" si="0"/>
        <v>Ok</v>
      </c>
      <c r="P35" t="str">
        <f t="shared" si="0"/>
        <v>Upper</v>
      </c>
      <c r="Q35" t="str">
        <f t="shared" si="0"/>
        <v>Ok</v>
      </c>
      <c r="R35" t="str">
        <f t="shared" si="0"/>
        <v>Ok</v>
      </c>
      <c r="S35" t="str">
        <f t="shared" si="0"/>
        <v>Ok</v>
      </c>
      <c r="T35" t="str">
        <f t="shared" si="0"/>
        <v>Ok</v>
      </c>
      <c r="U35" t="str">
        <f t="shared" si="0"/>
        <v>Ok</v>
      </c>
      <c r="V35" t="str">
        <f t="shared" si="0"/>
        <v>Ok</v>
      </c>
      <c r="W35" t="str">
        <f t="shared" si="0"/>
        <v>Ok</v>
      </c>
      <c r="AD35" t="str">
        <f t="shared" si="1"/>
        <v>Lower</v>
      </c>
      <c r="AE35" t="str">
        <f t="shared" si="1"/>
        <v>Lower</v>
      </c>
    </row>
    <row r="36" spans="4:31" x14ac:dyDescent="0.25">
      <c r="D36" t="s">
        <v>9</v>
      </c>
      <c r="E36" s="2">
        <f>AVERAGE(D$1:D$3)</f>
        <v>632012098.83339036</v>
      </c>
      <c r="F36" s="2">
        <f>AVERAGE(D$4:D$6)</f>
        <v>429395903.73384517</v>
      </c>
      <c r="G36" s="2">
        <f>AVERAGE(D$7:D$12,D$17:D$19)</f>
        <v>669616800.65452504</v>
      </c>
      <c r="H36" s="2">
        <f>AVERAGE(D$13:D$16)</f>
        <v>1112545892.7689834</v>
      </c>
      <c r="I36" s="2">
        <f>D$20</f>
        <v>1442195150.8003712</v>
      </c>
      <c r="J36" s="2">
        <f>AVERAGE(D$21:D$22)</f>
        <v>1568575571.1272311</v>
      </c>
      <c r="N36" t="str">
        <f t="shared" si="2"/>
        <v>Ok</v>
      </c>
      <c r="O36" t="str">
        <f t="shared" si="0"/>
        <v>Ok</v>
      </c>
      <c r="P36" t="str">
        <f t="shared" si="0"/>
        <v>Ok</v>
      </c>
      <c r="Q36" t="str">
        <f t="shared" si="0"/>
        <v>Ok</v>
      </c>
      <c r="R36" t="str">
        <f t="shared" si="0"/>
        <v>Ok</v>
      </c>
      <c r="S36" t="str">
        <f t="shared" si="0"/>
        <v>Ok</v>
      </c>
      <c r="T36" t="str">
        <f t="shared" si="0"/>
        <v>Ok</v>
      </c>
      <c r="U36" t="str">
        <f t="shared" si="0"/>
        <v>Ok</v>
      </c>
      <c r="V36" t="str">
        <f t="shared" si="0"/>
        <v>Ok</v>
      </c>
      <c r="W36" t="str">
        <f t="shared" si="0"/>
        <v>Ok</v>
      </c>
      <c r="AD36" t="str">
        <f t="shared" si="1"/>
        <v>Ok</v>
      </c>
      <c r="AE36" t="str">
        <f t="shared" si="1"/>
        <v>Lower</v>
      </c>
    </row>
    <row r="37" spans="4:31" x14ac:dyDescent="0.25">
      <c r="E37" s="2">
        <f>STDEV(D$1:D$3)/SQRT(COUNT(D$1:D$3))</f>
        <v>304771761.86323607</v>
      </c>
      <c r="F37" s="2">
        <f>STDEV(D$4:D$6)/SQRT(COUNT(D$4:D$6))</f>
        <v>337005855.24468315</v>
      </c>
      <c r="G37" s="2">
        <f>STDEV(D$7:D$12,D$17:D$19)/SQRT(COUNT(D$7:D$12,D$17:D$19))</f>
        <v>225598503.03394902</v>
      </c>
      <c r="H37" s="2">
        <f>STDEV(D$13:D$16)/SQRT(COUNT(D$13:D$16))</f>
        <v>553782355.45647335</v>
      </c>
      <c r="I37" s="2"/>
      <c r="J37" s="2">
        <f>STDEV(D$21:D$22)/SQRT(COUNT(D$21:D$22))</f>
        <v>498176214.43746614</v>
      </c>
      <c r="N37" t="str">
        <f t="shared" si="2"/>
        <v>Ok</v>
      </c>
      <c r="O37" t="str">
        <f t="shared" si="0"/>
        <v>Ok</v>
      </c>
      <c r="P37" t="str">
        <f t="shared" si="0"/>
        <v>Ok</v>
      </c>
      <c r="Q37" t="str">
        <f t="shared" si="0"/>
        <v>Ok</v>
      </c>
      <c r="R37" t="str">
        <f t="shared" si="0"/>
        <v>Ok</v>
      </c>
      <c r="S37" t="str">
        <f t="shared" si="0"/>
        <v>Ok</v>
      </c>
      <c r="T37" t="str">
        <f t="shared" si="0"/>
        <v>Lower</v>
      </c>
      <c r="U37" t="str">
        <f t="shared" si="0"/>
        <v>Ok</v>
      </c>
      <c r="V37" t="str">
        <f t="shared" si="0"/>
        <v>Ok</v>
      </c>
      <c r="W37" t="str">
        <f t="shared" si="0"/>
        <v>Ok</v>
      </c>
      <c r="AD37" t="str">
        <f t="shared" si="1"/>
        <v>Lower</v>
      </c>
      <c r="AE37" t="str">
        <f t="shared" si="1"/>
        <v>Lower</v>
      </c>
    </row>
    <row r="38" spans="4:31" x14ac:dyDescent="0.25">
      <c r="N38" t="str">
        <f t="shared" si="2"/>
        <v>Ok</v>
      </c>
      <c r="O38" t="str">
        <f t="shared" si="0"/>
        <v>Ok</v>
      </c>
      <c r="P38" t="str">
        <f t="shared" si="0"/>
        <v>Ok</v>
      </c>
      <c r="Q38" t="str">
        <f t="shared" si="0"/>
        <v>Ok</v>
      </c>
      <c r="R38" t="str">
        <f t="shared" si="0"/>
        <v>Ok</v>
      </c>
      <c r="S38" t="str">
        <f t="shared" si="0"/>
        <v>Ok</v>
      </c>
      <c r="T38" t="str">
        <f t="shared" si="0"/>
        <v>Ok</v>
      </c>
      <c r="U38" t="str">
        <f t="shared" si="0"/>
        <v>Ok</v>
      </c>
      <c r="V38" t="str">
        <f t="shared" si="0"/>
        <v>Ok</v>
      </c>
      <c r="W38" t="str">
        <f t="shared" si="0"/>
        <v>Ok</v>
      </c>
      <c r="AD38" t="str">
        <f t="shared" si="1"/>
        <v>Ok</v>
      </c>
      <c r="AE38" t="str">
        <f t="shared" si="1"/>
        <v>Ok</v>
      </c>
    </row>
    <row r="39" spans="4:31" x14ac:dyDescent="0.25">
      <c r="F39" t="s">
        <v>0</v>
      </c>
      <c r="G39" t="s">
        <v>1</v>
      </c>
      <c r="H39" t="s">
        <v>2</v>
      </c>
      <c r="I39" t="s">
        <v>3</v>
      </c>
      <c r="J39" t="s">
        <v>4</v>
      </c>
      <c r="K39" t="s">
        <v>5</v>
      </c>
      <c r="N39" t="str">
        <f t="shared" si="2"/>
        <v>Ok</v>
      </c>
      <c r="O39" t="str">
        <f t="shared" ref="O39:O44" si="3">_xlfn.IFS(ABS(B17-U$5)&lt;=0.01*U$5,"Lower",ABS(B17-U$6)&lt;=0.01*U$6,"Upper",TRUE,"Ok")</f>
        <v>Ok</v>
      </c>
      <c r="P39" t="str">
        <f t="shared" ref="P39:P44" si="4">_xlfn.IFS(ABS(C17-V$5)&lt;=0.01*V$5,"Lower",ABS(C17-V$6)&lt;=0.01*V$6,"Upper",TRUE,"Ok")</f>
        <v>Ok</v>
      </c>
      <c r="Q39" t="str">
        <f t="shared" ref="Q39:Q44" si="5">_xlfn.IFS(ABS(D17-W$5)&lt;=0.01*W$5,"Lower",ABS(D17-W$6)&lt;=0.01*W$6,"Upper",TRUE,"Ok")</f>
        <v>Ok</v>
      </c>
      <c r="R39" t="str">
        <f t="shared" ref="R39:R44" si="6">_xlfn.IFS(ABS(E17-X$5)&lt;=0.01*X$5,"Lower",ABS(E17-X$6)&lt;=0.01*X$6,"Upper",TRUE,"Ok")</f>
        <v>Ok</v>
      </c>
      <c r="S39" t="str">
        <f t="shared" ref="S39:S44" si="7">_xlfn.IFS(ABS(F17-Y$5)&lt;=0.01*Y$5,"Lower",ABS(F17-Y$6)&lt;=0.01*Y$6,"Upper",TRUE,"Ok")</f>
        <v>Ok</v>
      </c>
      <c r="T39" t="str">
        <f t="shared" ref="T39:T44" si="8">_xlfn.IFS(ABS(G17-Z$5)&lt;=0.01*Z$5,"Lower",ABS(G17-Z$6)&lt;=0.01*Z$6,"Upper",TRUE,"Ok")</f>
        <v>Lower</v>
      </c>
      <c r="U39" t="str">
        <f t="shared" ref="U39:U44" si="9">_xlfn.IFS(ABS(H17-AA$5)&lt;=0.01*AA$5,"Lower",ABS(H17-AA$6)&lt;=0.01*AA$6,"Upper",TRUE,"Ok")</f>
        <v>Ok</v>
      </c>
      <c r="V39" t="str">
        <f t="shared" ref="V39:V44" si="10">_xlfn.IFS(ABS(I17-AB$5)&lt;=0.01*AB$5,"Lower",ABS(I17-AB$6)&lt;=0.01*AB$6,"Upper",TRUE,"Ok")</f>
        <v>Ok</v>
      </c>
      <c r="W39" t="str">
        <f t="shared" ref="W39:W44" si="11">_xlfn.IFS(ABS(J17-AC$5)&lt;=0.01*AC$5,"Lower",ABS(J17-AC$6)&lt;=0.01*AC$6,"Upper",TRUE,"Ok")</f>
        <v>Ok</v>
      </c>
      <c r="AD39" t="str">
        <f t="shared" si="1"/>
        <v>Lower</v>
      </c>
      <c r="AE39" t="str">
        <f t="shared" si="1"/>
        <v>Lower</v>
      </c>
    </row>
    <row r="40" spans="4:31" x14ac:dyDescent="0.25">
      <c r="E40" t="s">
        <v>10</v>
      </c>
      <c r="F40" s="2">
        <f>AVERAGE(E$1:E$3)</f>
        <v>20.568721823519486</v>
      </c>
      <c r="G40" s="2">
        <f>AVERAGE(E$4:E$6)</f>
        <v>22.075998539826269</v>
      </c>
      <c r="H40" s="2">
        <f>AVERAGE(E$7:E$12,E$17:E$19)</f>
        <v>27.055312017837505</v>
      </c>
      <c r="I40" s="2">
        <f>AVERAGE(E$13:E$16)</f>
        <v>30.41154013392423</v>
      </c>
      <c r="J40" s="2">
        <f>E$20</f>
        <v>21.073200082662254</v>
      </c>
      <c r="K40" s="2">
        <f>AVERAGE(E$21:E$22)</f>
        <v>15.388213040585466</v>
      </c>
      <c r="N40" t="str">
        <f t="shared" si="2"/>
        <v>Ok</v>
      </c>
      <c r="O40" t="str">
        <f t="shared" si="3"/>
        <v>Ok</v>
      </c>
      <c r="P40" t="str">
        <f t="shared" si="4"/>
        <v>Upper</v>
      </c>
      <c r="Q40" t="str">
        <f t="shared" si="5"/>
        <v>Ok</v>
      </c>
      <c r="R40" t="str">
        <f t="shared" si="6"/>
        <v>Ok</v>
      </c>
      <c r="S40" t="str">
        <f t="shared" si="7"/>
        <v>Ok</v>
      </c>
      <c r="T40" t="str">
        <f t="shared" si="8"/>
        <v>Ok</v>
      </c>
      <c r="U40" t="str">
        <f t="shared" si="9"/>
        <v>Ok</v>
      </c>
      <c r="V40" t="str">
        <f t="shared" si="10"/>
        <v>Ok</v>
      </c>
      <c r="W40" t="str">
        <f t="shared" si="11"/>
        <v>Ok</v>
      </c>
      <c r="AD40" t="str">
        <f t="shared" si="1"/>
        <v>Upper</v>
      </c>
      <c r="AE40" t="str">
        <f t="shared" si="1"/>
        <v>Ok</v>
      </c>
    </row>
    <row r="41" spans="4:31" x14ac:dyDescent="0.25">
      <c r="F41" s="2">
        <f>STDEV(E$1:E$3)/SQRT(COUNT(E$1:E$3))</f>
        <v>1.6354276925167162</v>
      </c>
      <c r="G41" s="2">
        <f>STDEV(E$4:E$6)/SQRT(COUNT(E$4:E$6))</f>
        <v>5.4275970119096479</v>
      </c>
      <c r="H41" s="2">
        <f>STDEV(E$7:E$12,E$17:E$19)/SQRT(COUNT(E$7:E$12,E$17:E$19))</f>
        <v>3.3651259367796573</v>
      </c>
      <c r="I41" s="2">
        <f>STDEV(E$13:E$16)/SQRT(COUNT(E$13:E$16))</f>
        <v>5.0449814913177899</v>
      </c>
      <c r="J41" s="2"/>
      <c r="K41" s="2">
        <f>STDEV(E$21:E$22)/SQRT(COUNT(E$21:E$22))</f>
        <v>0.23551113111802913</v>
      </c>
      <c r="N41" t="str">
        <f t="shared" si="2"/>
        <v>Upper</v>
      </c>
      <c r="O41" t="str">
        <f t="shared" si="3"/>
        <v>Ok</v>
      </c>
      <c r="P41" t="str">
        <f t="shared" si="4"/>
        <v>Lower</v>
      </c>
      <c r="Q41" t="str">
        <f t="shared" si="5"/>
        <v>Ok</v>
      </c>
      <c r="R41" t="str">
        <f t="shared" si="6"/>
        <v>Ok</v>
      </c>
      <c r="S41" t="str">
        <f t="shared" si="7"/>
        <v>Ok</v>
      </c>
      <c r="T41" t="str">
        <f t="shared" si="8"/>
        <v>Ok</v>
      </c>
      <c r="U41" t="str">
        <f t="shared" si="9"/>
        <v>Ok</v>
      </c>
      <c r="V41" t="str">
        <f t="shared" si="10"/>
        <v>Ok</v>
      </c>
      <c r="W41" t="str">
        <f t="shared" si="11"/>
        <v>Ok</v>
      </c>
      <c r="AD41" t="str">
        <f t="shared" si="1"/>
        <v>Upper</v>
      </c>
      <c r="AE41" t="str">
        <f t="shared" si="1"/>
        <v>Lower</v>
      </c>
    </row>
    <row r="42" spans="4:31" x14ac:dyDescent="0.25">
      <c r="N42" t="str">
        <f t="shared" si="2"/>
        <v>Ok</v>
      </c>
      <c r="O42" t="str">
        <f t="shared" si="3"/>
        <v>Ok</v>
      </c>
      <c r="P42" t="str">
        <f t="shared" si="4"/>
        <v>Upper</v>
      </c>
      <c r="Q42" t="str">
        <f t="shared" si="5"/>
        <v>Ok</v>
      </c>
      <c r="R42" t="str">
        <f t="shared" si="6"/>
        <v>Ok</v>
      </c>
      <c r="S42" t="str">
        <f t="shared" si="7"/>
        <v>Ok</v>
      </c>
      <c r="T42" t="str">
        <f t="shared" si="8"/>
        <v>Ok</v>
      </c>
      <c r="U42" t="str">
        <f t="shared" si="9"/>
        <v>Ok</v>
      </c>
      <c r="V42" t="str">
        <f t="shared" si="10"/>
        <v>Ok</v>
      </c>
      <c r="W42" t="str">
        <f t="shared" si="11"/>
        <v>Ok</v>
      </c>
      <c r="AD42" t="str">
        <f t="shared" si="1"/>
        <v>Upper</v>
      </c>
      <c r="AE42" t="str">
        <f t="shared" si="1"/>
        <v>Lower</v>
      </c>
    </row>
    <row r="43" spans="4:31" x14ac:dyDescent="0.25">
      <c r="G43" t="s">
        <v>0</v>
      </c>
      <c r="H43" t="s">
        <v>1</v>
      </c>
      <c r="I43" t="s">
        <v>2</v>
      </c>
      <c r="J43" t="s">
        <v>3</v>
      </c>
      <c r="K43" t="s">
        <v>4</v>
      </c>
      <c r="L43" t="s">
        <v>5</v>
      </c>
      <c r="N43" t="str">
        <f t="shared" si="2"/>
        <v>Ok</v>
      </c>
      <c r="O43" t="str">
        <f t="shared" si="3"/>
        <v>Ok</v>
      </c>
      <c r="P43" t="str">
        <f t="shared" si="4"/>
        <v>Upper</v>
      </c>
      <c r="Q43" t="str">
        <f t="shared" si="5"/>
        <v>Ok</v>
      </c>
      <c r="R43" t="str">
        <f t="shared" si="6"/>
        <v>Ok</v>
      </c>
      <c r="S43" t="str">
        <f t="shared" si="7"/>
        <v>Ok</v>
      </c>
      <c r="T43" t="str">
        <f t="shared" si="8"/>
        <v>Ok</v>
      </c>
      <c r="U43" t="str">
        <f t="shared" si="9"/>
        <v>Ok</v>
      </c>
      <c r="V43" t="str">
        <f t="shared" si="10"/>
        <v>Ok</v>
      </c>
      <c r="W43" t="str">
        <f t="shared" si="11"/>
        <v>Ok</v>
      </c>
      <c r="AD43" t="str">
        <f t="shared" si="1"/>
        <v>Upper</v>
      </c>
      <c r="AE43" t="str">
        <f t="shared" si="1"/>
        <v>Lower</v>
      </c>
    </row>
    <row r="44" spans="4:31" x14ac:dyDescent="0.25">
      <c r="F44" t="s">
        <v>11</v>
      </c>
      <c r="G44" s="2">
        <f>AVERAGE(F$1:F$3)</f>
        <v>62.934262420288405</v>
      </c>
      <c r="H44" s="2">
        <f>AVERAGE(F$4:F$6)</f>
        <v>61.05613251932985</v>
      </c>
      <c r="I44" s="2">
        <f>AVERAGE(F$7:F$12,F$17:F$19)</f>
        <v>62.567355798911727</v>
      </c>
      <c r="J44" s="2">
        <f>AVERAGE(F$13:F$16)</f>
        <v>61.905327382395875</v>
      </c>
      <c r="K44" s="2">
        <f>F$20</f>
        <v>66.226022643653195</v>
      </c>
      <c r="L44" s="2">
        <f>AVERAGE(F$21:F$22)</f>
        <v>72.176726960825562</v>
      </c>
      <c r="N44" t="str">
        <f t="shared" si="2"/>
        <v>Ok</v>
      </c>
      <c r="O44" t="str">
        <f t="shared" si="3"/>
        <v>Ok</v>
      </c>
      <c r="P44" t="str">
        <f t="shared" si="4"/>
        <v>Upper</v>
      </c>
      <c r="Q44" t="str">
        <f t="shared" si="5"/>
        <v>Ok</v>
      </c>
      <c r="R44" t="str">
        <f t="shared" si="6"/>
        <v>Ok</v>
      </c>
      <c r="S44" t="str">
        <f t="shared" si="7"/>
        <v>Ok</v>
      </c>
      <c r="T44" t="str">
        <f t="shared" si="8"/>
        <v>Ok</v>
      </c>
      <c r="U44" t="str">
        <f t="shared" si="9"/>
        <v>Ok</v>
      </c>
      <c r="V44" t="str">
        <f t="shared" si="10"/>
        <v>Ok</v>
      </c>
      <c r="W44" t="str">
        <f t="shared" si="11"/>
        <v>Ok</v>
      </c>
      <c r="AD44" t="str">
        <f t="shared" si="1"/>
        <v>Ok</v>
      </c>
      <c r="AE44" t="str">
        <f t="shared" si="1"/>
        <v>Lower</v>
      </c>
    </row>
    <row r="45" spans="4:31" x14ac:dyDescent="0.25">
      <c r="G45" s="2">
        <f>STDEV(F$1:F$3)/SQRT(COUNT(F$1:F$3))</f>
        <v>3.0896746143542604</v>
      </c>
      <c r="H45" s="2">
        <f>STDEV(F$4:F$6)/SQRT(COUNT(F$4:F$6))</f>
        <v>4.8859616724569772</v>
      </c>
      <c r="I45" s="2">
        <f>STDEV(F$7:F$12,F$17:F$19)/SQRT(COUNT(F$7:F$12,F$17:F$19))</f>
        <v>3.8235767414533695</v>
      </c>
      <c r="J45" s="2">
        <f>STDEV(F$13:F$16)/SQRT(COUNT(F$13:F$16))</f>
        <v>2.8838666126905528</v>
      </c>
      <c r="K45" s="2"/>
      <c r="L45" s="2">
        <f>STDEV(F$21:F$22)/SQRT(COUNT(F$21:F$22))</f>
        <v>2.9467814602716373</v>
      </c>
      <c r="N45" t="s">
        <v>6</v>
      </c>
      <c r="O45" t="s">
        <v>7</v>
      </c>
      <c r="P45" t="s">
        <v>8</v>
      </c>
      <c r="Q45" t="s">
        <v>9</v>
      </c>
      <c r="R45" t="s">
        <v>10</v>
      </c>
      <c r="S45" t="s">
        <v>11</v>
      </c>
      <c r="T45" t="s">
        <v>12</v>
      </c>
      <c r="U45" t="s">
        <v>13</v>
      </c>
      <c r="V45" t="s">
        <v>14</v>
      </c>
      <c r="W45" t="s">
        <v>15</v>
      </c>
      <c r="X45" t="s">
        <v>16</v>
      </c>
      <c r="Y45" t="s">
        <v>17</v>
      </c>
      <c r="Z45" t="s">
        <v>18</v>
      </c>
      <c r="AA45" t="s">
        <v>19</v>
      </c>
      <c r="AB45" t="s">
        <v>20</v>
      </c>
      <c r="AC45" t="s">
        <v>21</v>
      </c>
      <c r="AD45" t="s">
        <v>22</v>
      </c>
      <c r="AE45" t="s">
        <v>23</v>
      </c>
    </row>
    <row r="47" spans="4:31" x14ac:dyDescent="0.25">
      <c r="H47" t="s">
        <v>0</v>
      </c>
      <c r="I47" t="s">
        <v>1</v>
      </c>
      <c r="J47" t="s">
        <v>2</v>
      </c>
      <c r="K47" t="s">
        <v>3</v>
      </c>
      <c r="L47" t="s">
        <v>4</v>
      </c>
      <c r="M47" t="s">
        <v>5</v>
      </c>
    </row>
    <row r="48" spans="4:31" x14ac:dyDescent="0.25">
      <c r="G48" t="s">
        <v>12</v>
      </c>
      <c r="H48" s="2">
        <f>AVERAGE(G$1:G$3)</f>
        <v>0.43027206758401876</v>
      </c>
      <c r="I48" s="2">
        <f>AVERAGE(G$4:G$6)</f>
        <v>0.19506970397075354</v>
      </c>
      <c r="J48" s="2">
        <f>AVERAGE(G$7:G$12,G$17:G$19)</f>
        <v>0.42067939442780816</v>
      </c>
      <c r="K48" s="2">
        <f>AVERAGE(G$13:G$16)</f>
        <v>0.34570940853711268</v>
      </c>
      <c r="L48" s="2">
        <f>G$20</f>
        <v>0.64145927673503045</v>
      </c>
      <c r="M48" s="2">
        <f>AVERAGE(G$21:G$22)</f>
        <v>0.58218607565337588</v>
      </c>
    </row>
    <row r="49" spans="8:26" x14ac:dyDescent="0.25">
      <c r="H49" s="2">
        <f>STDEV(G$1:G$3)/SQRT(COUNT(G$1:G$3))</f>
        <v>0.21659054729123339</v>
      </c>
      <c r="I49" s="2">
        <f>STDEV(G$4:G$6)/SQRT(COUNT(G$4:G$6))</f>
        <v>0.19506969397072565</v>
      </c>
      <c r="J49" s="2">
        <f>STDEV(G$7:G$12,G$17:G$19)/SQRT(COUNT(G$7:G$12,G$17:G$19))</f>
        <v>0.10282395991032552</v>
      </c>
      <c r="K49" s="2">
        <f>STDEV(G$13:G$16)/SQRT(COUNT(G$13:G$16))</f>
        <v>0.20016564421620908</v>
      </c>
      <c r="L49" s="2"/>
      <c r="M49" s="2">
        <f>STDEV(G$21:G$22)/SQRT(COUNT(G$21:G$22))</f>
        <v>3.8312545757260785E-2</v>
      </c>
    </row>
    <row r="51" spans="8:26" x14ac:dyDescent="0.25">
      <c r="I51" t="s">
        <v>0</v>
      </c>
      <c r="J51" t="s">
        <v>1</v>
      </c>
      <c r="K51" t="s">
        <v>2</v>
      </c>
      <c r="L51" t="s">
        <v>3</v>
      </c>
      <c r="M51" t="s">
        <v>4</v>
      </c>
      <c r="N51" t="s">
        <v>5</v>
      </c>
    </row>
    <row r="52" spans="8:26" x14ac:dyDescent="0.25">
      <c r="H52" t="s">
        <v>13</v>
      </c>
      <c r="I52" s="2">
        <f>AVERAGE(H$1:H$3)</f>
        <v>3.8181824203370934E-2</v>
      </c>
      <c r="J52" s="2">
        <f>AVERAGE(H$4:H$6)</f>
        <v>0.20297707272718515</v>
      </c>
      <c r="K52" s="2">
        <f>AVERAGE(H$7:H$12,H$17:H$19)</f>
        <v>1.6671523445758363</v>
      </c>
      <c r="L52" s="2">
        <f>AVERAGE(H$13:H$16)</f>
        <v>0.79229808016207393</v>
      </c>
      <c r="M52" s="2">
        <f>H$20</f>
        <v>0.12935499209510501</v>
      </c>
      <c r="N52" s="2">
        <f>AVERAGE(H$21:H$22)</f>
        <v>0.16609778493771393</v>
      </c>
    </row>
    <row r="53" spans="8:26" x14ac:dyDescent="0.25">
      <c r="I53" s="2">
        <f>STDEV(H$1:H$3)/SQRT(COUNT(H$1:H$3))</f>
        <v>1.6355880294056404E-2</v>
      </c>
      <c r="J53" s="2">
        <f>STDEV(H$4:H$6)/SQRT(COUNT(H$4:H$6))</f>
        <v>4.5272571974658983E-2</v>
      </c>
      <c r="K53" s="2">
        <f>STDEV(H$7:H$12,H$17:H$19)/SQRT(COUNT(H$7:H$12,H$17:H$19))</f>
        <v>1.1308271732124933</v>
      </c>
      <c r="L53" s="2">
        <f>STDEV(H$13:H$16)/SQRT(COUNT(H$13:H$16))</f>
        <v>0.77336745514421368</v>
      </c>
      <c r="M53" s="2"/>
      <c r="N53" s="2">
        <f>STDEV(H$21:H$22)/SQRT(COUNT(H$21:H$22))</f>
        <v>1.6217925920518184E-2</v>
      </c>
    </row>
    <row r="55" spans="8:26" x14ac:dyDescent="0.25">
      <c r="J55" t="s">
        <v>0</v>
      </c>
      <c r="K55" t="s">
        <v>1</v>
      </c>
      <c r="L55" t="s">
        <v>2</v>
      </c>
      <c r="M55" t="s">
        <v>3</v>
      </c>
      <c r="N55" t="s">
        <v>4</v>
      </c>
      <c r="O55" t="s">
        <v>5</v>
      </c>
    </row>
    <row r="56" spans="8:26" x14ac:dyDescent="0.25">
      <c r="I56" t="s">
        <v>14</v>
      </c>
      <c r="J56" s="2">
        <f>AVERAGE(I$1:I$3)</f>
        <v>5.0000000000050004E-3</v>
      </c>
      <c r="K56" s="2">
        <f>AVERAGE(I$4:I$6)</f>
        <v>5.0000000000050004E-3</v>
      </c>
      <c r="L56" s="2">
        <f>AVERAGE(I$7:I$12,I$17:I$19)</f>
        <v>5.0000000000050004E-3</v>
      </c>
      <c r="M56" s="2">
        <f>AVERAGE(I$13:I$16)</f>
        <v>5.0000000000050004E-3</v>
      </c>
      <c r="N56" s="2">
        <f>I$20</f>
        <v>5.0000000000050004E-3</v>
      </c>
      <c r="O56" s="2">
        <f>AVERAGE(I$21:I$22)</f>
        <v>5.0000000000050004E-3</v>
      </c>
    </row>
    <row r="57" spans="8:26" x14ac:dyDescent="0.25">
      <c r="J57" s="2">
        <f>STDEV(I$1:I$3)/SQRT(COUNT(I$1:I$3))</f>
        <v>0</v>
      </c>
      <c r="K57" s="2">
        <f>STDEV(I$4:I$6)/SQRT(COUNT(I$4:I$6))</f>
        <v>0</v>
      </c>
      <c r="L57" s="2">
        <f>STDEV(I$7:I$12,I$17:I$19)/SQRT(COUNT(I$7:I$12,I$17:I$19))</f>
        <v>0</v>
      </c>
      <c r="M57" s="2">
        <f>STDEV(I$13:I$16)/SQRT(COUNT(I$13:I$16))</f>
        <v>0</v>
      </c>
      <c r="N57" s="2"/>
      <c r="O57" s="2">
        <f>STDEV(I$21:I$22)/SQRT(COUNT(I$21:I$22))</f>
        <v>0</v>
      </c>
    </row>
    <row r="59" spans="8:26" x14ac:dyDescent="0.25">
      <c r="K59" t="s">
        <v>0</v>
      </c>
      <c r="L59" t="s">
        <v>1</v>
      </c>
      <c r="M59" t="s">
        <v>2</v>
      </c>
      <c r="N59" t="s">
        <v>3</v>
      </c>
      <c r="O59" t="s">
        <v>4</v>
      </c>
      <c r="P59" t="s">
        <v>5</v>
      </c>
    </row>
    <row r="60" spans="8:26" x14ac:dyDescent="0.25">
      <c r="J60" t="s">
        <v>15</v>
      </c>
      <c r="K60" s="2">
        <f>AVERAGE(J$1:J$3)</f>
        <v>5.0000000000050004E-3</v>
      </c>
      <c r="L60" s="2">
        <f>AVERAGE(J$4:J$6)</f>
        <v>5.0000000000050004E-3</v>
      </c>
      <c r="M60" s="2">
        <f>AVERAGE(J$7:J$12,J$17:J$19)</f>
        <v>5.0000000000050004E-3</v>
      </c>
      <c r="N60" s="2">
        <f>AVERAGE(J$13:J$16)</f>
        <v>5.0000000000050004E-3</v>
      </c>
      <c r="O60" s="2">
        <f>J$20</f>
        <v>5.0000000000050004E-3</v>
      </c>
      <c r="P60" s="2">
        <f>AVERAGE(J$21:J$22)</f>
        <v>5.0000000000050004E-3</v>
      </c>
    </row>
    <row r="61" spans="8:26" x14ac:dyDescent="0.25">
      <c r="K61" s="2">
        <f>STDEV(J$1:J$3)/SQRT(COUNT(J$1:J$3))</f>
        <v>0</v>
      </c>
      <c r="L61" s="2">
        <f>STDEV(J$4:J$6)/SQRT(COUNT(J$4:J$6))</f>
        <v>0</v>
      </c>
      <c r="M61" s="2">
        <f>STDEV(J$7:J$12,J$17:J$19)/SQRT(COUNT(J$7:J$12,J$17:J$19))</f>
        <v>0</v>
      </c>
      <c r="N61" s="2">
        <f>STDEV(J$13:J$16)/SQRT(COUNT(J$13:J$16))</f>
        <v>0</v>
      </c>
      <c r="O61" s="2"/>
      <c r="P61" s="2">
        <f>STDEV(J$21:J$22)/SQRT(COUNT(J$21:J$22))</f>
        <v>0</v>
      </c>
    </row>
    <row r="63" spans="8:26" x14ac:dyDescent="0.25">
      <c r="L63" t="s">
        <v>0</v>
      </c>
      <c r="M63" t="s">
        <v>1</v>
      </c>
      <c r="N63" t="s">
        <v>2</v>
      </c>
      <c r="O63" t="s">
        <v>3</v>
      </c>
      <c r="P63" t="s">
        <v>4</v>
      </c>
      <c r="Q63" t="s">
        <v>5</v>
      </c>
    </row>
    <row r="64" spans="8:26" x14ac:dyDescent="0.25">
      <c r="K64" t="s">
        <v>16</v>
      </c>
      <c r="L64" s="3">
        <f>AVERAGE(K$1:K$3)</f>
        <v>0.99323518767684849</v>
      </c>
      <c r="M64" s="3">
        <f>AVERAGE(K$4:K$6)</f>
        <v>0.99460152470338004</v>
      </c>
      <c r="N64" s="3">
        <f>AVERAGE(K$7:K$12,K$17:K$19)</f>
        <v>0.9898081646470942</v>
      </c>
      <c r="O64" s="3">
        <f>AVERAGE(K$13:K$16)</f>
        <v>0.99704846735571739</v>
      </c>
      <c r="P64" s="3">
        <f>K$20</f>
        <v>0.99429033921516119</v>
      </c>
      <c r="Q64" s="3">
        <f>AVERAGE(K$21:K$22)</f>
        <v>0.99053306978619449</v>
      </c>
      <c r="U64" t="str">
        <f>_xlfn.CONCAT(ROUND(L64,2), " ± ", L65)</f>
        <v>0.99 ± 1.65E-03</v>
      </c>
      <c r="V64" t="str">
        <f t="shared" ref="V64:Z64" si="12">_xlfn.CONCAT(ROUND(M64,2), " ± ", M65)</f>
        <v>0.99 ± 5.99E-04</v>
      </c>
      <c r="W64" t="str">
        <f t="shared" si="12"/>
        <v>0.99 ± 3.55E-03</v>
      </c>
      <c r="X64" t="str">
        <f t="shared" si="12"/>
        <v>1 ± 1.16E-03</v>
      </c>
      <c r="Y64" t="str">
        <f t="shared" si="12"/>
        <v xml:space="preserve">0.99 ± </v>
      </c>
      <c r="Z64" t="str">
        <f t="shared" si="12"/>
        <v>0.99 ± 1.10E-03</v>
      </c>
    </row>
    <row r="65" spans="12:30" x14ac:dyDescent="0.25">
      <c r="L65" s="4" t="s">
        <v>179</v>
      </c>
      <c r="M65" s="4" t="s">
        <v>180</v>
      </c>
      <c r="N65" s="4" t="s">
        <v>181</v>
      </c>
      <c r="O65" s="4" t="s">
        <v>182</v>
      </c>
      <c r="P65" s="3"/>
      <c r="Q65" s="4" t="s">
        <v>183</v>
      </c>
    </row>
    <row r="67" spans="12:30" x14ac:dyDescent="0.25">
      <c r="M67" t="s">
        <v>0</v>
      </c>
      <c r="N67" t="s">
        <v>1</v>
      </c>
      <c r="O67" t="s">
        <v>2</v>
      </c>
      <c r="P67" t="s">
        <v>3</v>
      </c>
      <c r="Q67" t="s">
        <v>4</v>
      </c>
      <c r="R67" t="s">
        <v>5</v>
      </c>
    </row>
    <row r="68" spans="12:30" x14ac:dyDescent="0.25">
      <c r="L68" t="s">
        <v>17</v>
      </c>
      <c r="M68" s="3">
        <f>AVERAGE(L$1:L$3)</f>
        <v>0.98263029317179151</v>
      </c>
      <c r="N68">
        <f>AVERAGE(L$4:L$6)</f>
        <v>0.96424374674301827</v>
      </c>
      <c r="O68">
        <f>AVERAGE(L$7:L$12,L$17:L$19)</f>
        <v>0.96715093632453075</v>
      </c>
      <c r="P68">
        <f>AVERAGE(L$13:L$16)</f>
        <v>0.98477732736147738</v>
      </c>
      <c r="Q68">
        <f>L$20</f>
        <v>0.99110919057621594</v>
      </c>
      <c r="R68">
        <f>AVERAGE(L$21:L$22)</f>
        <v>0.9593689558297307</v>
      </c>
      <c r="V68" t="str">
        <f>_xlfn.CONCAT(ROUND(M68,2), " ± ", M69)</f>
        <v>0.98 ± 1.11E-03</v>
      </c>
      <c r="W68" t="str">
        <f t="shared" ref="W68" si="13">_xlfn.CONCAT(ROUND(N68,2), " ± ", N69)</f>
        <v>0.96 ± 1.49E-02</v>
      </c>
      <c r="X68" t="str">
        <f t="shared" ref="X68" si="14">_xlfn.CONCAT(ROUND(O68,2), " ± ", O69)</f>
        <v>0.97 ± 9.00E-03</v>
      </c>
      <c r="Y68" t="str">
        <f t="shared" ref="Y68" si="15">_xlfn.CONCAT(ROUND(P68,2), " ± ", P69)</f>
        <v>0.98 ± 6.99E-03</v>
      </c>
      <c r="Z68" t="str">
        <f t="shared" ref="Z68" si="16">_xlfn.CONCAT(ROUND(Q68,2), " ± ", Q69)</f>
        <v xml:space="preserve">0.99 ± </v>
      </c>
      <c r="AA68" t="str">
        <f t="shared" ref="AA68" si="17">_xlfn.CONCAT(ROUND(R68,2), " ± ", R69)</f>
        <v>0.96 ± 2.11E-02</v>
      </c>
    </row>
    <row r="69" spans="12:30" x14ac:dyDescent="0.25">
      <c r="M69" s="4" t="s">
        <v>184</v>
      </c>
      <c r="N69" s="4" t="s">
        <v>185</v>
      </c>
      <c r="O69" s="4" t="s">
        <v>186</v>
      </c>
      <c r="P69" s="4" t="s">
        <v>187</v>
      </c>
      <c r="Q69" s="3"/>
      <c r="R69" s="4" t="s">
        <v>188</v>
      </c>
    </row>
    <row r="71" spans="12:30" x14ac:dyDescent="0.25">
      <c r="N71" t="s">
        <v>0</v>
      </c>
      <c r="O71" t="s">
        <v>1</v>
      </c>
      <c r="P71" t="s">
        <v>2</v>
      </c>
      <c r="Q71" t="s">
        <v>3</v>
      </c>
      <c r="R71" t="s">
        <v>4</v>
      </c>
      <c r="S71" t="s">
        <v>5</v>
      </c>
    </row>
    <row r="72" spans="12:30" x14ac:dyDescent="0.25">
      <c r="M72" t="s">
        <v>18</v>
      </c>
      <c r="N72">
        <f>AVERAGE(M$1:M$3)</f>
        <v>0.98530636450758013</v>
      </c>
      <c r="O72">
        <f>AVERAGE(M$4:M$6)</f>
        <v>0.96919058691022419</v>
      </c>
      <c r="P72">
        <f>AVERAGE(M$7:M$12,M$17:M$19)</f>
        <v>0.98255846735418551</v>
      </c>
      <c r="Q72">
        <f>AVERAGE(M$13:M$16)</f>
        <v>0.97161338595597191</v>
      </c>
      <c r="R72">
        <f>M$20</f>
        <v>0.98947858595712912</v>
      </c>
      <c r="S72">
        <f>AVERAGE(M$21:M$22)</f>
        <v>0.98682147295959011</v>
      </c>
      <c r="W72" t="str">
        <f>_xlfn.CONCAT(ROUND(N72,2), " ± ", N73)</f>
        <v>0.99 ± 8.28E-03</v>
      </c>
      <c r="X72" t="str">
        <f t="shared" ref="X72" si="18">_xlfn.CONCAT(ROUND(O72,2), " ± ", O73)</f>
        <v>0.97 ± 1.64E-02</v>
      </c>
      <c r="Y72" t="str">
        <f t="shared" ref="Y72" si="19">_xlfn.CONCAT(ROUND(P72,2), " ± ", P73)</f>
        <v>0.98 ± 6.39E-03</v>
      </c>
      <c r="Z72" t="str">
        <f t="shared" ref="Z72" si="20">_xlfn.CONCAT(ROUND(Q72,2), " ± ", Q73)</f>
        <v>0.97 ± 1.96E-02</v>
      </c>
      <c r="AA72" t="str">
        <f t="shared" ref="AA72" si="21">_xlfn.CONCAT(ROUND(R72,2), " ± ", R73)</f>
        <v xml:space="preserve">0.99 ± </v>
      </c>
      <c r="AB72" t="str">
        <f t="shared" ref="AB72" si="22">_xlfn.CONCAT(ROUND(S72,2), " ± ", S73)</f>
        <v>0.99 ± 5.28E-03</v>
      </c>
    </row>
    <row r="73" spans="12:30" x14ac:dyDescent="0.25">
      <c r="N73" s="4" t="s">
        <v>189</v>
      </c>
      <c r="O73" s="4" t="s">
        <v>190</v>
      </c>
      <c r="P73" s="4" t="s">
        <v>191</v>
      </c>
      <c r="Q73" s="4" t="s">
        <v>192</v>
      </c>
      <c r="R73" s="3"/>
      <c r="S73" s="4" t="s">
        <v>193</v>
      </c>
    </row>
    <row r="75" spans="12:30" x14ac:dyDescent="0.25">
      <c r="O75" t="s">
        <v>0</v>
      </c>
      <c r="P75" t="s">
        <v>1</v>
      </c>
      <c r="Q75" t="s">
        <v>2</v>
      </c>
      <c r="R75" t="s">
        <v>3</v>
      </c>
      <c r="S75" t="s">
        <v>4</v>
      </c>
      <c r="T75" t="s">
        <v>5</v>
      </c>
    </row>
    <row r="76" spans="12:30" x14ac:dyDescent="0.25">
      <c r="N76" t="s">
        <v>19</v>
      </c>
      <c r="O76">
        <f>AVERAGE(N$1:N$3)</f>
        <v>8.0362220674373541E-2</v>
      </c>
      <c r="P76">
        <f>AVERAGE(N$4:N$6)</f>
        <v>7.2878491447742999E-2</v>
      </c>
      <c r="Q76">
        <f>AVERAGE(N$7:N$12,N$17:N$19)</f>
        <v>9.0546510734779762E-2</v>
      </c>
      <c r="R76">
        <f>AVERAGE(N$13:N$16)</f>
        <v>5.1210346785538013E-2</v>
      </c>
      <c r="S76">
        <f>N$20</f>
        <v>7.5183536608691551E-2</v>
      </c>
      <c r="T76">
        <f>AVERAGE(N$21:N$22)</f>
        <v>9.6647862860316569E-2</v>
      </c>
      <c r="X76" t="str">
        <f>_xlfn.CONCAT(ROUND(O76,2), " ± ", O77)</f>
        <v>0.08 ± 1.09E-02</v>
      </c>
      <c r="Y76" t="str">
        <f t="shared" ref="Y76" si="23">_xlfn.CONCAT(ROUND(P76,2), " ± ", P77)</f>
        <v>0.07 ± 4.07E-03</v>
      </c>
      <c r="Z76" t="str">
        <f t="shared" ref="Z76" si="24">_xlfn.CONCAT(ROUND(Q76,2), " ± ", Q77)</f>
        <v>0.09 ± 1.54E-02</v>
      </c>
      <c r="AA76" t="str">
        <f t="shared" ref="AA76" si="25">_xlfn.CONCAT(ROUND(R76,2), " ± ", R77)</f>
        <v>0.05 ± 9.99E-03</v>
      </c>
      <c r="AB76" t="str">
        <f t="shared" ref="AB76" si="26">_xlfn.CONCAT(ROUND(S76,2), " ± ", S77)</f>
        <v xml:space="preserve">0.08 ± </v>
      </c>
      <c r="AC76" t="str">
        <f t="shared" ref="AC76" si="27">_xlfn.CONCAT(ROUND(T76,2), " ± ", T77)</f>
        <v>0.1 ± 5.61E-03</v>
      </c>
    </row>
    <row r="77" spans="12:30" x14ac:dyDescent="0.25">
      <c r="O77" s="4" t="s">
        <v>194</v>
      </c>
      <c r="P77" s="4" t="s">
        <v>195</v>
      </c>
      <c r="Q77" s="4" t="s">
        <v>196</v>
      </c>
      <c r="R77" s="4" t="s">
        <v>197</v>
      </c>
      <c r="S77" s="3"/>
      <c r="T77" s="4" t="s">
        <v>198</v>
      </c>
    </row>
    <row r="79" spans="12:30" x14ac:dyDescent="0.25">
      <c r="P79" t="s">
        <v>0</v>
      </c>
      <c r="Q79" t="s">
        <v>1</v>
      </c>
      <c r="R79" t="s">
        <v>2</v>
      </c>
      <c r="S79" t="s">
        <v>3</v>
      </c>
      <c r="T79" t="s">
        <v>4</v>
      </c>
      <c r="U79" t="s">
        <v>5</v>
      </c>
    </row>
    <row r="80" spans="12:30" x14ac:dyDescent="0.25">
      <c r="O80" t="s">
        <v>20</v>
      </c>
      <c r="P80">
        <f>AVERAGE(O$1:O$3)</f>
        <v>0.13101615036119504</v>
      </c>
      <c r="Q80">
        <f>AVERAGE(O$4:O$6)</f>
        <v>0.17944891413819461</v>
      </c>
      <c r="R80">
        <f>AVERAGE(O$7:O$12,O$17:O$19)</f>
        <v>0.16477034356947898</v>
      </c>
      <c r="S80">
        <f>AVERAGE(O$13:O$16)</f>
        <v>0.11456741663886996</v>
      </c>
      <c r="T80">
        <f>O$20</f>
        <v>9.3818448769665122E-2</v>
      </c>
      <c r="U80">
        <f>AVERAGE(O$21:O$22)</f>
        <v>0.1932442823935604</v>
      </c>
      <c r="Y80" t="str">
        <f>_xlfn.CONCAT(ROUND(P80,2), " ± ", P81)</f>
        <v>0.13 ± 4.22E-03</v>
      </c>
      <c r="Z80" t="str">
        <f t="shared" ref="Z80" si="28">_xlfn.CONCAT(ROUND(Q80,2), " ± ", Q81)</f>
        <v>0.18 ± 3.98E-02</v>
      </c>
      <c r="AA80" t="str">
        <f t="shared" ref="AA80" si="29">_xlfn.CONCAT(ROUND(R80,2), " ± ", R81)</f>
        <v>0.16 ± 2.61E-02</v>
      </c>
      <c r="AB80" t="str">
        <f t="shared" ref="AB80" si="30">_xlfn.CONCAT(ROUND(S80,2), " ± ", S81)</f>
        <v>0.11 ± 2.61E-02</v>
      </c>
      <c r="AC80" t="str">
        <f t="shared" ref="AC80" si="31">_xlfn.CONCAT(ROUND(T80,2), " ± ", T81)</f>
        <v xml:space="preserve">0.09 ± </v>
      </c>
      <c r="AD80" t="str">
        <f t="shared" ref="AD80" si="32">_xlfn.CONCAT(ROUND(U80,2), " ± ", U81)</f>
        <v>0.19 ± 5.41E-02</v>
      </c>
    </row>
    <row r="81" spans="16:31" x14ac:dyDescent="0.25">
      <c r="P81" s="4" t="s">
        <v>199</v>
      </c>
      <c r="Q81" s="4" t="s">
        <v>200</v>
      </c>
      <c r="R81" s="4" t="s">
        <v>201</v>
      </c>
      <c r="S81" s="4" t="s">
        <v>201</v>
      </c>
      <c r="T81" s="3"/>
      <c r="U81" s="4" t="s">
        <v>202</v>
      </c>
    </row>
    <row r="83" spans="16:31" x14ac:dyDescent="0.25">
      <c r="Q83" t="s">
        <v>0</v>
      </c>
      <c r="R83" t="s">
        <v>1</v>
      </c>
      <c r="S83" t="s">
        <v>2</v>
      </c>
      <c r="T83" t="s">
        <v>3</v>
      </c>
      <c r="U83" t="s">
        <v>4</v>
      </c>
      <c r="V83" t="s">
        <v>5</v>
      </c>
    </row>
    <row r="84" spans="16:31" x14ac:dyDescent="0.25">
      <c r="P84" t="s">
        <v>21</v>
      </c>
      <c r="Q84">
        <f>AVERAGE(P$1:P$3)</f>
        <v>0.11142200419504411</v>
      </c>
      <c r="R84">
        <f>AVERAGE(P$4:P$6)</f>
        <v>0.16245718660048794</v>
      </c>
      <c r="S84">
        <f>AVERAGE(P$7:P$12,P$17:P$19)</f>
        <v>0.11893605064820632</v>
      </c>
      <c r="T84">
        <f>AVERAGE(P$13:P$16)</f>
        <v>0.14289996483129169</v>
      </c>
      <c r="U84">
        <f>P$20</f>
        <v>0.10205978592198878</v>
      </c>
      <c r="V84">
        <f>AVERAGE(P$21:P$22)</f>
        <v>0.11176121421762646</v>
      </c>
      <c r="Z84" t="str">
        <f>_xlfn.CONCAT(ROUND(Q84,2), " ± ", Q85)</f>
        <v>0.11 ± 3.25E-02</v>
      </c>
      <c r="AA84" t="str">
        <f t="shared" ref="AA84" si="33">_xlfn.CONCAT(ROUND(R84,2), " ± ", R85)</f>
        <v>0.16 ± 4.52E-02</v>
      </c>
      <c r="AB84" t="str">
        <f t="shared" ref="AB84" si="34">_xlfn.CONCAT(ROUND(S84,2), " ± ", S85)</f>
        <v>0.12 ± 1.98E-02</v>
      </c>
      <c r="AC84" t="str">
        <f t="shared" ref="AC84" si="35">_xlfn.CONCAT(ROUND(T84,2), " ± ", T85)</f>
        <v>0.14 ± 5.06E-02</v>
      </c>
      <c r="AD84" t="str">
        <f t="shared" ref="AD84" si="36">_xlfn.CONCAT(ROUND(U84,2), " ± ", U85)</f>
        <v xml:space="preserve">0.1 ± </v>
      </c>
      <c r="AE84" t="str">
        <f t="shared" ref="AE84" si="37">_xlfn.CONCAT(ROUND(V84,2), " ± ", V85)</f>
        <v>0.11 ± 2.34E-02</v>
      </c>
    </row>
    <row r="85" spans="16:31" x14ac:dyDescent="0.25">
      <c r="Q85" s="4" t="s">
        <v>203</v>
      </c>
      <c r="R85" s="4" t="s">
        <v>204</v>
      </c>
      <c r="S85" s="4" t="s">
        <v>205</v>
      </c>
      <c r="T85" s="4" t="s">
        <v>206</v>
      </c>
      <c r="U85" s="3"/>
      <c r="V85" s="4" t="s">
        <v>207</v>
      </c>
    </row>
    <row r="87" spans="16:31" x14ac:dyDescent="0.25">
      <c r="R87" t="s">
        <v>0</v>
      </c>
      <c r="S87" t="s">
        <v>1</v>
      </c>
      <c r="T87" t="s">
        <v>2</v>
      </c>
      <c r="U87" t="s">
        <v>3</v>
      </c>
      <c r="V87" t="s">
        <v>4</v>
      </c>
      <c r="W87" t="s">
        <v>5</v>
      </c>
    </row>
    <row r="88" spans="16:31" x14ac:dyDescent="0.25">
      <c r="Q88" t="s">
        <v>22</v>
      </c>
      <c r="R88" s="2">
        <f>AVERAGE(Q$1:Q$3)</f>
        <v>2.037862058825092E-2</v>
      </c>
      <c r="S88" s="2">
        <f>AVERAGE(Q$4:Q$6)</f>
        <v>1.9912909647962457E-2</v>
      </c>
      <c r="T88" s="2">
        <f>AVERAGE(Q$7:Q$12,Q$17:Q$19)</f>
        <v>2.0515103427541762E-2</v>
      </c>
      <c r="U88" s="2">
        <f>AVERAGE(Q$13:Q$16)</f>
        <v>2.0409427432635803E-2</v>
      </c>
      <c r="V88" s="2">
        <f>Q$20</f>
        <v>2.0902529677286813E-2</v>
      </c>
      <c r="W88" s="2">
        <f>AVERAGE(Q$21:Q$22)</f>
        <v>2.068643633958234E-2</v>
      </c>
    </row>
    <row r="89" spans="16:31" x14ac:dyDescent="0.25">
      <c r="R89" s="2">
        <f>STDEV(Q$1:Q$3)/SQRT(COUNT(Q$1:Q$3))</f>
        <v>3.8905919800278743E-4</v>
      </c>
      <c r="S89" s="2">
        <f>STDEV(Q$4:Q$6)/SQRT(COUNT(Q$4:Q$6))</f>
        <v>3.0506651067963139E-4</v>
      </c>
      <c r="T89" s="2">
        <f>STDEV(Q$7:Q$12,Q$17:Q$19)/SQRT(COUNT(Q$7:Q$12,Q$17:Q$19))</f>
        <v>2.1590559082891949E-4</v>
      </c>
      <c r="U89" s="2">
        <f>STDEV(Q$13:Q$16)/SQRT(COUNT(Q$13:Q$16))</f>
        <v>4.6278990617203001E-4</v>
      </c>
      <c r="V89" s="2"/>
      <c r="W89" s="2">
        <f>STDEV(Q$21:Q$22)/SQRT(COUNT(Q$21:Q$22))</f>
        <v>9.8987882803977523E-5</v>
      </c>
    </row>
    <row r="91" spans="16:31" x14ac:dyDescent="0.25">
      <c r="S91" t="s">
        <v>0</v>
      </c>
      <c r="T91" t="s">
        <v>1</v>
      </c>
      <c r="U91" t="s">
        <v>2</v>
      </c>
      <c r="V91" t="s">
        <v>3</v>
      </c>
      <c r="W91" t="s">
        <v>4</v>
      </c>
      <c r="X91" t="s">
        <v>5</v>
      </c>
    </row>
    <row r="92" spans="16:31" x14ac:dyDescent="0.25">
      <c r="R92" t="s">
        <v>23</v>
      </c>
      <c r="S92" s="2">
        <f>AVERAGE(R$1:R$3)</f>
        <v>2.6626665084659509E-2</v>
      </c>
      <c r="T92" s="2">
        <f>AVERAGE(R$4:R$6)</f>
        <v>2.678220265577928E-2</v>
      </c>
      <c r="U92" s="2">
        <f>AVERAGE(R$7:R$12,R$17:R$19)</f>
        <v>2.6913361518582011E-2</v>
      </c>
      <c r="V92" s="2">
        <f>AVERAGE(R$13:R$16)</f>
        <v>2.6763462286901768E-2</v>
      </c>
      <c r="W92" s="2">
        <f>R$20</f>
        <v>2.6623766806585347E-2</v>
      </c>
      <c r="X92" s="2">
        <f>AVERAGE(R$21:R$22)</f>
        <v>2.6746041579962625E-2</v>
      </c>
    </row>
    <row r="93" spans="16:31" x14ac:dyDescent="0.25">
      <c r="S93" s="2">
        <f>STDEV(R$1:R$3)/SQRT(COUNT(R$1:R$3))</f>
        <v>6.790444705159948E-5</v>
      </c>
      <c r="T93" s="2">
        <f>STDEV(R$4:R$6)/SQRT(COUNT(R$4:R$6))</f>
        <v>7.4724977136014664E-5</v>
      </c>
      <c r="U93" s="2">
        <f>STDEV(R$7:R$12,R$17:R$19)/SQRT(COUNT(R$7:R$12,R$17:R$19))</f>
        <v>1.6268316449898223E-4</v>
      </c>
      <c r="V93" s="2">
        <f>STDEV(R$13:R$16)/SQRT(COUNT(R$13:R$16))</f>
        <v>1.9335632166111503E-4</v>
      </c>
      <c r="W93" s="2"/>
      <c r="X93" s="2">
        <f>STDEV(R$21:R$22)/SQRT(COUNT(R$21:R$22))</f>
        <v>2.7860731561090558E-6</v>
      </c>
    </row>
    <row r="99" spans="19:24" x14ac:dyDescent="0.25">
      <c r="S99" s="3">
        <f>1/S92</f>
        <v>37.556336733139467</v>
      </c>
      <c r="T99" s="3">
        <f t="shared" ref="T99:X99" si="38">1/T92</f>
        <v>37.338228406848827</v>
      </c>
      <c r="U99" s="3">
        <f t="shared" si="38"/>
        <v>37.1562652740187</v>
      </c>
      <c r="V99" s="3">
        <f t="shared" si="38"/>
        <v>37.364373461105117</v>
      </c>
      <c r="W99" s="3">
        <f t="shared" si="38"/>
        <v>37.560425136861234</v>
      </c>
      <c r="X99" s="3">
        <f t="shared" si="38"/>
        <v>37.388710288597309</v>
      </c>
    </row>
  </sheetData>
  <conditionalFormatting sqref="N23:W44">
    <cfRule type="notContainsText" dxfId="1" priority="5" operator="notContains" text="Ok">
      <formula>ISERROR(SEARCH("Ok",N23))</formula>
    </cfRule>
  </conditionalFormatting>
  <conditionalFormatting sqref="AD23:AE44">
    <cfRule type="notContainsText" dxfId="0" priority="4" operator="notContains" text="Ok">
      <formula>ISERROR(SEARCH("Ok",AD23))</formula>
    </cfRule>
  </conditionalFormatting>
  <conditionalFormatting sqref="N1:N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633D-6CFB-483C-9FB4-8F6342530738}">
  <sheetPr codeName="Sheet2"/>
  <dimension ref="A1:Z35"/>
  <sheetViews>
    <sheetView topLeftCell="M1" workbookViewId="0">
      <selection activeCell="Y23" sqref="Y23"/>
    </sheetView>
  </sheetViews>
  <sheetFormatPr defaultRowHeight="15" x14ac:dyDescent="0.25"/>
  <cols>
    <col min="2" max="8" width="17.7109375" bestFit="1" customWidth="1"/>
    <col min="9" max="9" width="18.28515625" bestFit="1" customWidth="1"/>
    <col min="10" max="10" width="17.7109375" bestFit="1" customWidth="1"/>
  </cols>
  <sheetData>
    <row r="1" spans="1:26" x14ac:dyDescent="0.25">
      <c r="B1" t="s">
        <v>6</v>
      </c>
      <c r="C1" t="s">
        <v>7</v>
      </c>
      <c r="D1" t="s">
        <v>24</v>
      </c>
      <c r="E1" t="s">
        <v>12</v>
      </c>
      <c r="F1" t="s">
        <v>13</v>
      </c>
      <c r="G1" t="s">
        <v>14</v>
      </c>
      <c r="H1" t="s">
        <v>15</v>
      </c>
      <c r="I1" t="s">
        <v>22</v>
      </c>
      <c r="J1" t="s">
        <v>23</v>
      </c>
      <c r="T1" s="1"/>
      <c r="U1" s="1" t="s">
        <v>0</v>
      </c>
      <c r="V1" s="1" t="s">
        <v>1</v>
      </c>
      <c r="W1" s="1" t="s">
        <v>2</v>
      </c>
      <c r="X1" s="1" t="s">
        <v>3</v>
      </c>
    </row>
    <row r="2" spans="1:26" x14ac:dyDescent="0.25">
      <c r="A2" t="s">
        <v>0</v>
      </c>
      <c r="B2">
        <v>2.3173268963984188E-3</v>
      </c>
      <c r="C2">
        <v>9.2535545750464687E-2</v>
      </c>
      <c r="D2">
        <v>7.384890314233869E-2</v>
      </c>
      <c r="E2">
        <v>0.43030529517923882</v>
      </c>
      <c r="F2">
        <v>3.6340015217690251E-2</v>
      </c>
      <c r="G2">
        <v>3.3334323368655015E-3</v>
      </c>
      <c r="H2">
        <v>3.2650559954686166E-3</v>
      </c>
      <c r="I2">
        <v>2.0365681512952261E-2</v>
      </c>
      <c r="J2">
        <v>2.6578997644427605E-2</v>
      </c>
      <c r="T2" s="1" t="s">
        <v>22</v>
      </c>
      <c r="U2" s="1" t="s">
        <v>25</v>
      </c>
      <c r="V2" s="1" t="s">
        <v>25</v>
      </c>
      <c r="W2" s="1" t="s">
        <v>25</v>
      </c>
      <c r="X2" s="1" t="s">
        <v>25</v>
      </c>
    </row>
    <row r="3" spans="1:26" x14ac:dyDescent="0.25">
      <c r="A3" t="s">
        <v>1</v>
      </c>
      <c r="B3">
        <v>6.5132119631182801E-3</v>
      </c>
      <c r="C3">
        <v>0.3541415185008206</v>
      </c>
      <c r="D3">
        <v>5.0263555960985945E-2</v>
      </c>
      <c r="E3">
        <v>0.19506446675691699</v>
      </c>
      <c r="F3">
        <v>0.20403788869996353</v>
      </c>
      <c r="G3">
        <v>3.547600000994643E-4</v>
      </c>
      <c r="H3">
        <v>6.7002828792823597E-3</v>
      </c>
      <c r="I3">
        <v>1.9902792231451975E-2</v>
      </c>
      <c r="J3">
        <v>2.6835872828472173E-2</v>
      </c>
      <c r="T3" s="1" t="s">
        <v>6</v>
      </c>
      <c r="U3" s="1" t="s">
        <v>26</v>
      </c>
      <c r="V3" s="1" t="s">
        <v>27</v>
      </c>
      <c r="W3" s="1" t="s">
        <v>28</v>
      </c>
      <c r="X3" s="1" t="s">
        <v>27</v>
      </c>
    </row>
    <row r="4" spans="1:26" x14ac:dyDescent="0.25">
      <c r="A4" t="s">
        <v>2</v>
      </c>
      <c r="B4">
        <v>2.7535106283079838E-2</v>
      </c>
      <c r="C4">
        <v>0.75444268232926348</v>
      </c>
      <c r="D4">
        <v>6.3109847044927683E-2</v>
      </c>
      <c r="E4">
        <v>0.41603336191621143</v>
      </c>
      <c r="F4">
        <v>1.6742312906554444</v>
      </c>
      <c r="G4">
        <v>2.3075847901287152E-3</v>
      </c>
      <c r="H4">
        <v>2.3435920833815606E-3</v>
      </c>
      <c r="I4">
        <v>2.0561912508965351E-2</v>
      </c>
      <c r="J4">
        <v>2.6886662268571313E-2</v>
      </c>
      <c r="T4" s="1" t="s">
        <v>12</v>
      </c>
      <c r="U4" s="1" t="s">
        <v>29</v>
      </c>
      <c r="V4" s="1" t="s">
        <v>30</v>
      </c>
      <c r="W4" s="1" t="s">
        <v>31</v>
      </c>
      <c r="X4" s="1" t="s">
        <v>32</v>
      </c>
    </row>
    <row r="5" spans="1:26" x14ac:dyDescent="0.25">
      <c r="A5" t="s">
        <v>3</v>
      </c>
      <c r="B5">
        <v>5.0273961825241173E-3</v>
      </c>
      <c r="C5">
        <v>0.16916415025152015</v>
      </c>
      <c r="D5">
        <v>8.0357873156810505E-2</v>
      </c>
      <c r="E5">
        <v>0.34656142030851494</v>
      </c>
      <c r="F5">
        <v>0.7445921275636318</v>
      </c>
      <c r="G5">
        <v>2.5302835043647456E-3</v>
      </c>
      <c r="H5">
        <v>5.0000426325554747E-3</v>
      </c>
      <c r="I5">
        <v>2.0431830067845134E-2</v>
      </c>
      <c r="J5">
        <v>2.6657237171290454E-2</v>
      </c>
      <c r="T5" s="1" t="s">
        <v>24</v>
      </c>
      <c r="U5" s="1" t="s">
        <v>33</v>
      </c>
      <c r="V5" s="1" t="s">
        <v>34</v>
      </c>
      <c r="W5" s="1" t="s">
        <v>35</v>
      </c>
      <c r="X5" s="1" t="s">
        <v>36</v>
      </c>
    </row>
    <row r="6" spans="1:26" x14ac:dyDescent="0.25">
      <c r="A6" t="s">
        <v>4</v>
      </c>
      <c r="B6">
        <v>1.0781372792696553E-2</v>
      </c>
      <c r="C6">
        <v>0.10861417866800493</v>
      </c>
      <c r="D6">
        <v>9.9999997840221358E-2</v>
      </c>
      <c r="E6">
        <v>0.65534649688981772</v>
      </c>
      <c r="F6">
        <v>0.12058263481323089</v>
      </c>
      <c r="G6">
        <v>1.9405421539302499E-7</v>
      </c>
      <c r="H6">
        <v>9.9999838680933338E-3</v>
      </c>
      <c r="I6">
        <v>2.0724037579474039E-2</v>
      </c>
      <c r="J6">
        <v>2.659566477285033E-2</v>
      </c>
      <c r="T6" s="1" t="s">
        <v>15</v>
      </c>
      <c r="U6" s="1" t="s">
        <v>26</v>
      </c>
      <c r="V6" s="1" t="s">
        <v>27</v>
      </c>
      <c r="W6" s="1" t="s">
        <v>26</v>
      </c>
      <c r="X6" s="1" t="s">
        <v>27</v>
      </c>
    </row>
    <row r="7" spans="1:26" x14ac:dyDescent="0.25">
      <c r="A7" t="s">
        <v>5</v>
      </c>
      <c r="B7">
        <v>7.218428100833273E-3</v>
      </c>
      <c r="C7">
        <v>0.2047343855353021</v>
      </c>
      <c r="D7">
        <v>9.9999300808557345E-2</v>
      </c>
      <c r="E7">
        <v>0.58216172922031317</v>
      </c>
      <c r="F7">
        <v>0.16373508288464522</v>
      </c>
      <c r="G7">
        <v>3.9440761052938893E-7</v>
      </c>
      <c r="H7">
        <v>5.0002088107608767E-3</v>
      </c>
      <c r="I7">
        <v>2.0754795921728013E-2</v>
      </c>
      <c r="J7">
        <v>2.6777762541119757E-2</v>
      </c>
      <c r="T7" s="1" t="s">
        <v>7</v>
      </c>
      <c r="U7" s="1" t="s">
        <v>37</v>
      </c>
      <c r="V7" s="1" t="s">
        <v>38</v>
      </c>
      <c r="W7" s="1" t="s">
        <v>39</v>
      </c>
      <c r="X7" s="1" t="s">
        <v>40</v>
      </c>
    </row>
    <row r="8" spans="1:26" x14ac:dyDescent="0.25">
      <c r="B8" t="s">
        <v>22</v>
      </c>
      <c r="C8" t="s">
        <v>6</v>
      </c>
      <c r="D8" t="s">
        <v>12</v>
      </c>
      <c r="E8" t="s">
        <v>24</v>
      </c>
      <c r="F8" t="s">
        <v>15</v>
      </c>
      <c r="G8" t="s">
        <v>7</v>
      </c>
      <c r="H8" t="s">
        <v>23</v>
      </c>
      <c r="I8" t="s">
        <v>13</v>
      </c>
      <c r="J8" t="s">
        <v>14</v>
      </c>
      <c r="T8" s="1" t="s">
        <v>23</v>
      </c>
      <c r="U8" s="1" t="s">
        <v>41</v>
      </c>
      <c r="V8" s="1" t="s">
        <v>41</v>
      </c>
      <c r="W8" s="1" t="s">
        <v>41</v>
      </c>
      <c r="X8" s="1" t="s">
        <v>41</v>
      </c>
    </row>
    <row r="9" spans="1:26" x14ac:dyDescent="0.25">
      <c r="A9" t="s">
        <v>0</v>
      </c>
      <c r="B9" s="4" t="s">
        <v>46</v>
      </c>
      <c r="C9" s="4" t="s">
        <v>47</v>
      </c>
      <c r="D9" s="4" t="s">
        <v>48</v>
      </c>
      <c r="E9" s="4" t="s">
        <v>49</v>
      </c>
      <c r="F9" s="4" t="s">
        <v>50</v>
      </c>
      <c r="G9" s="4" t="s">
        <v>51</v>
      </c>
      <c r="H9" s="4" t="s">
        <v>52</v>
      </c>
      <c r="I9" s="4" t="s">
        <v>53</v>
      </c>
      <c r="J9" s="4" t="s">
        <v>54</v>
      </c>
      <c r="T9" s="1" t="s">
        <v>13</v>
      </c>
      <c r="U9" s="1" t="s">
        <v>42</v>
      </c>
      <c r="V9" s="1" t="s">
        <v>43</v>
      </c>
      <c r="W9" s="1" t="s">
        <v>44</v>
      </c>
      <c r="X9" s="1" t="s">
        <v>45</v>
      </c>
    </row>
    <row r="10" spans="1:26" x14ac:dyDescent="0.25">
      <c r="A10" t="s">
        <v>1</v>
      </c>
      <c r="B10" s="4" t="s">
        <v>55</v>
      </c>
      <c r="C10" s="4" t="s">
        <v>56</v>
      </c>
      <c r="D10" s="4" t="s">
        <v>57</v>
      </c>
      <c r="E10" s="4" t="s">
        <v>58</v>
      </c>
      <c r="F10" s="4" t="s">
        <v>59</v>
      </c>
      <c r="G10" s="4" t="s">
        <v>60</v>
      </c>
      <c r="H10" s="4" t="s">
        <v>61</v>
      </c>
      <c r="I10" s="4" t="s">
        <v>62</v>
      </c>
      <c r="J10" s="4" t="s">
        <v>63</v>
      </c>
      <c r="T10" s="1" t="s">
        <v>14</v>
      </c>
      <c r="U10" s="1" t="s">
        <v>26</v>
      </c>
      <c r="V10" s="1" t="s">
        <v>26</v>
      </c>
      <c r="W10" s="1" t="s">
        <v>26</v>
      </c>
      <c r="X10" s="1" t="s">
        <v>26</v>
      </c>
    </row>
    <row r="11" spans="1:26" x14ac:dyDescent="0.25">
      <c r="A11" t="s">
        <v>2</v>
      </c>
      <c r="B11" s="4" t="s">
        <v>64</v>
      </c>
      <c r="C11" s="4" t="s">
        <v>65</v>
      </c>
      <c r="D11" s="4" t="s">
        <v>66</v>
      </c>
      <c r="E11" s="4" t="s">
        <v>67</v>
      </c>
      <c r="F11" s="4" t="s">
        <v>68</v>
      </c>
      <c r="G11" s="4" t="s">
        <v>69</v>
      </c>
      <c r="H11" s="4" t="s">
        <v>70</v>
      </c>
      <c r="I11" s="4" t="s">
        <v>71</v>
      </c>
      <c r="J11" s="4" t="s">
        <v>72</v>
      </c>
    </row>
    <row r="12" spans="1:26" x14ac:dyDescent="0.25">
      <c r="A12" t="s">
        <v>3</v>
      </c>
      <c r="B12" s="4" t="s">
        <v>46</v>
      </c>
      <c r="C12" s="4" t="s">
        <v>73</v>
      </c>
      <c r="D12" s="4" t="s">
        <v>74</v>
      </c>
      <c r="E12" s="4" t="s">
        <v>75</v>
      </c>
      <c r="F12" s="4" t="s">
        <v>76</v>
      </c>
      <c r="G12" s="4" t="s">
        <v>77</v>
      </c>
      <c r="H12" s="4" t="s">
        <v>78</v>
      </c>
      <c r="I12" s="4" t="s">
        <v>79</v>
      </c>
      <c r="J12" s="4" t="s">
        <v>80</v>
      </c>
    </row>
    <row r="13" spans="1:26" x14ac:dyDescent="0.25">
      <c r="A13" t="s">
        <v>4</v>
      </c>
      <c r="B13" s="4" t="s">
        <v>81</v>
      </c>
      <c r="C13" s="4" t="s">
        <v>82</v>
      </c>
      <c r="D13" s="4" t="s">
        <v>83</v>
      </c>
      <c r="E13" s="4" t="s">
        <v>84</v>
      </c>
      <c r="F13" s="4" t="s">
        <v>85</v>
      </c>
      <c r="G13" s="4" t="s">
        <v>86</v>
      </c>
      <c r="H13" s="4" t="s">
        <v>52</v>
      </c>
      <c r="I13" s="4" t="s">
        <v>87</v>
      </c>
      <c r="J13" s="4" t="s">
        <v>88</v>
      </c>
    </row>
    <row r="14" spans="1:26" x14ac:dyDescent="0.25">
      <c r="A14" t="s">
        <v>5</v>
      </c>
      <c r="B14" s="4" t="s">
        <v>89</v>
      </c>
      <c r="C14" s="4" t="s">
        <v>90</v>
      </c>
      <c r="D14" s="4" t="s">
        <v>91</v>
      </c>
      <c r="E14" s="4" t="s">
        <v>84</v>
      </c>
      <c r="F14" s="4" t="s">
        <v>76</v>
      </c>
      <c r="G14" s="4" t="s">
        <v>92</v>
      </c>
      <c r="H14" s="4" t="s">
        <v>61</v>
      </c>
      <c r="I14" s="4" t="s">
        <v>93</v>
      </c>
      <c r="J14" s="4" t="s">
        <v>94</v>
      </c>
      <c r="U14" t="s">
        <v>0</v>
      </c>
      <c r="V14" t="s">
        <v>1</v>
      </c>
      <c r="W14" t="s">
        <v>2</v>
      </c>
      <c r="X14" t="s">
        <v>3</v>
      </c>
      <c r="Y14" t="s">
        <v>4</v>
      </c>
      <c r="Z14" t="s">
        <v>5</v>
      </c>
    </row>
    <row r="15" spans="1:26" x14ac:dyDescent="0.25">
      <c r="B15" t="s">
        <v>6</v>
      </c>
      <c r="C15" t="s">
        <v>7</v>
      </c>
      <c r="D15" t="s">
        <v>24</v>
      </c>
      <c r="E15" t="s">
        <v>12</v>
      </c>
      <c r="F15" t="s">
        <v>13</v>
      </c>
      <c r="G15" t="s">
        <v>14</v>
      </c>
      <c r="H15" t="s">
        <v>15</v>
      </c>
      <c r="I15" t="s">
        <v>22</v>
      </c>
      <c r="J15" t="s">
        <v>23</v>
      </c>
      <c r="T15" t="s">
        <v>22</v>
      </c>
      <c r="U15" t="s">
        <v>134</v>
      </c>
      <c r="V15" t="s">
        <v>143</v>
      </c>
      <c r="W15" t="s">
        <v>152</v>
      </c>
      <c r="X15" t="s">
        <v>161</v>
      </c>
      <c r="Y15" t="s">
        <v>81</v>
      </c>
      <c r="Z15" t="s">
        <v>170</v>
      </c>
    </row>
    <row r="16" spans="1:26" x14ac:dyDescent="0.25">
      <c r="A16" t="s">
        <v>0</v>
      </c>
      <c r="B16">
        <v>1.4110540454517E-4</v>
      </c>
      <c r="C16">
        <v>1.2057455739979463E-2</v>
      </c>
      <c r="D16">
        <v>2.3803754511435734E-2</v>
      </c>
      <c r="E16">
        <v>0.21660481975386786</v>
      </c>
      <c r="F16">
        <v>1.6672231507992838E-2</v>
      </c>
      <c r="G16">
        <v>3.3332838326588514E-3</v>
      </c>
      <c r="H16">
        <v>3.2650525106723968E-3</v>
      </c>
      <c r="I16">
        <v>3.8194997275177109E-4</v>
      </c>
      <c r="J16">
        <v>2.1625069528551808E-5</v>
      </c>
      <c r="T16" t="s">
        <v>6</v>
      </c>
      <c r="U16" t="s">
        <v>135</v>
      </c>
      <c r="V16" t="s">
        <v>144</v>
      </c>
      <c r="W16" t="s">
        <v>153</v>
      </c>
      <c r="X16" t="s">
        <v>162</v>
      </c>
      <c r="Y16" t="s">
        <v>82</v>
      </c>
      <c r="Z16" t="s">
        <v>171</v>
      </c>
    </row>
    <row r="17" spans="1:26" x14ac:dyDescent="0.25">
      <c r="A17" t="s">
        <v>1</v>
      </c>
      <c r="B17">
        <v>1.1938388220454957E-3</v>
      </c>
      <c r="C17">
        <v>5.7309495294150879E-2</v>
      </c>
      <c r="D17">
        <v>2.3947765296666392E-2</v>
      </c>
      <c r="E17">
        <v>0.19506444923262076</v>
      </c>
      <c r="F17">
        <v>4.6989865419873371E-2</v>
      </c>
      <c r="G17">
        <v>3.5468109480131071E-4</v>
      </c>
      <c r="H17">
        <v>3.299717120689041E-3</v>
      </c>
      <c r="I17">
        <v>2.9494907968756836E-4</v>
      </c>
      <c r="J17">
        <v>4.8710360305349656E-5</v>
      </c>
      <c r="T17" t="s">
        <v>12</v>
      </c>
      <c r="U17" t="s">
        <v>136</v>
      </c>
      <c r="V17" t="s">
        <v>145</v>
      </c>
      <c r="W17" t="s">
        <v>154</v>
      </c>
      <c r="X17" t="s">
        <v>163</v>
      </c>
      <c r="Y17" t="s">
        <v>83</v>
      </c>
      <c r="Z17" t="s">
        <v>172</v>
      </c>
    </row>
    <row r="18" spans="1:26" x14ac:dyDescent="0.25">
      <c r="A18" t="s">
        <v>2</v>
      </c>
      <c r="B18">
        <v>1.0219978638120604E-2</v>
      </c>
      <c r="C18">
        <v>0.39928208436858398</v>
      </c>
      <c r="D18">
        <v>1.0466686942143609E-2</v>
      </c>
      <c r="E18">
        <v>0.10216020479600753</v>
      </c>
      <c r="F18">
        <v>1.1308765015832429</v>
      </c>
      <c r="G18">
        <v>1.1718468534149583E-3</v>
      </c>
      <c r="H18">
        <v>1.4092513298116012E-3</v>
      </c>
      <c r="I18">
        <v>2.310682053692697E-4</v>
      </c>
      <c r="J18">
        <v>1.614486351023254E-4</v>
      </c>
      <c r="T18" t="s">
        <v>24</v>
      </c>
      <c r="U18" t="s">
        <v>137</v>
      </c>
      <c r="V18" t="s">
        <v>146</v>
      </c>
      <c r="W18" t="s">
        <v>155</v>
      </c>
      <c r="X18" t="s">
        <v>164</v>
      </c>
      <c r="Y18" t="s">
        <v>84</v>
      </c>
      <c r="Z18" t="s">
        <v>173</v>
      </c>
    </row>
    <row r="19" spans="1:26" x14ac:dyDescent="0.25">
      <c r="A19" t="s">
        <v>3</v>
      </c>
      <c r="B19">
        <v>4.2920729768569356E-4</v>
      </c>
      <c r="C19">
        <v>0.13741088889033834</v>
      </c>
      <c r="D19">
        <v>1.4625933793160245E-2</v>
      </c>
      <c r="E19">
        <v>0.20068232101892192</v>
      </c>
      <c r="F19">
        <v>0.7333214675380374</v>
      </c>
      <c r="G19">
        <v>2.4900647751280795E-3</v>
      </c>
      <c r="H19">
        <v>2.8867255386663773E-3</v>
      </c>
      <c r="I19">
        <v>4.7544596282562859E-4</v>
      </c>
      <c r="J19">
        <v>1.279616788292203E-4</v>
      </c>
      <c r="T19" t="s">
        <v>15</v>
      </c>
      <c r="U19" t="s">
        <v>138</v>
      </c>
      <c r="V19" t="s">
        <v>147</v>
      </c>
      <c r="W19" t="s">
        <v>156</v>
      </c>
      <c r="X19" t="s">
        <v>165</v>
      </c>
      <c r="Y19" t="s">
        <v>85</v>
      </c>
      <c r="Z19" t="s">
        <v>174</v>
      </c>
    </row>
    <row r="20" spans="1:26" x14ac:dyDescent="0.25">
      <c r="A20" t="s">
        <v>4</v>
      </c>
      <c r="T20" t="s">
        <v>7</v>
      </c>
      <c r="U20" t="s">
        <v>139</v>
      </c>
      <c r="V20" t="s">
        <v>148</v>
      </c>
      <c r="W20" t="s">
        <v>157</v>
      </c>
      <c r="X20" t="s">
        <v>166</v>
      </c>
      <c r="Y20" t="s">
        <v>86</v>
      </c>
      <c r="Z20" t="s">
        <v>175</v>
      </c>
    </row>
    <row r="21" spans="1:26" x14ac:dyDescent="0.25">
      <c r="A21" t="s">
        <v>5</v>
      </c>
      <c r="B21">
        <v>4.7600411383151179E-4</v>
      </c>
      <c r="C21">
        <v>1.8308667441519141E-2</v>
      </c>
      <c r="D21">
        <v>6.9919142025448567E-7</v>
      </c>
      <c r="E21">
        <v>3.8283269949590908E-2</v>
      </c>
      <c r="F21">
        <v>1.8938160200325939E-2</v>
      </c>
      <c r="G21">
        <v>3.9440757832449011E-7</v>
      </c>
      <c r="H21">
        <v>4.9997905818977978E-3</v>
      </c>
      <c r="I21">
        <v>1.7933404971992757E-4</v>
      </c>
      <c r="J21">
        <v>2.9679016567189798E-5</v>
      </c>
      <c r="T21" t="s">
        <v>23</v>
      </c>
      <c r="U21" t="s">
        <v>140</v>
      </c>
      <c r="V21" t="s">
        <v>149</v>
      </c>
      <c r="W21" t="s">
        <v>158</v>
      </c>
      <c r="X21" t="s">
        <v>167</v>
      </c>
      <c r="Y21" t="s">
        <v>52</v>
      </c>
      <c r="Z21" t="s">
        <v>176</v>
      </c>
    </row>
    <row r="22" spans="1:26" x14ac:dyDescent="0.25">
      <c r="B22" t="s">
        <v>22</v>
      </c>
      <c r="C22" t="s">
        <v>6</v>
      </c>
      <c r="D22" t="s">
        <v>12</v>
      </c>
      <c r="E22" t="s">
        <v>24</v>
      </c>
      <c r="F22" t="s">
        <v>15</v>
      </c>
      <c r="G22" t="s">
        <v>7</v>
      </c>
      <c r="H22" t="s">
        <v>23</v>
      </c>
      <c r="I22" t="s">
        <v>13</v>
      </c>
      <c r="J22" t="s">
        <v>14</v>
      </c>
      <c r="T22" t="s">
        <v>13</v>
      </c>
      <c r="U22" t="s">
        <v>141</v>
      </c>
      <c r="V22" t="s">
        <v>150</v>
      </c>
      <c r="W22" t="s">
        <v>159</v>
      </c>
      <c r="X22" t="s">
        <v>168</v>
      </c>
      <c r="Y22" t="s">
        <v>87</v>
      </c>
      <c r="Z22" t="s">
        <v>177</v>
      </c>
    </row>
    <row r="23" spans="1:26" x14ac:dyDescent="0.25">
      <c r="A23" t="s">
        <v>0</v>
      </c>
      <c r="B23" s="4" t="s">
        <v>95</v>
      </c>
      <c r="C23" s="4" t="s">
        <v>96</v>
      </c>
      <c r="D23" s="4" t="s">
        <v>97</v>
      </c>
      <c r="E23" s="4" t="s">
        <v>98</v>
      </c>
      <c r="F23" s="4" t="s">
        <v>50</v>
      </c>
      <c r="G23" s="4" t="s">
        <v>99</v>
      </c>
      <c r="H23" s="4" t="s">
        <v>100</v>
      </c>
      <c r="I23" s="4" t="s">
        <v>101</v>
      </c>
      <c r="J23" s="4" t="s">
        <v>54</v>
      </c>
      <c r="T23" t="s">
        <v>14</v>
      </c>
      <c r="U23" t="s">
        <v>142</v>
      </c>
      <c r="V23" t="s">
        <v>151</v>
      </c>
      <c r="W23" t="s">
        <v>160</v>
      </c>
      <c r="X23" t="s">
        <v>169</v>
      </c>
      <c r="Y23" t="s">
        <v>88</v>
      </c>
      <c r="Z23" t="s">
        <v>178</v>
      </c>
    </row>
    <row r="24" spans="1:26" x14ac:dyDescent="0.25">
      <c r="A24" t="s">
        <v>1</v>
      </c>
      <c r="B24" s="4" t="s">
        <v>102</v>
      </c>
      <c r="C24" s="4" t="s">
        <v>103</v>
      </c>
      <c r="D24" s="4" t="s">
        <v>57</v>
      </c>
      <c r="E24" s="4" t="s">
        <v>104</v>
      </c>
      <c r="F24" s="4" t="s">
        <v>105</v>
      </c>
      <c r="G24" s="4" t="s">
        <v>106</v>
      </c>
      <c r="H24" s="4" t="s">
        <v>107</v>
      </c>
      <c r="I24" s="4" t="s">
        <v>108</v>
      </c>
      <c r="J24" s="4" t="s">
        <v>63</v>
      </c>
    </row>
    <row r="25" spans="1:26" x14ac:dyDescent="0.25">
      <c r="A25" t="s">
        <v>2</v>
      </c>
      <c r="B25" s="4" t="s">
        <v>109</v>
      </c>
      <c r="C25" s="4" t="s">
        <v>110</v>
      </c>
      <c r="D25" s="4" t="s">
        <v>111</v>
      </c>
      <c r="E25" s="4" t="s">
        <v>112</v>
      </c>
      <c r="F25" s="4" t="s">
        <v>113</v>
      </c>
      <c r="G25" s="4" t="s">
        <v>114</v>
      </c>
      <c r="H25" s="4" t="s">
        <v>115</v>
      </c>
      <c r="I25" s="4" t="s">
        <v>116</v>
      </c>
      <c r="J25" s="4" t="s">
        <v>117</v>
      </c>
    </row>
    <row r="26" spans="1:26" x14ac:dyDescent="0.25">
      <c r="A26" t="s">
        <v>3</v>
      </c>
      <c r="B26" s="4" t="s">
        <v>118</v>
      </c>
      <c r="C26" s="4" t="s">
        <v>119</v>
      </c>
      <c r="D26" s="4" t="s">
        <v>120</v>
      </c>
      <c r="E26" s="4" t="s">
        <v>121</v>
      </c>
      <c r="F26" s="4" t="s">
        <v>122</v>
      </c>
      <c r="G26" s="4" t="s">
        <v>123</v>
      </c>
      <c r="H26" s="4" t="s">
        <v>124</v>
      </c>
      <c r="I26" s="4" t="s">
        <v>125</v>
      </c>
      <c r="J26" s="4" t="s">
        <v>126</v>
      </c>
    </row>
    <row r="27" spans="1:26" x14ac:dyDescent="0.25">
      <c r="A27" t="s">
        <v>4</v>
      </c>
      <c r="B27" s="3"/>
      <c r="C27" s="3"/>
      <c r="D27" s="3"/>
      <c r="E27" s="3"/>
      <c r="F27" s="3"/>
      <c r="G27" s="3"/>
      <c r="H27" s="3"/>
      <c r="I27" s="3"/>
      <c r="J27" s="3"/>
    </row>
    <row r="28" spans="1:26" x14ac:dyDescent="0.25">
      <c r="A28" t="s">
        <v>5</v>
      </c>
      <c r="B28" s="4" t="s">
        <v>127</v>
      </c>
      <c r="C28" s="4" t="s">
        <v>128</v>
      </c>
      <c r="D28" s="4" t="s">
        <v>129</v>
      </c>
      <c r="E28" s="4" t="s">
        <v>130</v>
      </c>
      <c r="F28" s="4" t="s">
        <v>76</v>
      </c>
      <c r="G28" s="4" t="s">
        <v>131</v>
      </c>
      <c r="H28" s="4" t="s">
        <v>132</v>
      </c>
      <c r="I28" s="4" t="s">
        <v>133</v>
      </c>
      <c r="J28" s="4" t="s">
        <v>94</v>
      </c>
    </row>
    <row r="29" spans="1:26" x14ac:dyDescent="0.25">
      <c r="B29" t="s">
        <v>22</v>
      </c>
      <c r="C29" t="s">
        <v>6</v>
      </c>
      <c r="D29" t="s">
        <v>12</v>
      </c>
      <c r="E29" t="s">
        <v>24</v>
      </c>
      <c r="F29" t="s">
        <v>15</v>
      </c>
      <c r="G29" t="s">
        <v>7</v>
      </c>
      <c r="H29" t="s">
        <v>23</v>
      </c>
      <c r="I29" t="s">
        <v>13</v>
      </c>
      <c r="J29" t="s">
        <v>14</v>
      </c>
    </row>
    <row r="30" spans="1:26" x14ac:dyDescent="0.25">
      <c r="A30" t="s">
        <v>0</v>
      </c>
      <c r="B30" t="str">
        <f>IF(NOT(ISNUMBER(FIND("E",B9))),_xlfn.CONCAT(ROUND(B9,2), " ± ", ROUND(B23,2)),_xlfn.CONCAT(LEFT(B9,4),RIGHT(B9,4), " ± ",LEFT(B23,4),RIGHT(B23,4)))</f>
        <v>2.04E-02 ± 3.82E-04</v>
      </c>
      <c r="C30" t="str">
        <f t="shared" ref="C30:J30" si="0">IF(NOT(ISNUMBER(FIND("E",C9))),_xlfn.CONCAT(ROUND(C9,2), " ± ", ROUND(C23,2)),_xlfn.CONCAT(LEFT(C9,4),RIGHT(C9,4), " ± ",LEFT(C23,4),RIGHT(C23,4)))</f>
        <v>2.32E-03 ± 1.41E-04</v>
      </c>
      <c r="D30" t="str">
        <f t="shared" si="0"/>
        <v>4.30E-01 ± 2.17E-01</v>
      </c>
      <c r="E30" t="str">
        <f t="shared" si="0"/>
        <v>7.38E-02 ± 2.38E-02</v>
      </c>
      <c r="F30" t="str">
        <f t="shared" si="0"/>
        <v>3.27E-03 ± 3.27E-03</v>
      </c>
      <c r="G30" t="str">
        <f t="shared" si="0"/>
        <v>9.25E-02 ± 1.21E-02</v>
      </c>
      <c r="H30" t="str">
        <f t="shared" si="0"/>
        <v>2.66E-02 ± 2.16E-05</v>
      </c>
      <c r="I30" t="str">
        <f t="shared" si="0"/>
        <v>3.63E-02 ± 1.67E-02</v>
      </c>
      <c r="J30" t="str">
        <f t="shared" si="0"/>
        <v>3.33E-03 ± 3.33E-03</v>
      </c>
    </row>
    <row r="31" spans="1:26" x14ac:dyDescent="0.25">
      <c r="A31" t="s">
        <v>1</v>
      </c>
      <c r="B31" t="str">
        <f t="shared" ref="B31:J35" si="1">IF(NOT(ISNUMBER(FIND("E",B10))),_xlfn.CONCAT(ROUND(B10,2), " ± ", ROUND(B24,2)),_xlfn.CONCAT(LEFT(B10,4),RIGHT(B10,4), " ± ",LEFT(B24,4),RIGHT(B24,4)))</f>
        <v>1.99E-02 ± 2.95E-04</v>
      </c>
      <c r="C31" t="str">
        <f t="shared" si="1"/>
        <v>6.51E-03 ± 1.19E-03</v>
      </c>
      <c r="D31" t="str">
        <f t="shared" si="1"/>
        <v>1.95E-01 ± 1.95E-01</v>
      </c>
      <c r="E31" t="str">
        <f t="shared" si="1"/>
        <v>5.03E-02 ± 2.39E-02</v>
      </c>
      <c r="F31" t="str">
        <f t="shared" si="1"/>
        <v>6.70E-03 ± 3.30E-03</v>
      </c>
      <c r="G31" t="str">
        <f t="shared" si="1"/>
        <v>3.54E-01 ± 5.73E-02</v>
      </c>
      <c r="H31" t="str">
        <f t="shared" si="1"/>
        <v>2.68E-02 ± 4.87E-05</v>
      </c>
      <c r="I31" t="str">
        <f t="shared" si="1"/>
        <v>2.04E-01 ± 4.70E-02</v>
      </c>
      <c r="J31" t="str">
        <f t="shared" si="1"/>
        <v>3.55E-04 ± 3.55E-04</v>
      </c>
    </row>
    <row r="32" spans="1:26" x14ac:dyDescent="0.25">
      <c r="A32" t="s">
        <v>2</v>
      </c>
      <c r="B32" t="str">
        <f t="shared" si="1"/>
        <v>2.06E-02 ± 2.31E-04</v>
      </c>
      <c r="C32" t="str">
        <f t="shared" si="1"/>
        <v>2.75E-02 ± 1.02E-02</v>
      </c>
      <c r="D32" t="str">
        <f t="shared" si="1"/>
        <v>4.16E-01 ± 1.02E-01</v>
      </c>
      <c r="E32" t="str">
        <f t="shared" si="1"/>
        <v>6.31E-02 ± 1.05E-02</v>
      </c>
      <c r="F32" t="str">
        <f t="shared" si="1"/>
        <v>2.34E-03 ± 1.41E-03</v>
      </c>
      <c r="G32" t="str">
        <f t="shared" si="1"/>
        <v>7.54E-01 ± 3.99E-01</v>
      </c>
      <c r="H32" t="str">
        <f t="shared" si="1"/>
        <v>2.69E-02 ± 1.61E-04</v>
      </c>
      <c r="I32" t="str">
        <f t="shared" si="1"/>
        <v>1.67E+00 ± 1.13E+00</v>
      </c>
      <c r="J32" t="str">
        <f t="shared" si="1"/>
        <v>2.31E-03 ± 1.17E-03</v>
      </c>
    </row>
    <row r="33" spans="1:10" x14ac:dyDescent="0.25">
      <c r="A33" t="s">
        <v>3</v>
      </c>
      <c r="B33" t="str">
        <f t="shared" si="1"/>
        <v>2.04E-02 ± 4.75E-04</v>
      </c>
      <c r="C33" t="str">
        <f t="shared" si="1"/>
        <v>5.03E-03 ± 4.29E-04</v>
      </c>
      <c r="D33" t="str">
        <f t="shared" si="1"/>
        <v>3.47E-01 ± 2.01E-01</v>
      </c>
      <c r="E33" t="str">
        <f t="shared" si="1"/>
        <v>8.04E-02 ± 1.46E-02</v>
      </c>
      <c r="F33" t="str">
        <f t="shared" si="1"/>
        <v>5.00E-03 ± 2.89E-03</v>
      </c>
      <c r="G33" t="str">
        <f t="shared" si="1"/>
        <v>1.69E-01 ± 1.37E-01</v>
      </c>
      <c r="H33" t="str">
        <f t="shared" si="1"/>
        <v>2.67E-02 ± 1.28E-04</v>
      </c>
      <c r="I33" t="str">
        <f t="shared" si="1"/>
        <v>7.45E-01 ± 7.33E-01</v>
      </c>
      <c r="J33" t="str">
        <f t="shared" si="1"/>
        <v>2.53E-03 ± 2.49E-03</v>
      </c>
    </row>
    <row r="34" spans="1:10" x14ac:dyDescent="0.25">
      <c r="A34" t="s">
        <v>4</v>
      </c>
      <c r="B34" s="4" t="str">
        <f>B13</f>
        <v>2.07E-02</v>
      </c>
      <c r="C34" s="4" t="str">
        <f t="shared" ref="C34:J34" si="2">C13</f>
        <v>1.08E-02</v>
      </c>
      <c r="D34" s="4" t="str">
        <f t="shared" si="2"/>
        <v>6.55E-01</v>
      </c>
      <c r="E34" s="4" t="str">
        <f t="shared" si="2"/>
        <v>1.00E-01</v>
      </c>
      <c r="F34" s="4" t="str">
        <f t="shared" si="2"/>
        <v>1.00E-02</v>
      </c>
      <c r="G34" s="4" t="str">
        <f t="shared" si="2"/>
        <v>1.09E-01</v>
      </c>
      <c r="H34" s="4" t="str">
        <f t="shared" si="2"/>
        <v>2.66E-02</v>
      </c>
      <c r="I34" s="4" t="str">
        <f t="shared" si="2"/>
        <v>1.21E-01</v>
      </c>
      <c r="J34" s="4" t="str">
        <f t="shared" si="2"/>
        <v>1.94E-07</v>
      </c>
    </row>
    <row r="35" spans="1:10" x14ac:dyDescent="0.25">
      <c r="A35" t="s">
        <v>5</v>
      </c>
      <c r="B35" t="str">
        <f t="shared" si="1"/>
        <v>2.08E-02 ± 1.79E-04</v>
      </c>
      <c r="C35" t="str">
        <f t="shared" si="1"/>
        <v>7.22E-03 ± 4.76E-04</v>
      </c>
      <c r="D35" t="str">
        <f t="shared" si="1"/>
        <v>5.82E-01 ± 3.83E-02</v>
      </c>
      <c r="E35" t="str">
        <f t="shared" si="1"/>
        <v>1.00E-01 ± 6.99E-07</v>
      </c>
      <c r="F35" t="str">
        <f t="shared" si="1"/>
        <v>5.00E-03 ± 5.00E-03</v>
      </c>
      <c r="G35" t="str">
        <f t="shared" si="1"/>
        <v>2.05E-01 ± 1.83E-02</v>
      </c>
      <c r="H35" t="str">
        <f t="shared" si="1"/>
        <v>2.68E-02 ± 2.97E-05</v>
      </c>
      <c r="I35" t="str">
        <f t="shared" si="1"/>
        <v>1.64E-01 ± 1.89E-02</v>
      </c>
      <c r="J35" t="str">
        <f t="shared" si="1"/>
        <v>3.94E-07 ± 3.94E-07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D8B5-6680-4FFB-85DD-B8A9C238D7F1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2020-04-10T21:07:30Z</dcterms:created>
  <dcterms:modified xsi:type="dcterms:W3CDTF">2020-05-19T18:19:52Z</dcterms:modified>
</cp:coreProperties>
</file>