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6BE41EB-7B33-435B-B322-428754535182}" xr6:coauthVersionLast="44" xr6:coauthVersionMax="44" xr10:uidLastSave="{00000000-0000-0000-0000-000000000000}"/>
  <bookViews>
    <workbookView xWindow="-108" yWindow="-108" windowWidth="23256" windowHeight="12576" xr2:uid="{FEA84834-B135-40DA-B2B6-CA88D3E49B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6" i="1" l="1"/>
  <c r="Q72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I39" i="1"/>
  <c r="H36" i="1"/>
  <c r="H35" i="1"/>
  <c r="G32" i="1"/>
  <c r="G31" i="1"/>
  <c r="F28" i="1"/>
  <c r="F27" i="1"/>
  <c r="E24" i="1"/>
  <c r="E23" i="1"/>
  <c r="D20" i="1"/>
  <c r="D19" i="1"/>
  <c r="Z6" i="1"/>
  <c r="W6" i="1"/>
  <c r="T6" i="1"/>
  <c r="AA5" i="1"/>
  <c r="P32" i="1" s="1"/>
  <c r="Z5" i="1"/>
  <c r="W5" i="1"/>
  <c r="V5" i="1"/>
  <c r="U5" i="1"/>
  <c r="J31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Q32" i="1"/>
  <c r="O32" i="1"/>
  <c r="N32" i="1"/>
  <c r="M32" i="1"/>
  <c r="L32" i="1"/>
  <c r="K32" i="1"/>
  <c r="I32" i="1"/>
  <c r="H32" i="1"/>
  <c r="F32" i="1"/>
  <c r="E32" i="1"/>
  <c r="A32" i="1"/>
  <c r="Q31" i="1"/>
  <c r="O31" i="1"/>
  <c r="N31" i="1"/>
  <c r="M31" i="1"/>
  <c r="L31" i="1"/>
  <c r="K31" i="1"/>
  <c r="I31" i="1"/>
  <c r="H31" i="1"/>
  <c r="F31" i="1"/>
  <c r="E31" i="1"/>
  <c r="C31" i="1"/>
  <c r="Q30" i="1"/>
  <c r="O30" i="1"/>
  <c r="N30" i="1"/>
  <c r="M30" i="1"/>
  <c r="L30" i="1"/>
  <c r="K30" i="1"/>
  <c r="I30" i="1"/>
  <c r="Q29" i="1"/>
  <c r="O29" i="1"/>
  <c r="N29" i="1"/>
  <c r="M29" i="1"/>
  <c r="L29" i="1"/>
  <c r="K29" i="1"/>
  <c r="J29" i="1"/>
  <c r="I29" i="1"/>
  <c r="Q28" i="1"/>
  <c r="O28" i="1"/>
  <c r="N28" i="1"/>
  <c r="M28" i="1"/>
  <c r="L28" i="1"/>
  <c r="K28" i="1"/>
  <c r="I28" i="1"/>
  <c r="G28" i="1"/>
  <c r="E28" i="1"/>
  <c r="D28" i="1"/>
  <c r="Q27" i="1"/>
  <c r="P27" i="1"/>
  <c r="O27" i="1"/>
  <c r="N27" i="1"/>
  <c r="M27" i="1"/>
  <c r="L27" i="1"/>
  <c r="K27" i="1"/>
  <c r="I27" i="1"/>
  <c r="G27" i="1"/>
  <c r="E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D24" i="1"/>
  <c r="C24" i="1"/>
  <c r="Q23" i="1"/>
  <c r="P23" i="1"/>
  <c r="O23" i="1"/>
  <c r="N23" i="1"/>
  <c r="M23" i="1"/>
  <c r="L23" i="1"/>
  <c r="K23" i="1"/>
  <c r="I23" i="1"/>
  <c r="F23" i="1"/>
  <c r="D23" i="1"/>
  <c r="C23" i="1"/>
  <c r="A23" i="1"/>
  <c r="S22" i="1"/>
  <c r="T22" i="1" s="1"/>
  <c r="Q22" i="1"/>
  <c r="O22" i="1"/>
  <c r="N22" i="1"/>
  <c r="M22" i="1"/>
  <c r="L22" i="1"/>
  <c r="K22" i="1"/>
  <c r="I22" i="1"/>
  <c r="V21" i="1"/>
  <c r="Q21" i="1"/>
  <c r="O21" i="1"/>
  <c r="N21" i="1"/>
  <c r="M21" i="1"/>
  <c r="L21" i="1"/>
  <c r="K21" i="1"/>
  <c r="I21" i="1"/>
  <c r="V20" i="1"/>
  <c r="Q20" i="1"/>
  <c r="O20" i="1"/>
  <c r="N20" i="1"/>
  <c r="M20" i="1"/>
  <c r="L20" i="1"/>
  <c r="K20" i="1"/>
  <c r="I20" i="1"/>
  <c r="E20" i="1"/>
  <c r="C20" i="1"/>
  <c r="B20" i="1"/>
  <c r="Q19" i="1"/>
  <c r="P19" i="1"/>
  <c r="O19" i="1"/>
  <c r="N19" i="1"/>
  <c r="M19" i="1"/>
  <c r="L19" i="1"/>
  <c r="K19" i="1"/>
  <c r="J19" i="1"/>
  <c r="I19" i="1"/>
  <c r="E19" i="1"/>
  <c r="C19" i="1"/>
  <c r="B19" i="1"/>
  <c r="Q18" i="1"/>
  <c r="O18" i="1"/>
  <c r="N18" i="1"/>
  <c r="M18" i="1"/>
  <c r="L18" i="1"/>
  <c r="K18" i="1"/>
  <c r="I18" i="1"/>
  <c r="Q17" i="1"/>
  <c r="P17" i="1"/>
  <c r="O17" i="1"/>
  <c r="N17" i="1"/>
  <c r="M17" i="1"/>
  <c r="L17" i="1"/>
  <c r="K17" i="1"/>
  <c r="J17" i="1"/>
  <c r="I17" i="1"/>
  <c r="J18" i="1" l="1"/>
  <c r="P20" i="1"/>
  <c r="J21" i="1"/>
  <c r="P22" i="1"/>
  <c r="P24" i="1"/>
  <c r="J26" i="1"/>
  <c r="P28" i="1"/>
  <c r="J30" i="1"/>
  <c r="P31" i="1"/>
  <c r="J32" i="1"/>
  <c r="J23" i="1"/>
  <c r="P25" i="1"/>
  <c r="J27" i="1"/>
  <c r="P29" i="1"/>
  <c r="P18" i="1"/>
  <c r="J20" i="1"/>
  <c r="P21" i="1"/>
  <c r="J22" i="1"/>
  <c r="J24" i="1"/>
  <c r="P26" i="1"/>
  <c r="J28" i="1"/>
  <c r="P30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<sst xmlns="http://schemas.openxmlformats.org/spreadsheetml/2006/main" count="90" uniqueCount="23">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</sst>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naptophysin_Image_Analysis/Lacex_summary_101119_recover_old_T1Lin19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kpl"/>
      <sheetName val="Sheet8"/>
      <sheetName val="KMCT4"/>
      <sheetName val="Sheet2"/>
    </sheetNames>
    <sheetDataSet>
      <sheetData sheetId="0">
        <row r="30">
          <cell r="E30" t="str">
            <v>HK-2</v>
          </cell>
        </row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 + DIDS</v>
          </cell>
        </row>
        <row r="39">
          <cell r="F39" t="str">
            <v>KMCT4</v>
          </cell>
          <cell r="G39">
            <v>0.15246154644866769</v>
          </cell>
          <cell r="H39">
            <v>0.64294411858870992</v>
          </cell>
          <cell r="I39">
            <v>1.3683853881971031</v>
          </cell>
          <cell r="J39">
            <v>0.42186206704651613</v>
          </cell>
        </row>
        <row r="40">
          <cell r="G40">
            <v>3.6118128467763112E-2</v>
          </cell>
          <cell r="H40">
            <v>0.12580915640925344</v>
          </cell>
          <cell r="I40">
            <v>0.77578226166599928</v>
          </cell>
          <cell r="J40">
            <v>0.34549508550384522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4C02-208D-4637-AC4E-9FD43E786A67}">
  <dimension ref="A1:AB88"/>
  <sheetViews>
    <sheetView tabSelected="1" workbookViewId="0">
      <selection activeCell="O19" sqref="O19"/>
    </sheetView>
  </sheetViews>
  <sheetFormatPr defaultRowHeight="14.4" x14ac:dyDescent="0.3"/>
  <sheetData>
    <row r="1" spans="1:28" x14ac:dyDescent="0.3">
      <c r="A1">
        <v>50.999999999942247</v>
      </c>
      <c r="B1">
        <v>0.11712376127041234</v>
      </c>
      <c r="C1">
        <v>7.0225021283735747E-3</v>
      </c>
      <c r="D1">
        <v>9.9124515741912571</v>
      </c>
      <c r="E1">
        <v>2.818361147426657</v>
      </c>
      <c r="F1">
        <v>7.8887570162080829</v>
      </c>
      <c r="G1">
        <v>35.700000000028304</v>
      </c>
      <c r="H1">
        <v>9.9999999999999787</v>
      </c>
      <c r="I1">
        <v>2.2204480223517784E-14</v>
      </c>
      <c r="J1">
        <v>3.5183343336118367</v>
      </c>
      <c r="K1">
        <v>19</v>
      </c>
      <c r="L1">
        <v>500000000</v>
      </c>
      <c r="M1">
        <v>0.99750742696815231</v>
      </c>
      <c r="N1">
        <v>0.95584243792098966</v>
      </c>
      <c r="O1">
        <v>0.92908130013098278</v>
      </c>
      <c r="P1">
        <v>7.0983185342504834E-2</v>
      </c>
      <c r="Q1">
        <v>0.31122596097851651</v>
      </c>
      <c r="R1">
        <v>0.42564522637444691</v>
      </c>
    </row>
    <row r="2" spans="1:28" x14ac:dyDescent="0.3">
      <c r="A2">
        <v>50.999999999884501</v>
      </c>
      <c r="B2">
        <v>3.823204782346807E-2</v>
      </c>
      <c r="C2">
        <v>3.2570803842364014E-2</v>
      </c>
      <c r="D2">
        <v>14.092104595469699</v>
      </c>
      <c r="E2">
        <v>4.3616957942183099</v>
      </c>
      <c r="F2">
        <v>8.6071737447176E-2</v>
      </c>
      <c r="G2">
        <v>37.699999999968448</v>
      </c>
      <c r="H2">
        <v>1.0000022204468798E-8</v>
      </c>
      <c r="I2">
        <v>2.2204464333802056E-14</v>
      </c>
      <c r="J2">
        <v>3.6114128380547785</v>
      </c>
      <c r="K2">
        <v>19</v>
      </c>
      <c r="L2">
        <v>500000000</v>
      </c>
      <c r="M2">
        <v>0.99916529943341148</v>
      </c>
      <c r="N2">
        <v>0.98947465051875416</v>
      </c>
      <c r="O2">
        <v>0.99423443934525579</v>
      </c>
      <c r="P2">
        <v>4.1161956099663888E-2</v>
      </c>
      <c r="Q2">
        <v>0.18393285962664521</v>
      </c>
      <c r="R2">
        <v>0.1074791997567919</v>
      </c>
    </row>
    <row r="3" spans="1:28" x14ac:dyDescent="0.3">
      <c r="A3">
        <v>50.999999999942247</v>
      </c>
      <c r="B3">
        <v>3.8266419490394492E-2</v>
      </c>
      <c r="C3">
        <v>2.5723308592654363E-2</v>
      </c>
      <c r="D3">
        <v>17.045931975311611</v>
      </c>
      <c r="E3">
        <v>3.4178762172984065</v>
      </c>
      <c r="F3">
        <v>6.4831902956592261E-2</v>
      </c>
      <c r="G3">
        <v>37.699999999968448</v>
      </c>
      <c r="H3">
        <v>1.0000022204656356E-8</v>
      </c>
      <c r="I3">
        <v>2.2212905480404592E-14</v>
      </c>
      <c r="J3">
        <v>4.7730199554881851</v>
      </c>
      <c r="K3">
        <v>19</v>
      </c>
      <c r="L3">
        <v>500000000</v>
      </c>
      <c r="M3">
        <v>0.99896622267309831</v>
      </c>
      <c r="N3">
        <v>0.97803864214141667</v>
      </c>
      <c r="O3">
        <v>0.99211179003740901</v>
      </c>
      <c r="P3">
        <v>4.600705763538817E-2</v>
      </c>
      <c r="Q3">
        <v>0.23338954998272665</v>
      </c>
      <c r="R3">
        <v>0.13739581802713971</v>
      </c>
    </row>
    <row r="4" spans="1:28" x14ac:dyDescent="0.3">
      <c r="A4">
        <v>50.990861771644077</v>
      </c>
      <c r="B4">
        <v>0.18115424933951968</v>
      </c>
      <c r="C4">
        <v>1.2986675571185183E-3</v>
      </c>
      <c r="D4">
        <v>9.9009900990373279</v>
      </c>
      <c r="E4">
        <v>1.9269753427915111</v>
      </c>
      <c r="F4">
        <v>9.9999999968056112</v>
      </c>
      <c r="G4">
        <v>35.770127050510844</v>
      </c>
      <c r="H4">
        <v>9.5194899147780525</v>
      </c>
      <c r="I4">
        <v>2.3523065815148307E-14</v>
      </c>
      <c r="J4">
        <v>3.7405390179784384</v>
      </c>
      <c r="K4">
        <v>19</v>
      </c>
      <c r="L4">
        <v>500000000</v>
      </c>
      <c r="M4">
        <v>0.99770688925905038</v>
      </c>
      <c r="N4">
        <v>0.97155645708323068</v>
      </c>
      <c r="O4">
        <v>0.98771237717400584</v>
      </c>
      <c r="P4">
        <v>6.7618038996377819E-2</v>
      </c>
      <c r="Q4">
        <v>0.24064709290008854</v>
      </c>
      <c r="R4">
        <v>0.16304817177508843</v>
      </c>
    </row>
    <row r="5" spans="1:28" x14ac:dyDescent="0.3">
      <c r="A5">
        <v>50.523395409193085</v>
      </c>
      <c r="B5">
        <v>0.11490524747520275</v>
      </c>
      <c r="C5">
        <v>6.1509526478267157E-2</v>
      </c>
      <c r="D5">
        <v>9.9009902000834309</v>
      </c>
      <c r="E5">
        <v>3.3175770930597381</v>
      </c>
      <c r="F5">
        <v>9.9999999999999751</v>
      </c>
      <c r="G5">
        <v>36.263909792376808</v>
      </c>
      <c r="H5">
        <v>7.6824887381927214</v>
      </c>
      <c r="I5">
        <v>7.4819912239877939E-12</v>
      </c>
      <c r="J5">
        <v>4.8160681464098678</v>
      </c>
      <c r="K5">
        <v>19</v>
      </c>
      <c r="L5">
        <v>500000000</v>
      </c>
      <c r="M5">
        <v>0.99703412311726658</v>
      </c>
      <c r="N5">
        <v>0.98445087566766443</v>
      </c>
      <c r="O5">
        <v>0.97393653835340033</v>
      </c>
      <c r="P5">
        <v>7.7045355724460446E-2</v>
      </c>
      <c r="Q5">
        <v>0.1766843041863416</v>
      </c>
      <c r="R5">
        <v>0.22722354435122061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50.999999999942247</v>
      </c>
      <c r="B6">
        <v>0.17456004814223666</v>
      </c>
      <c r="C6">
        <v>1.6706518210670161E-8</v>
      </c>
      <c r="D6">
        <v>12.718409562412626</v>
      </c>
      <c r="E6">
        <v>1.3125994621980244</v>
      </c>
      <c r="F6">
        <v>6.3944630236102746</v>
      </c>
      <c r="G6">
        <v>36.361693290224821</v>
      </c>
      <c r="H6">
        <v>4.164964953730542</v>
      </c>
      <c r="I6">
        <v>2.3401242013257032E-14</v>
      </c>
      <c r="J6">
        <v>2.8009906026203648</v>
      </c>
      <c r="K6">
        <v>19</v>
      </c>
      <c r="L6">
        <v>500000000</v>
      </c>
      <c r="M6">
        <v>0.99778499366156492</v>
      </c>
      <c r="N6">
        <v>0.99016829360576086</v>
      </c>
      <c r="O6">
        <v>0.97759414708678183</v>
      </c>
      <c r="P6">
        <v>6.6487970925640891E-2</v>
      </c>
      <c r="Q6">
        <v>0.15866160637317092</v>
      </c>
      <c r="R6">
        <v>0.23306193776051881</v>
      </c>
      <c r="T6" s="1">
        <f>1/47</f>
        <v>2.1276595744680851E-2</v>
      </c>
      <c r="U6">
        <v>0.5</v>
      </c>
      <c r="V6">
        <v>10</v>
      </c>
      <c r="W6" s="1">
        <f>1/22+0.001</f>
        <v>4.6454545454545457E-2</v>
      </c>
      <c r="X6">
        <v>10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50.999999999884643</v>
      </c>
      <c r="B7">
        <v>3.9099137901049255E-2</v>
      </c>
      <c r="C7">
        <v>6.8009305452211469E-2</v>
      </c>
      <c r="D7">
        <v>19.870991510626677</v>
      </c>
      <c r="E7">
        <v>0.57312985517475312</v>
      </c>
      <c r="F7">
        <v>3.689293605332522E-2</v>
      </c>
      <c r="G7">
        <v>37.696737126502413</v>
      </c>
      <c r="H7">
        <v>3.3878548108267695E-3</v>
      </c>
      <c r="I7">
        <v>2.2204556452582902E-14</v>
      </c>
      <c r="J7">
        <v>2.7047004944585327</v>
      </c>
      <c r="K7">
        <v>19</v>
      </c>
      <c r="L7">
        <v>500000000</v>
      </c>
      <c r="M7">
        <v>0.99690615073898092</v>
      </c>
      <c r="N7">
        <v>0.97933796660995809</v>
      </c>
      <c r="O7">
        <v>0.99786243041075018</v>
      </c>
      <c r="P7">
        <v>7.8906814173680298E-2</v>
      </c>
      <c r="Q7">
        <v>0.20968282691571136</v>
      </c>
      <c r="R7">
        <v>6.7232419761651535E-2</v>
      </c>
    </row>
    <row r="8" spans="1:28" x14ac:dyDescent="0.3">
      <c r="A8">
        <v>50.999999999919559</v>
      </c>
      <c r="B8">
        <v>0.15247957097189299</v>
      </c>
      <c r="C8">
        <v>1.0000022205523281E-8</v>
      </c>
      <c r="D8">
        <v>18.95993655038605</v>
      </c>
      <c r="E8">
        <v>0.61430934932245085</v>
      </c>
      <c r="F8">
        <v>2.4123393631997239</v>
      </c>
      <c r="G8">
        <v>36.650415507539492</v>
      </c>
      <c r="H8">
        <v>6.1459806116091737</v>
      </c>
      <c r="I8">
        <v>2.2205070042621775E-14</v>
      </c>
      <c r="J8">
        <v>3.9130472719370726</v>
      </c>
      <c r="K8">
        <v>19</v>
      </c>
      <c r="L8">
        <v>500000000</v>
      </c>
      <c r="M8">
        <v>0.9973355518808501</v>
      </c>
      <c r="N8">
        <v>0.99094082258073612</v>
      </c>
      <c r="O8">
        <v>0.93104151402906088</v>
      </c>
      <c r="P8">
        <v>7.306051656150804E-2</v>
      </c>
      <c r="Q8">
        <v>0.1371386129336285</v>
      </c>
      <c r="R8">
        <v>0.37555515732445788</v>
      </c>
    </row>
    <row r="9" spans="1:28" x14ac:dyDescent="0.3">
      <c r="A9">
        <v>50.347615254569895</v>
      </c>
      <c r="B9">
        <v>6.2759341374812538E-2</v>
      </c>
      <c r="C9">
        <v>0.10263059902478291</v>
      </c>
      <c r="D9">
        <v>9.900990099014253</v>
      </c>
      <c r="E9">
        <v>4.5253971578046555</v>
      </c>
      <c r="F9">
        <v>5.224457377198477</v>
      </c>
      <c r="G9">
        <v>35.700000000028304</v>
      </c>
      <c r="H9">
        <v>9.9999999999999787</v>
      </c>
      <c r="I9">
        <v>2.2204610254215598E-14</v>
      </c>
      <c r="J9">
        <v>4.2882113234860197</v>
      </c>
      <c r="K9">
        <v>19</v>
      </c>
      <c r="L9">
        <v>500000000</v>
      </c>
      <c r="M9">
        <v>0.99561862443516858</v>
      </c>
      <c r="N9">
        <v>0.96077266897224756</v>
      </c>
      <c r="O9">
        <v>0.97534991486134892</v>
      </c>
      <c r="P9">
        <v>9.3559346155289713E-2</v>
      </c>
      <c r="Q9">
        <v>0.31619296364667121</v>
      </c>
      <c r="R9">
        <v>0.47846395294217475</v>
      </c>
    </row>
    <row r="10" spans="1:28" x14ac:dyDescent="0.3">
      <c r="A10">
        <v>50.999999999884508</v>
      </c>
      <c r="B10">
        <v>9.4494796184995872E-2</v>
      </c>
      <c r="C10">
        <v>1.0000023344582111E-8</v>
      </c>
      <c r="D10">
        <v>9.9011182301621101</v>
      </c>
      <c r="E10">
        <v>4.788397230298945</v>
      </c>
      <c r="F10">
        <v>8.8936379082069621</v>
      </c>
      <c r="G10">
        <v>35.822716172554145</v>
      </c>
      <c r="H10">
        <v>9.8498831917526068</v>
      </c>
      <c r="I10">
        <v>2.3015414292218942E-14</v>
      </c>
      <c r="J10">
        <v>1.6193816111291905</v>
      </c>
      <c r="K10">
        <v>19</v>
      </c>
      <c r="L10">
        <v>500000000</v>
      </c>
      <c r="M10">
        <v>0.99839551091653711</v>
      </c>
      <c r="N10">
        <v>0.99274609329714547</v>
      </c>
      <c r="O10">
        <v>0.97158876848151254</v>
      </c>
      <c r="P10">
        <v>5.6987835882608633E-2</v>
      </c>
      <c r="Q10">
        <v>0.13630912251811605</v>
      </c>
      <c r="R10">
        <v>0.23843308290755175</v>
      </c>
    </row>
    <row r="11" spans="1:28" x14ac:dyDescent="0.3">
      <c r="A11">
        <v>50.70037650469925</v>
      </c>
      <c r="B11">
        <v>4.282519599036106E-2</v>
      </c>
      <c r="C11">
        <v>3.1702395922612064E-2</v>
      </c>
      <c r="D11">
        <v>30.927835051503916</v>
      </c>
      <c r="E11">
        <v>0.70646581021949317</v>
      </c>
      <c r="F11">
        <v>4.2873216752626619E-2</v>
      </c>
      <c r="G11">
        <v>37.543842754155847</v>
      </c>
      <c r="H11">
        <v>2.016489975998597E-2</v>
      </c>
      <c r="I11">
        <v>2.22044734042682E-14</v>
      </c>
      <c r="J11">
        <v>4.481130698667652</v>
      </c>
      <c r="K11">
        <v>19</v>
      </c>
      <c r="L11">
        <v>500000000</v>
      </c>
      <c r="M11">
        <v>0.99846390109907268</v>
      </c>
      <c r="N11">
        <v>0.97096166294436503</v>
      </c>
      <c r="O11">
        <v>0.98909263320519258</v>
      </c>
      <c r="P11">
        <v>5.5643972618493694E-2</v>
      </c>
      <c r="Q11">
        <v>0.25081137862666059</v>
      </c>
      <c r="R11">
        <v>0.16501724947622951</v>
      </c>
    </row>
    <row r="12" spans="1:28" x14ac:dyDescent="0.3">
      <c r="A12">
        <v>50.999999999942247</v>
      </c>
      <c r="B12">
        <v>0.11617672045531319</v>
      </c>
      <c r="C12">
        <v>1.0000036621038492E-8</v>
      </c>
      <c r="D12">
        <v>18.546821991218696</v>
      </c>
      <c r="E12">
        <v>0.94580598302335939</v>
      </c>
      <c r="F12">
        <v>2.212218553275032</v>
      </c>
      <c r="G12">
        <v>36.227707298660029</v>
      </c>
      <c r="H12">
        <v>4.3891315455869</v>
      </c>
      <c r="I12">
        <v>2.3373956067419631E-14</v>
      </c>
      <c r="J12">
        <v>7.3408895358905255</v>
      </c>
      <c r="K12">
        <v>19</v>
      </c>
      <c r="L12">
        <v>500000000</v>
      </c>
      <c r="M12">
        <v>0.99847357184132335</v>
      </c>
      <c r="N12">
        <v>0.9597198701526618</v>
      </c>
      <c r="O12">
        <v>0.97310622969162153</v>
      </c>
      <c r="P12">
        <v>5.5438721830757147E-2</v>
      </c>
      <c r="Q12">
        <v>0.28396810097229597</v>
      </c>
      <c r="R12">
        <v>0.22935276191146053</v>
      </c>
    </row>
    <row r="13" spans="1:28" x14ac:dyDescent="0.3">
      <c r="A13">
        <v>50.99999999989285</v>
      </c>
      <c r="B13">
        <v>0.11415983365252706</v>
      </c>
      <c r="C13">
        <v>1.0688257572505125E-2</v>
      </c>
      <c r="D13">
        <v>16.191814325471963</v>
      </c>
      <c r="E13">
        <v>1.158724672569396</v>
      </c>
      <c r="F13">
        <v>2.7643799991146016</v>
      </c>
      <c r="G13">
        <v>35.700000000028304</v>
      </c>
      <c r="H13">
        <v>9.9999999999999787</v>
      </c>
      <c r="I13">
        <v>2.2204479122239555E-14</v>
      </c>
      <c r="J13">
        <v>3.3265000203244384</v>
      </c>
      <c r="K13">
        <v>19</v>
      </c>
      <c r="L13">
        <v>500000000</v>
      </c>
      <c r="M13">
        <v>0.99858095440239725</v>
      </c>
      <c r="N13">
        <v>0.99107047632591283</v>
      </c>
      <c r="O13">
        <v>0.86123802653568005</v>
      </c>
      <c r="P13">
        <v>5.337773290196525E-2</v>
      </c>
      <c r="Q13">
        <v>0.14028981180480221</v>
      </c>
      <c r="R13">
        <v>0.53793235488934088</v>
      </c>
    </row>
    <row r="14" spans="1:28" x14ac:dyDescent="0.3">
      <c r="A14">
        <v>50.999999999909406</v>
      </c>
      <c r="B14">
        <v>0.11044993750541303</v>
      </c>
      <c r="C14">
        <v>1.0000022204460493E-8</v>
      </c>
      <c r="D14">
        <v>19.932294212280656</v>
      </c>
      <c r="E14">
        <v>0.97627764406262629</v>
      </c>
      <c r="F14">
        <v>2.2155689585934422</v>
      </c>
      <c r="G14">
        <v>35.743742258677322</v>
      </c>
      <c r="H14">
        <v>9.5862890702024224</v>
      </c>
      <c r="I14">
        <v>2.2204538978303409E-14</v>
      </c>
      <c r="J14">
        <v>2.5658017063085969</v>
      </c>
      <c r="K14">
        <v>19</v>
      </c>
      <c r="L14">
        <v>500000000</v>
      </c>
      <c r="M14">
        <v>0.99848432557688016</v>
      </c>
      <c r="N14">
        <v>0.96256135010699651</v>
      </c>
      <c r="O14">
        <v>0.81576750685861166</v>
      </c>
      <c r="P14">
        <v>5.5330047073668696E-2</v>
      </c>
      <c r="Q14">
        <v>0.28599499533577838</v>
      </c>
      <c r="R14">
        <v>0.60862083244130105</v>
      </c>
    </row>
    <row r="15" spans="1:28" x14ac:dyDescent="0.3">
      <c r="A15">
        <v>50.999999999939909</v>
      </c>
      <c r="B15">
        <v>0.15489742340725832</v>
      </c>
      <c r="C15">
        <v>1.0000022204460493E-8</v>
      </c>
      <c r="D15">
        <v>15.278223183119978</v>
      </c>
      <c r="E15">
        <v>1.0467588811098223</v>
      </c>
      <c r="F15">
        <v>3.9460939291426844</v>
      </c>
      <c r="G15">
        <v>35.77331885087915</v>
      </c>
      <c r="H15">
        <v>7.8719383018237501</v>
      </c>
      <c r="I15">
        <v>2.2205491361007639E-14</v>
      </c>
      <c r="J15">
        <v>4.1031742274493235</v>
      </c>
      <c r="K15">
        <v>19</v>
      </c>
      <c r="L15">
        <v>500000000</v>
      </c>
      <c r="M15">
        <v>0.99861483549473484</v>
      </c>
      <c r="N15">
        <v>0.99595469607412535</v>
      </c>
      <c r="O15">
        <v>0.88331868941609903</v>
      </c>
      <c r="P15">
        <v>5.2598526101490094E-2</v>
      </c>
      <c r="Q15">
        <v>9.192476996485352E-2</v>
      </c>
      <c r="R15">
        <v>0.48033504782106229</v>
      </c>
    </row>
    <row r="16" spans="1:28" x14ac:dyDescent="0.3">
      <c r="A16">
        <v>49.631748184854288</v>
      </c>
      <c r="B16">
        <v>4.8311854773171958E-2</v>
      </c>
      <c r="C16">
        <v>0.16754254377074074</v>
      </c>
      <c r="D16">
        <v>9.900990099014253</v>
      </c>
      <c r="E16">
        <v>3.8462630095439381</v>
      </c>
      <c r="F16">
        <v>3.208530071315534</v>
      </c>
      <c r="G16">
        <v>35.700000000028304</v>
      </c>
      <c r="H16">
        <v>9.9999999999999787</v>
      </c>
      <c r="I16">
        <v>2.2204460492503131E-14</v>
      </c>
      <c r="J16">
        <v>4.8975994027500533</v>
      </c>
      <c r="K16">
        <v>19</v>
      </c>
      <c r="L16">
        <v>500000000</v>
      </c>
      <c r="M16">
        <v>0.99270364366389141</v>
      </c>
      <c r="N16">
        <v>0.97777018363552326</v>
      </c>
      <c r="O16">
        <v>0.95305647800933391</v>
      </c>
      <c r="P16">
        <v>0.12046060471355191</v>
      </c>
      <c r="Q16">
        <v>0.24441238816701127</v>
      </c>
      <c r="R16">
        <v>0.71582089796830795</v>
      </c>
    </row>
    <row r="17" spans="1:22" x14ac:dyDescent="0.3">
      <c r="I17" t="str">
        <f>_xlfn.IFS(ABS(1/A1-T$5)&lt;=0.001*(1/A1),"Lower",ABS(1/A1-T$6)&lt;=0.001*(1/A1),"Upper",TRUE,1)</f>
        <v>Lower</v>
      </c>
      <c r="J17">
        <f>_xlfn.IFS(ABS(B1-U$5)&lt;=0.001*(B1),"Lower",ABS(B1-U$6)&lt;=0.001*(B1),"Upper",TRUE,1)</f>
        <v>1</v>
      </c>
      <c r="K17">
        <f>_xlfn.IFS(ABS(C1-V$5)&lt;=0.001*(C1),"Lower",ABS(C1-V$6)&lt;=0.001*(C1),"Upper",TRUE,1)</f>
        <v>1</v>
      </c>
      <c r="L17">
        <f t="shared" ref="L17:O32" si="0">_xlfn.IFS(ABS(1/D1-W$5)&lt;=0.001*(1/D1),"Lower",ABS(1/D1-W$6)&lt;=0.001*(1/D1),"Upper",TRUE,1)</f>
        <v>1</v>
      </c>
      <c r="M17">
        <f>_xlfn.IFS(ABS(E1-X$5)&lt;=0.001*(E1),"Lower",ABS(E1-X$6)&lt;=0.001*(E1),"Upper",TRUE,1)</f>
        <v>1</v>
      </c>
      <c r="N17">
        <f>_xlfn.IFS(ABS(F1-Y$5)&lt;=0.001*(F1),"Lower",ABS(F1-Y$6)&lt;=0.001*(F1),"Upper",TRUE,1)</f>
        <v>1</v>
      </c>
      <c r="O17" t="str">
        <f t="shared" si="0"/>
        <v>Upper</v>
      </c>
      <c r="P17" t="str">
        <f>_xlfn.IFS(ABS(H1-AA$5)&lt;=0.001*(H1),"Lower",ABS(H1-AA$6)&lt;=0.001*(H1),"Upper",TRUE,1)</f>
        <v>Upper</v>
      </c>
      <c r="Q17">
        <f>_xlfn.IFS(ABS(I1-AB$5)&lt;=0.001*(I1),"Lower",ABS(I1-AB$6)&lt;=0.001*(I1),"Upper",TRUE,1)</f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 t="str">
        <f t="shared" ref="I18:I32" si="1">_xlfn.IFS(ABS(1/A2-T$5)&lt;=0.001*(1/A2),"Lower",ABS(1/A2-T$6)&lt;=0.001*(1/A2),"Upper",TRUE,1)</f>
        <v>Lower</v>
      </c>
      <c r="J18">
        <f t="shared" ref="J18:K32" si="2">_xlfn.IFS(ABS(B2-U$5)&lt;=0.001*(B2),"Lower",ABS(B2-U$6)&lt;=0.001*(B2),"Upper",TRUE,1)</f>
        <v>1</v>
      </c>
      <c r="K18">
        <f t="shared" si="2"/>
        <v>1</v>
      </c>
      <c r="L18">
        <f t="shared" si="0"/>
        <v>1</v>
      </c>
      <c r="M18">
        <f t="shared" ref="M18:N32" si="3">_xlfn.IFS(ABS(E2-X$5)&lt;=0.001*(E2),"Lower",ABS(E2-X$6)&lt;=0.001*(E2),"Upper",TRUE,1)</f>
        <v>1</v>
      </c>
      <c r="N18">
        <f t="shared" si="3"/>
        <v>1</v>
      </c>
      <c r="O18" t="str">
        <f t="shared" si="0"/>
        <v>Lower</v>
      </c>
      <c r="P18" t="str">
        <f t="shared" ref="P18:Q32" si="4">_xlfn.IFS(ABS(H2-AA$5)&lt;=0.001*(H2),"Lower",ABS(H2-AA$6)&lt;=0.001*(H2),"Upper",TRUE,1)</f>
        <v>Lower</v>
      </c>
      <c r="Q18">
        <f t="shared" si="4"/>
        <v>1</v>
      </c>
    </row>
    <row r="19" spans="1:22" x14ac:dyDescent="0.3">
      <c r="A19" t="s">
        <v>4</v>
      </c>
      <c r="B19">
        <f>AVERAGE(A$1:A$3)</f>
        <v>50.999999999922998</v>
      </c>
      <c r="C19">
        <f>AVERAGE(A$4:A$6)</f>
        <v>50.838085726926465</v>
      </c>
      <c r="D19">
        <f>AVERAGE(A$7:A$12)</f>
        <v>50.841331959816678</v>
      </c>
      <c r="E19">
        <f>AVERAGE(A$13:A$16)</f>
        <v>50.657937046149115</v>
      </c>
      <c r="I19" t="str">
        <f t="shared" si="1"/>
        <v>Lower</v>
      </c>
      <c r="J19">
        <f t="shared" si="2"/>
        <v>1</v>
      </c>
      <c r="K19">
        <f t="shared" si="2"/>
        <v>1</v>
      </c>
      <c r="L19">
        <f t="shared" si="0"/>
        <v>1</v>
      </c>
      <c r="M19">
        <f t="shared" si="3"/>
        <v>1</v>
      </c>
      <c r="N19">
        <f t="shared" si="3"/>
        <v>1</v>
      </c>
      <c r="O19" t="str">
        <f t="shared" si="0"/>
        <v>Lower</v>
      </c>
      <c r="P19" t="str">
        <f t="shared" si="4"/>
        <v>Lower</v>
      </c>
      <c r="Q19">
        <f t="shared" si="4"/>
        <v>1</v>
      </c>
    </row>
    <row r="20" spans="1:22" x14ac:dyDescent="0.3">
      <c r="B20">
        <f>STDEV(A$1:A$3)/SQRT(COUNT(A$1:A$3))</f>
        <v>1.9248602711741114E-11</v>
      </c>
      <c r="C20">
        <f>STDEV(A$4:A$6)/SQRT(COUNT(A$4:A$6))</f>
        <v>0.15736727090944633</v>
      </c>
      <c r="D20">
        <f>STDEV(A$7:A$12)/SQRT(COUNT(A$7:A$12))</f>
        <v>0.1102008489308582</v>
      </c>
      <c r="E20">
        <f>STDEV(A$13:A$16)/SQRT(COUNT(A$13:A$16))</f>
        <v>0.34206295376494172</v>
      </c>
      <c r="I20" t="str">
        <f t="shared" si="1"/>
        <v>Lower</v>
      </c>
      <c r="J20">
        <f t="shared" si="2"/>
        <v>1</v>
      </c>
      <c r="K20">
        <f t="shared" si="2"/>
        <v>1</v>
      </c>
      <c r="L20">
        <f t="shared" si="0"/>
        <v>1</v>
      </c>
      <c r="M20">
        <f t="shared" si="3"/>
        <v>1</v>
      </c>
      <c r="N20" t="str">
        <f t="shared" si="3"/>
        <v>Upper</v>
      </c>
      <c r="O20">
        <f t="shared" si="0"/>
        <v>1</v>
      </c>
      <c r="P20">
        <f t="shared" si="4"/>
        <v>1</v>
      </c>
      <c r="Q20">
        <f t="shared" si="4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2"/>
        <v>1</v>
      </c>
      <c r="K21">
        <f t="shared" si="2"/>
        <v>1</v>
      </c>
      <c r="L21">
        <f t="shared" si="0"/>
        <v>1</v>
      </c>
      <c r="M21">
        <f t="shared" si="3"/>
        <v>1</v>
      </c>
      <c r="N21" t="str">
        <f t="shared" si="3"/>
        <v>Upper</v>
      </c>
      <c r="O21">
        <f t="shared" si="0"/>
        <v>1</v>
      </c>
      <c r="P21">
        <f t="shared" si="4"/>
        <v>1</v>
      </c>
      <c r="Q21">
        <f t="shared" si="4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 t="str">
        <f t="shared" si="1"/>
        <v>Lower</v>
      </c>
      <c r="J22">
        <f t="shared" si="2"/>
        <v>1</v>
      </c>
      <c r="K22">
        <f t="shared" si="2"/>
        <v>1</v>
      </c>
      <c r="L22">
        <f t="shared" si="0"/>
        <v>1</v>
      </c>
      <c r="M22">
        <f t="shared" si="3"/>
        <v>1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4"/>
        <v>1</v>
      </c>
      <c r="S22">
        <f>MAX(L5:L16)</f>
        <v>500000000</v>
      </c>
      <c r="T22">
        <f>S22/10^8</f>
        <v>5</v>
      </c>
    </row>
    <row r="23" spans="1:22" x14ac:dyDescent="0.3">
      <c r="A23">
        <f>STDEV(B5:B16)/SQRT(12)</f>
        <v>1.3238694065999236E-2</v>
      </c>
      <c r="B23" t="s">
        <v>5</v>
      </c>
      <c r="C23">
        <f>AVERAGE(B$1:B$3)</f>
        <v>6.4540742861424971E-2</v>
      </c>
      <c r="D23">
        <f>AVERAGE(B$4:B$6)</f>
        <v>0.1568731816523197</v>
      </c>
      <c r="E23">
        <f>AVERAGE(B$7:B$12)</f>
        <v>8.4639127146404161E-2</v>
      </c>
      <c r="F23">
        <f>AVERAGE(B$13:B$16)</f>
        <v>0.1069547623345926</v>
      </c>
      <c r="I23" t="str">
        <f t="shared" si="1"/>
        <v>Lower</v>
      </c>
      <c r="J23">
        <f t="shared" si="2"/>
        <v>1</v>
      </c>
      <c r="K23">
        <f t="shared" si="2"/>
        <v>1</v>
      </c>
      <c r="L23">
        <f t="shared" si="0"/>
        <v>1</v>
      </c>
      <c r="M23">
        <f t="shared" si="3"/>
        <v>1</v>
      </c>
      <c r="N23">
        <f t="shared" si="3"/>
        <v>1</v>
      </c>
      <c r="O23" t="str">
        <f t="shared" si="0"/>
        <v>Lower</v>
      </c>
      <c r="P23">
        <f t="shared" si="4"/>
        <v>1</v>
      </c>
      <c r="Q23">
        <f t="shared" si="4"/>
        <v>1</v>
      </c>
    </row>
    <row r="24" spans="1:22" x14ac:dyDescent="0.3">
      <c r="C24">
        <f>STDEV(B$1:B$3)/SQRT(COUNT(B$1:B$3))</f>
        <v>2.6291511076789273E-2</v>
      </c>
      <c r="D24">
        <f>STDEV(B$4:B$6)/SQRT(COUNT(B$4:B$6))</f>
        <v>2.1070132863674373E-2</v>
      </c>
      <c r="E24">
        <f>STDEV(B$7:B$12)/SQRT(COUNT(B$7:B$12))</f>
        <v>1.8252945248147214E-2</v>
      </c>
      <c r="F24">
        <f>STDEV(B$13:B$16)/SQRT(COUNT(B$13:B$16))</f>
        <v>2.198791080752683E-2</v>
      </c>
      <c r="I24" t="str">
        <f t="shared" si="1"/>
        <v>Lower</v>
      </c>
      <c r="J24">
        <f t="shared" si="2"/>
        <v>1</v>
      </c>
      <c r="K24" t="str">
        <f t="shared" si="2"/>
        <v>Lower</v>
      </c>
      <c r="L24">
        <f t="shared" si="0"/>
        <v>1</v>
      </c>
      <c r="M24">
        <f t="shared" si="3"/>
        <v>1</v>
      </c>
      <c r="N24">
        <f t="shared" si="3"/>
        <v>1</v>
      </c>
      <c r="O24">
        <f t="shared" si="0"/>
        <v>1</v>
      </c>
      <c r="P24">
        <f t="shared" si="4"/>
        <v>1</v>
      </c>
      <c r="Q24">
        <f t="shared" si="4"/>
        <v>1</v>
      </c>
    </row>
    <row r="25" spans="1:22" x14ac:dyDescent="0.3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>
        <f t="shared" si="3"/>
        <v>1</v>
      </c>
      <c r="N25">
        <f t="shared" si="3"/>
        <v>1</v>
      </c>
      <c r="O25" t="str">
        <f t="shared" si="0"/>
        <v>Upper</v>
      </c>
      <c r="P25" t="str">
        <f t="shared" si="4"/>
        <v>Upper</v>
      </c>
      <c r="Q25">
        <f t="shared" si="4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2"/>
        <v>1</v>
      </c>
      <c r="K26" t="str">
        <f t="shared" si="2"/>
        <v>Lower</v>
      </c>
      <c r="L26">
        <f t="shared" si="0"/>
        <v>1</v>
      </c>
      <c r="M26">
        <f t="shared" si="3"/>
        <v>1</v>
      </c>
      <c r="N26">
        <f t="shared" si="3"/>
        <v>1</v>
      </c>
      <c r="O26">
        <f t="shared" si="0"/>
        <v>1</v>
      </c>
      <c r="P26">
        <f t="shared" si="4"/>
        <v>1</v>
      </c>
      <c r="Q26">
        <f t="shared" si="4"/>
        <v>1</v>
      </c>
    </row>
    <row r="27" spans="1:22" x14ac:dyDescent="0.3">
      <c r="C27" t="s">
        <v>7</v>
      </c>
      <c r="D27">
        <f>AVERAGE(C$1:C$3)</f>
        <v>2.1772204854463986E-2</v>
      </c>
      <c r="E27">
        <f>AVERAGE(C$4:C$6)</f>
        <v>2.0936070247301295E-2</v>
      </c>
      <c r="F27">
        <f>AVERAGE(C$7:C$12)</f>
        <v>3.3723721733281441E-2</v>
      </c>
      <c r="G27">
        <f>AVERAGE(C$13:C$16)</f>
        <v>4.4557705335822567E-2</v>
      </c>
      <c r="I27">
        <f t="shared" si="1"/>
        <v>1</v>
      </c>
      <c r="J27">
        <f t="shared" si="2"/>
        <v>1</v>
      </c>
      <c r="K27">
        <f t="shared" si="2"/>
        <v>1</v>
      </c>
      <c r="L27" t="str">
        <f t="shared" si="0"/>
        <v>Lower</v>
      </c>
      <c r="M27">
        <f t="shared" si="3"/>
        <v>1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4"/>
        <v>1</v>
      </c>
    </row>
    <row r="28" spans="1:22" x14ac:dyDescent="0.3">
      <c r="D28">
        <f>STDEV(C$1:C$3)/SQRT(COUNT(C$1:C$3))</f>
        <v>7.6351674436938646E-3</v>
      </c>
      <c r="E28">
        <f>STDEV(C$4:C$6)/SQRT(COUNT(C$4:C$6))</f>
        <v>2.0290191689603117E-2</v>
      </c>
      <c r="F28">
        <f>STDEV(C$7:C$12)/SQRT(COUNT(C$7:C$12))</f>
        <v>1.7644272863311328E-2</v>
      </c>
      <c r="G28">
        <f>STDEV(C$13:C$16)/SQRT(COUNT(C$13:C$16))</f>
        <v>4.1072280193916497E-2</v>
      </c>
      <c r="I28" t="str">
        <f t="shared" si="1"/>
        <v>Lower</v>
      </c>
      <c r="J28">
        <f t="shared" si="2"/>
        <v>1</v>
      </c>
      <c r="K28" t="str">
        <f t="shared" si="2"/>
        <v>Lower</v>
      </c>
      <c r="L28">
        <f t="shared" si="0"/>
        <v>1</v>
      </c>
      <c r="M28">
        <f t="shared" si="3"/>
        <v>1</v>
      </c>
      <c r="N28">
        <f t="shared" si="3"/>
        <v>1</v>
      </c>
      <c r="O28">
        <f t="shared" si="0"/>
        <v>1</v>
      </c>
      <c r="P28">
        <f t="shared" si="4"/>
        <v>1</v>
      </c>
      <c r="Q28">
        <f t="shared" si="4"/>
        <v>1</v>
      </c>
    </row>
    <row r="29" spans="1:22" x14ac:dyDescent="0.3">
      <c r="I29" t="str">
        <f t="shared" si="1"/>
        <v>Lower</v>
      </c>
      <c r="J29">
        <f t="shared" si="2"/>
        <v>1</v>
      </c>
      <c r="K29">
        <f t="shared" si="2"/>
        <v>1</v>
      </c>
      <c r="L29">
        <f t="shared" si="0"/>
        <v>1</v>
      </c>
      <c r="M29">
        <f t="shared" si="3"/>
        <v>1</v>
      </c>
      <c r="N29">
        <f t="shared" si="3"/>
        <v>1</v>
      </c>
      <c r="O29" t="str">
        <f t="shared" si="0"/>
        <v>Upper</v>
      </c>
      <c r="P29" t="str">
        <f t="shared" si="4"/>
        <v>Upper</v>
      </c>
      <c r="Q29">
        <f t="shared" si="4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 t="str">
        <f t="shared" si="1"/>
        <v>Lower</v>
      </c>
      <c r="J30">
        <f t="shared" si="2"/>
        <v>1</v>
      </c>
      <c r="K30" t="str">
        <f t="shared" si="2"/>
        <v>Lower</v>
      </c>
      <c r="L30">
        <f t="shared" si="0"/>
        <v>1</v>
      </c>
      <c r="M30">
        <f t="shared" si="3"/>
        <v>1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4"/>
        <v>1</v>
      </c>
    </row>
    <row r="31" spans="1:22" x14ac:dyDescent="0.3">
      <c r="C31">
        <f>STDEV(D5:D16)/SQRT(12)</f>
        <v>1.8020441573717156</v>
      </c>
      <c r="D31" t="s">
        <v>8</v>
      </c>
      <c r="E31">
        <f>AVERAGE(D$1:D$3)</f>
        <v>13.683496048324189</v>
      </c>
      <c r="F31">
        <f>AVERAGE(D$4:D$6)</f>
        <v>10.84012995384446</v>
      </c>
      <c r="G31">
        <f>AVERAGE(D$7:D$12)</f>
        <v>18.017948905485284</v>
      </c>
      <c r="H31">
        <f>AVERAGE(D$13:D$16)</f>
        <v>15.325830454971712</v>
      </c>
      <c r="I31" t="str">
        <f t="shared" si="1"/>
        <v>Lower</v>
      </c>
      <c r="J31">
        <f t="shared" si="2"/>
        <v>1</v>
      </c>
      <c r="K31" t="str">
        <f t="shared" si="2"/>
        <v>Lower</v>
      </c>
      <c r="L31">
        <f t="shared" si="0"/>
        <v>1</v>
      </c>
      <c r="M31">
        <f t="shared" si="3"/>
        <v>1</v>
      </c>
      <c r="N31">
        <f t="shared" si="3"/>
        <v>1</v>
      </c>
      <c r="O31">
        <f t="shared" si="0"/>
        <v>1</v>
      </c>
      <c r="P31">
        <f t="shared" si="4"/>
        <v>1</v>
      </c>
      <c r="Q31">
        <f t="shared" si="4"/>
        <v>1</v>
      </c>
    </row>
    <row r="32" spans="1:22" x14ac:dyDescent="0.3">
      <c r="A32">
        <f>MIN(D5:D14)</f>
        <v>9.900990099014253</v>
      </c>
      <c r="E32">
        <f>STDEV(D$1:D$3)/SQRT(COUNT(D$1:D$3))</f>
        <v>2.0693683711777262</v>
      </c>
      <c r="F32">
        <f>STDEV(D$4:D$6)/SQRT(COUNT(D$4:D$6))</f>
        <v>0.93913980428409505</v>
      </c>
      <c r="G32">
        <f>STDEV(D$7:D$12)/SQRT(COUNT(D$7:D$12))</f>
        <v>3.1782276777128846</v>
      </c>
      <c r="H32">
        <f>STDEV(D$13:D$16)/SQRT(COUNT(D$13:D$16))</f>
        <v>2.069633537435343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>
        <f t="shared" si="3"/>
        <v>1</v>
      </c>
      <c r="N32">
        <f t="shared" si="3"/>
        <v>1</v>
      </c>
      <c r="O32" t="str">
        <f t="shared" si="0"/>
        <v>Upper</v>
      </c>
      <c r="P32" t="str">
        <f t="shared" si="4"/>
        <v>Upper</v>
      </c>
      <c r="Q32">
        <f t="shared" si="4"/>
        <v>1</v>
      </c>
    </row>
    <row r="33" spans="1:12" x14ac:dyDescent="0.3">
      <c r="A33">
        <f>MAX(G5:G14)</f>
        <v>37.696737126502413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3.5326443863144577</v>
      </c>
      <c r="G35">
        <f>AVERAGE(E$4:E$6)</f>
        <v>2.1857172993497578</v>
      </c>
      <c r="H35">
        <f>AVERAGE(E$7:E$12)</f>
        <v>2.0255842309739429</v>
      </c>
      <c r="I35">
        <f>AVERAGE(E$13:E$16)</f>
        <v>1.7570060518214459</v>
      </c>
    </row>
    <row r="36" spans="1:12" x14ac:dyDescent="0.3">
      <c r="F36">
        <f>STDEV(E$1:E$3)/SQRT(COUNT(E$1:E$3))</f>
        <v>0.4492027224098834</v>
      </c>
      <c r="G36">
        <f>STDEV(E$4:E$6)/SQRT(COUNT(E$4:E$6))</f>
        <v>0.59306952237958699</v>
      </c>
      <c r="H36">
        <f>STDEV(E$7:E$12)/SQRT(COUNT(E$7:E$12))</f>
        <v>0.83445621647611024</v>
      </c>
      <c r="I36">
        <f>STDEV(E$13:E$16)/SQRT(COUNT(E$13:E$16))</f>
        <v>0.6974311874262259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0.91107483304883996</v>
      </c>
      <c r="F39" t="s">
        <v>10</v>
      </c>
      <c r="G39">
        <f>AVERAGE(F$1:F$3)</f>
        <v>2.6798868855372837</v>
      </c>
      <c r="H39">
        <f>AVERAGE(F$4:F$6)</f>
        <v>8.7981543401386197</v>
      </c>
      <c r="I39">
        <f>AVERAGE(F$7:F$12)</f>
        <v>3.1370698924476912</v>
      </c>
      <c r="J39">
        <f>AVERAGE(F$13:F$16)</f>
        <v>3.0336432395415658</v>
      </c>
    </row>
    <row r="40" spans="1:12" x14ac:dyDescent="0.3">
      <c r="G40">
        <f>STDEV(F$1:F$3)/SQRT(COUNT(F$1:F$3))</f>
        <v>2.6044422826706501</v>
      </c>
      <c r="H40">
        <f>STDEV(F$4:F$6)/SQRT(COUNT(F$4:F$6))</f>
        <v>1.2018456582641748</v>
      </c>
      <c r="I40">
        <f>STDEV(F$7:F$12)/SQRT(COUNT(F$7:F$12))</f>
        <v>1.3911745205639656</v>
      </c>
      <c r="J40">
        <f>STDEV(F$13:F$16)/SQRT(COUNT(F$13:F$16))</f>
        <v>0.36570706477036874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37.033333333321735</v>
      </c>
      <c r="I43">
        <f>AVERAGE(G$4:G$6)</f>
        <v>36.131910044370819</v>
      </c>
      <c r="J43">
        <f>AVERAGE(G$7:G$12)</f>
        <v>36.606903143240039</v>
      </c>
      <c r="K43">
        <f>AVERAGE(G$13:G$16)</f>
        <v>35.729265277403272</v>
      </c>
    </row>
    <row r="44" spans="1:12" x14ac:dyDescent="0.3">
      <c r="H44">
        <f>STDEV(G$1:G$3)/SQRT(COUNT(G$1:G$3))</f>
        <v>0.6666666666467147</v>
      </c>
      <c r="I44">
        <f>STDEV(G$4:G$6)/SQRT(COUNT(G$4:G$6))</f>
        <v>0.18308067811538351</v>
      </c>
      <c r="J44">
        <f>STDEV(G$7:G$12)/SQRT(COUNT(G$7:G$12))</f>
        <v>0.348745335745685</v>
      </c>
      <c r="K44">
        <f>STDEV(G$13:G$16)/SQRT(COUNT(G$13:G$16))</f>
        <v>1.7942531506803045E-2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3.3333333400000078</v>
      </c>
      <c r="J47">
        <f>AVERAGE(H$4:H$6)</f>
        <v>7.1223145355671056</v>
      </c>
      <c r="K47">
        <f>AVERAGE(H$7:H$12)</f>
        <v>5.0680913505865783</v>
      </c>
      <c r="L47">
        <f>AVERAGE(H$13:H$16)</f>
        <v>9.3645568430065325</v>
      </c>
    </row>
    <row r="48" spans="1:12" x14ac:dyDescent="0.3">
      <c r="I48">
        <f>STDEV(H$1:H$3)/SQRT(COUNT(H$1:H$3))</f>
        <v>3.3333333299999857</v>
      </c>
      <c r="J48">
        <f>STDEV(H$4:H$6)/SQRT(COUNT(H$4:H$6))</f>
        <v>1.5708894234992739</v>
      </c>
      <c r="K48">
        <f>STDEV(H$7:H$12)/SQRT(COUNT(H$7:H$12))</f>
        <v>1.8252385302320684</v>
      </c>
      <c r="L48">
        <f>STDEV(H$13:H$16)/SQRT(COUNT(H$13:H$16))</f>
        <v>0.5070052022743835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2.2207283345908143E-14</v>
      </c>
      <c r="K51">
        <f>AVERAGE(I$4:I$6)</f>
        <v>2.5096385106053999E-12</v>
      </c>
      <c r="L51">
        <f>AVERAGE(I$7:I$12)</f>
        <v>2.2534680085554508E-14</v>
      </c>
      <c r="M51">
        <f>AVERAGE(I$13:I$16)</f>
        <v>2.2204742488513432E-14</v>
      </c>
    </row>
    <row r="52" spans="9:16" x14ac:dyDescent="0.3">
      <c r="J52">
        <f>STDEV(I$1:I$3)/SQRT(COUNT(I$1:I$3))</f>
        <v>2.8110709906180437E-18</v>
      </c>
      <c r="K52">
        <f>STDEV(I$4:I$6)/SQRT(COUNT(I$4:I$6))</f>
        <v>2.4861763569399235E-12</v>
      </c>
      <c r="L52">
        <f>STDEV(I$7:I$12)/SQRT(COUNT(I$7:I$12))</f>
        <v>2.1378310586258948E-16</v>
      </c>
      <c r="M52">
        <f>STDEV(I$13:I$16)/SQRT(COUNT(I$13:I$16))</f>
        <v>2.5018492530608709E-19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3.9675890423849332</v>
      </c>
      <c r="L55">
        <f>AVERAGE(J$4:J$6)</f>
        <v>3.7858659223362241</v>
      </c>
      <c r="M55">
        <f>AVERAGE(J$7:J$12)</f>
        <v>4.0578934892614988</v>
      </c>
      <c r="N55">
        <f>AVERAGE(J$13:J$16)</f>
        <v>3.723268839208103</v>
      </c>
    </row>
    <row r="56" spans="9:16" x14ac:dyDescent="0.3">
      <c r="K56">
        <f>STDEV(J$1:J$3)/SQRT(COUNT(J$1:J$3))</f>
        <v>0.4036108351841291</v>
      </c>
      <c r="L56">
        <f>STDEV(J$4:J$6)/SQRT(COUNT(J$4:J$6))</f>
        <v>0.5821441038852766</v>
      </c>
      <c r="M56">
        <f>STDEV(J$7:J$12)/SQRT(COUNT(J$7:J$12))</f>
        <v>0.79180576258783286</v>
      </c>
      <c r="N56">
        <f>STDEV(J$13:J$16)/SQRT(COUNT(J$13:J$16))</f>
        <v>0.50170841763123086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19</v>
      </c>
      <c r="M59">
        <f>AVERAGE(K$4:K$6)</f>
        <v>19</v>
      </c>
      <c r="N59">
        <f>AVERAGE(K$7:K$12)</f>
        <v>19</v>
      </c>
      <c r="O59">
        <f>AVERAGE(K$13:K$16)</f>
        <v>19</v>
      </c>
    </row>
    <row r="60" spans="9:16" x14ac:dyDescent="0.3">
      <c r="L60">
        <f>STDEV(K$1:K$3)/SQRT(COUNT(K$1:K$3))</f>
        <v>0</v>
      </c>
      <c r="M60">
        <f>STDEV(K$4:K$6)/SQRT(COUNT(K$4:K$6))</f>
        <v>0</v>
      </c>
      <c r="N60">
        <f>STDEV(K$7:K$12)/SQRT(COUNT(K$7:K$12))</f>
        <v>0</v>
      </c>
      <c r="O60">
        <f>STDEV(K$13:K$16)/SQRT(COUNT(K$13:K$16))</f>
        <v>0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500000000</v>
      </c>
      <c r="N63">
        <f>AVERAGE(L$4:L$6)</f>
        <v>500000000</v>
      </c>
      <c r="O63">
        <f>AVERAGE(L$7:L$12)</f>
        <v>500000000</v>
      </c>
      <c r="P63">
        <f>AVERAGE(L$13:L$16)</f>
        <v>500000000</v>
      </c>
    </row>
    <row r="64" spans="9:16" x14ac:dyDescent="0.3">
      <c r="M64">
        <f>STDEV(L$1:L$3)/SQRT(COUNT(L$1:L$3))</f>
        <v>0</v>
      </c>
      <c r="N64">
        <f>STDEV(L$4:L$6)/SQRT(COUNT(L$4:L$6))</f>
        <v>0</v>
      </c>
      <c r="O64">
        <f>STDEV(L$7:L$12)/SQRT(COUNT(L$7:L$12))</f>
        <v>0</v>
      </c>
      <c r="P64">
        <f>STDEV(L$13:L$16)/SQRT(COUNT(L$13:L$16))</f>
        <v>0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0.99854631635822066</v>
      </c>
      <c r="O67">
        <f>AVERAGE(M$4:M$6)</f>
        <v>0.997508668679294</v>
      </c>
      <c r="P67">
        <f>AVERAGE(M$7:M$12)</f>
        <v>0.99753221848532203</v>
      </c>
      <c r="Q67">
        <f>AVERAGE(M$13:M$16)</f>
        <v>0.99709593978447586</v>
      </c>
    </row>
    <row r="68" spans="13:20" x14ac:dyDescent="0.3">
      <c r="N68">
        <f>STDEV(M$1:M$3)/SQRT(COUNT(M$1:M$3))</f>
        <v>5.2261402670348764E-4</v>
      </c>
      <c r="O68">
        <f>STDEV(M$4:M$6)/SQRT(COUNT(M$4:M$6))</f>
        <v>2.383416261398404E-4</v>
      </c>
      <c r="P68">
        <f>STDEV(M$7:M$12)/SQRT(COUNT(M$7:M$12))</f>
        <v>4.6875484781561767E-4</v>
      </c>
      <c r="Q68">
        <f>STDEV(M$13:M$16)/SQRT(COUNT(M$13:M$16))</f>
        <v>1.4643597267957153E-3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0.97445191019372013</v>
      </c>
      <c r="P71">
        <f>AVERAGE(N$4:N$6)</f>
        <v>0.98205854211888532</v>
      </c>
      <c r="Q71">
        <f>AVERAGE(N$7:N$12)</f>
        <v>0.97574651409285229</v>
      </c>
      <c r="R71">
        <f>AVERAGE(N$13:N$16)</f>
        <v>0.98183917653563946</v>
      </c>
    </row>
    <row r="72" spans="13:20" x14ac:dyDescent="0.3">
      <c r="O72">
        <f>STDEV(N$1:N$3)/SQRT(COUNT(N$1:N$3))</f>
        <v>9.8730258044123654E-3</v>
      </c>
      <c r="P72">
        <f>STDEV(N$4:N$6)/SQRT(COUNT(N$4:N$6))</f>
        <v>5.5043182908757361E-3</v>
      </c>
      <c r="Q72">
        <f>STDEV(N$7:N$12)/SQRT(COUNT(N$7:N$12))</f>
        <v>5.8785355005174667E-3</v>
      </c>
      <c r="R72">
        <f>STDEV(N$13:N$16)/SQRT(COUNT(N$13:N$16))</f>
        <v>7.4869669130950417E-3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0.97180917650454912</v>
      </c>
      <c r="Q75">
        <f>AVERAGE(O$4:O$6)</f>
        <v>0.97974768753806263</v>
      </c>
      <c r="R75">
        <f>AVERAGE(O$7:O$12)</f>
        <v>0.97300691511324777</v>
      </c>
      <c r="S75">
        <f>AVERAGE(O$13:O$16)</f>
        <v>0.87834517520493116</v>
      </c>
    </row>
    <row r="76" spans="13:20" x14ac:dyDescent="0.3">
      <c r="P76">
        <f>STDEV(O$1:O$3)/SQRT(COUNT(O$1:O$3))</f>
        <v>2.1372723852043342E-2</v>
      </c>
      <c r="Q76">
        <f>STDEV(O$4:O$6)/SQRT(COUNT(O$4:O$6))</f>
        <v>4.1199407827177412E-3</v>
      </c>
      <c r="R76">
        <f>STDEV(O$7:O$12)/SQRT(COUNT(O$7:O$12))</f>
        <v>9.3899813746154536E-3</v>
      </c>
      <c r="S76">
        <f>STDEV(O$13:O$16)/SQRT(COUNT(O$13:O$16))</f>
        <v>2.859943723454721E-2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5.2717399692518964E-2</v>
      </c>
      <c r="R79">
        <f>AVERAGE(P$4:P$6)</f>
        <v>7.038378854882639E-2</v>
      </c>
      <c r="S79">
        <f>AVERAGE(P$7:P$12)</f>
        <v>6.8932867870389589E-2</v>
      </c>
      <c r="T79">
        <f>AVERAGE(P$13:P$16)</f>
        <v>7.0441727697668988E-2</v>
      </c>
    </row>
    <row r="80" spans="13:20" x14ac:dyDescent="0.3">
      <c r="Q80">
        <f>STDEV(P$1:P$3)/SQRT(COUNT(P$1:P$3))</f>
        <v>9.2393713040316659E-3</v>
      </c>
      <c r="R80">
        <f>STDEV(P$4:P$6)/SQRT(COUNT(P$4:P$6))</f>
        <v>3.3467208522043701E-3</v>
      </c>
      <c r="S80">
        <f>STDEV(P$7:P$12)/SQRT(COUNT(P$7:P$12))</f>
        <v>6.388403621246797E-3</v>
      </c>
      <c r="T80">
        <f>STDEV(P$13:P$16)/SQRT(COUNT(P$13:P$16))</f>
        <v>1.6682852251142719E-2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0.24284945686262946</v>
      </c>
      <c r="S83">
        <f>AVERAGE(Q$4:Q$6)</f>
        <v>0.19199766781986702</v>
      </c>
      <c r="T83">
        <f>AVERAGE(Q$7:Q$12)</f>
        <v>0.22235050093551392</v>
      </c>
      <c r="U83">
        <f>AVERAGE(Q$13:Q$16)</f>
        <v>0.19065549131811135</v>
      </c>
    </row>
    <row r="84" spans="17:22" x14ac:dyDescent="0.3">
      <c r="R84">
        <f>STDEV(Q$1:Q$3)/SQRT(COUNT(Q$1:Q$3))</f>
        <v>3.7049519976992899E-2</v>
      </c>
      <c r="S84">
        <f>STDEV(Q$4:Q$6)/SQRT(COUNT(Q$4:Q$6))</f>
        <v>2.48748824425583E-2</v>
      </c>
      <c r="T84">
        <f>STDEV(Q$7:Q$12)/SQRT(COUNT(Q$7:Q$12))</f>
        <v>3.0679967743801998E-2</v>
      </c>
      <c r="U84">
        <f>STDEV(Q$13:Q$16)/SQRT(COUNT(Q$13:Q$16))</f>
        <v>4.4966544968574503E-2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0.22350674805279283</v>
      </c>
      <c r="T87">
        <f>AVERAGE(R$4:R$6)</f>
        <v>0.20777788462894264</v>
      </c>
      <c r="U87">
        <f>AVERAGE(R$7:R$12)</f>
        <v>0.25900910405392102</v>
      </c>
      <c r="V87">
        <f>AVERAGE(R$13:R$16)</f>
        <v>0.58567728328000312</v>
      </c>
    </row>
    <row r="88" spans="17:22" x14ac:dyDescent="0.3">
      <c r="S88">
        <f>STDEV(R$1:R$3)/SQRT(COUNT(R$1:R$3))</f>
        <v>0.10143754125212351</v>
      </c>
      <c r="T88">
        <f>STDEV(R$4:R$6)/SQRT(COUNT(R$4:R$6))</f>
        <v>2.2428271730055332E-2</v>
      </c>
      <c r="U88">
        <f>STDEV(R$7:R$12)/SQRT(COUNT(R$7:R$12))</f>
        <v>6.0182790971639685E-2</v>
      </c>
      <c r="V88">
        <f>STDEV(R$13:R$16)/SQRT(COUNT(R$13:R$16))</f>
        <v>5.0695440007600637E-2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2020-01-27T23:14:34Z</dcterms:created>
  <dcterms:modified xsi:type="dcterms:W3CDTF">2020-01-27T23:50:18Z</dcterms:modified>
</cp:coreProperties>
</file>