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8A4B8FB4-1983-4D83-80AD-10B055E06EDE}" xr6:coauthVersionLast="44" xr6:coauthVersionMax="44" xr10:uidLastSave="{00000000-0000-0000-0000-000000000000}"/>
  <bookViews>
    <workbookView xWindow="-108" yWindow="-108" windowWidth="23256" windowHeight="12576" xr2:uid="{20D85B12-9758-4F64-8529-8B10498F45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3" i="1" l="1"/>
  <c r="O73" i="1"/>
  <c r="N73" i="1"/>
  <c r="P72" i="1"/>
  <c r="O72" i="1"/>
  <c r="N72" i="1"/>
  <c r="O70" i="1"/>
  <c r="N70" i="1"/>
  <c r="M70" i="1"/>
  <c r="O69" i="1"/>
  <c r="N69" i="1"/>
  <c r="M69" i="1"/>
  <c r="N67" i="1"/>
  <c r="M67" i="1"/>
  <c r="L67" i="1"/>
  <c r="N66" i="1"/>
  <c r="M66" i="1"/>
  <c r="L66" i="1"/>
  <c r="M64" i="1"/>
  <c r="L64" i="1"/>
  <c r="K64" i="1"/>
  <c r="M63" i="1"/>
  <c r="L63" i="1"/>
  <c r="K63" i="1"/>
  <c r="L61" i="1"/>
  <c r="K61" i="1"/>
  <c r="J61" i="1"/>
  <c r="L60" i="1"/>
  <c r="K60" i="1"/>
  <c r="J60" i="1"/>
  <c r="K58" i="1"/>
  <c r="J58" i="1"/>
  <c r="I58" i="1"/>
  <c r="K57" i="1"/>
  <c r="J57" i="1"/>
  <c r="I57" i="1"/>
  <c r="J55" i="1"/>
  <c r="I55" i="1"/>
  <c r="H55" i="1"/>
  <c r="J54" i="1"/>
  <c r="I54" i="1"/>
  <c r="H54" i="1"/>
  <c r="I52" i="1"/>
  <c r="H52" i="1"/>
  <c r="G52" i="1"/>
  <c r="I51" i="1"/>
  <c r="H51" i="1"/>
  <c r="G51" i="1"/>
  <c r="H49" i="1"/>
  <c r="G49" i="1"/>
  <c r="F49" i="1"/>
  <c r="H48" i="1"/>
  <c r="G48" i="1"/>
  <c r="F48" i="1"/>
  <c r="G46" i="1"/>
  <c r="F46" i="1"/>
  <c r="E46" i="1"/>
  <c r="G45" i="1"/>
  <c r="F45" i="1"/>
  <c r="E45" i="1"/>
  <c r="F43" i="1"/>
  <c r="E43" i="1"/>
  <c r="D43" i="1"/>
  <c r="F42" i="1"/>
  <c r="E42" i="1"/>
  <c r="D42" i="1"/>
  <c r="E40" i="1"/>
  <c r="D40" i="1"/>
  <c r="C40" i="1"/>
  <c r="E39" i="1"/>
  <c r="D39" i="1"/>
  <c r="C39" i="1"/>
  <c r="C37" i="1"/>
  <c r="C36" i="1"/>
  <c r="B36" i="1"/>
  <c r="D37" i="1"/>
  <c r="B37" i="1"/>
  <c r="D36" i="1"/>
  <c r="I35" i="1"/>
  <c r="X6" i="1"/>
  <c r="T6" i="1"/>
  <c r="X5" i="1"/>
  <c r="W5" i="1"/>
  <c r="V5" i="1"/>
  <c r="T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</calcChain>
</file>

<file path=xl/sharedStrings.xml><?xml version="1.0" encoding="utf-8"?>
<sst xmlns="http://schemas.openxmlformats.org/spreadsheetml/2006/main" count="52" uniqueCount="16">
  <si>
    <t>Normal</t>
  </si>
  <si>
    <t>Cancer</t>
  </si>
  <si>
    <t>Benign</t>
  </si>
  <si>
    <t>Kpl</t>
  </si>
  <si>
    <t>R1L</t>
  </si>
  <si>
    <t>Rinj</t>
  </si>
  <si>
    <t>Tarrival</t>
  </si>
  <si>
    <t>Tbolus</t>
  </si>
  <si>
    <t>FP</t>
  </si>
  <si>
    <t>FL</t>
  </si>
  <si>
    <t>kLP</t>
  </si>
  <si>
    <t>R1P</t>
  </si>
  <si>
    <t>Rsq_pyr</t>
  </si>
  <si>
    <t>Rsq_lac</t>
  </si>
  <si>
    <t>Rmse_pyr</t>
  </si>
  <si>
    <t>Rmse_lac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</si>
</sst>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0" fillId="5" borderId="0" xfId="0" applyFill="1"/>
    <xf numFmtId="0" fontId="2" fillId="3" borderId="0" xfId="2"/>
    <xf numFmtId="0" fontId="1" fillId="2" borderId="0" xfId="1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402E-36A7-41FF-A256-45E2644B1621}">
  <dimension ref="A1:Y73"/>
  <sheetViews>
    <sheetView tabSelected="1" workbookViewId="0">
      <selection activeCell="C35" sqref="C35:D36"/>
    </sheetView>
  </sheetViews>
  <sheetFormatPr defaultRowHeight="14.4" x14ac:dyDescent="0.3"/>
  <cols>
    <col min="1" max="2" width="9.109375" bestFit="1" customWidth="1"/>
    <col min="3" max="3" width="11.109375" bestFit="1" customWidth="1"/>
    <col min="4" max="4" width="12.109375" bestFit="1" customWidth="1"/>
    <col min="5" max="7" width="9.109375" bestFit="1" customWidth="1"/>
    <col min="8" max="8" width="12" bestFit="1" customWidth="1"/>
    <col min="9" max="18" width="9.109375" bestFit="1" customWidth="1"/>
  </cols>
  <sheetData>
    <row r="1" spans="1:25" x14ac:dyDescent="0.3">
      <c r="A1" s="2">
        <v>3.2228711889169465E-4</v>
      </c>
      <c r="B1" s="2">
        <v>2.7487993100359067E-2</v>
      </c>
      <c r="C1" s="2">
        <v>1446841300</v>
      </c>
      <c r="D1" s="2">
        <v>2.2204460492503131E-14</v>
      </c>
      <c r="E1" s="2">
        <v>70.195361646129896</v>
      </c>
      <c r="F1" s="2">
        <v>0.59465549446388566</v>
      </c>
      <c r="G1" s="2">
        <v>6.6754770067435049E-2</v>
      </c>
      <c r="H1" s="2">
        <v>3.4606026854597555E-14</v>
      </c>
      <c r="I1" s="2">
        <v>2.0344404203548199E-2</v>
      </c>
      <c r="J1" s="2">
        <v>0.99602374222146817</v>
      </c>
      <c r="K1" s="2">
        <v>0.98889700239656897</v>
      </c>
      <c r="L1" s="2">
        <v>6.2713934538401669E-2</v>
      </c>
      <c r="M1" s="2">
        <v>0.10479653070055304</v>
      </c>
      <c r="N1" s="2">
        <v>0</v>
      </c>
      <c r="O1" s="2">
        <v>0</v>
      </c>
      <c r="P1" s="2">
        <v>0</v>
      </c>
      <c r="Q1" s="2">
        <v>0</v>
      </c>
      <c r="R1" s="2">
        <v>0</v>
      </c>
    </row>
    <row r="2" spans="1:25" x14ac:dyDescent="0.3">
      <c r="A2" s="3">
        <v>5.3741518721372294E-3</v>
      </c>
      <c r="B2" s="3">
        <v>6.9789810141580533E-2</v>
      </c>
      <c r="C2" s="3">
        <v>914446599.98072517</v>
      </c>
      <c r="D2" s="3">
        <v>2.2241820521468224E-14</v>
      </c>
      <c r="E2" s="3">
        <v>66.836656264153561</v>
      </c>
      <c r="F2" s="3">
        <v>0.65166429051264474</v>
      </c>
      <c r="G2" s="3">
        <v>3.4617670496528818</v>
      </c>
      <c r="H2" s="3">
        <v>1.7655458235070121E-11</v>
      </c>
      <c r="I2" s="3">
        <v>2.061537134247015E-2</v>
      </c>
      <c r="J2" s="3">
        <v>0.95593673899956666</v>
      </c>
      <c r="K2" s="3">
        <v>0.90711304869275233</v>
      </c>
      <c r="L2" s="3">
        <v>0.20875595642062017</v>
      </c>
      <c r="M2" s="3">
        <v>0.30309440044084707</v>
      </c>
      <c r="N2" s="3">
        <v>0</v>
      </c>
      <c r="O2" s="3">
        <v>0</v>
      </c>
      <c r="P2" s="3">
        <v>0</v>
      </c>
      <c r="Q2" s="3">
        <v>0</v>
      </c>
      <c r="R2" s="3">
        <v>0</v>
      </c>
    </row>
    <row r="3" spans="1:25" x14ac:dyDescent="0.3">
      <c r="A3" s="2">
        <v>1.7498788269826546E-4</v>
      </c>
      <c r="B3" s="2">
        <v>2.6317989783636662E-2</v>
      </c>
      <c r="C3" s="2">
        <v>552654550</v>
      </c>
      <c r="D3" s="2">
        <v>2.2204460492503131E-14</v>
      </c>
      <c r="E3" s="2">
        <v>72.350743857734543</v>
      </c>
      <c r="F3" s="2">
        <v>0.57643492042201749</v>
      </c>
      <c r="G3" s="2">
        <v>1.7178910040439323E-4</v>
      </c>
      <c r="H3" s="2">
        <v>3.6310618484800529E-14</v>
      </c>
      <c r="I3" s="2">
        <v>2.0728260736086662E-2</v>
      </c>
      <c r="J3" s="2">
        <v>0.9909444952012193</v>
      </c>
      <c r="K3" s="2">
        <v>0.92500956476177432</v>
      </c>
      <c r="L3" s="2">
        <v>9.4641826899072315E-2</v>
      </c>
      <c r="M3" s="2">
        <v>0.27235146743082406</v>
      </c>
      <c r="N3" s="2">
        <v>0</v>
      </c>
      <c r="O3" s="2">
        <v>0</v>
      </c>
      <c r="P3" s="2">
        <v>0</v>
      </c>
      <c r="Q3" s="2">
        <v>0</v>
      </c>
      <c r="R3" s="2">
        <v>0</v>
      </c>
    </row>
    <row r="4" spans="1:25" x14ac:dyDescent="0.3">
      <c r="A4" s="3">
        <v>9.3371826680967458E-3</v>
      </c>
      <c r="B4" s="3">
        <v>9.5405329480585208E-2</v>
      </c>
      <c r="C4" s="3">
        <v>1525640983.939672</v>
      </c>
      <c r="D4" s="3">
        <v>1.2625074205325588E-13</v>
      </c>
      <c r="E4" s="3">
        <v>64.930041249787507</v>
      </c>
      <c r="F4" s="3">
        <v>0.67025031956727033</v>
      </c>
      <c r="G4" s="3">
        <v>6.053036286141853</v>
      </c>
      <c r="H4" s="3">
        <v>1.7449857725817904E-7</v>
      </c>
      <c r="I4" s="3">
        <v>2.0438603110141576E-2</v>
      </c>
      <c r="J4" s="3">
        <v>0.98843758502714252</v>
      </c>
      <c r="K4" s="3">
        <v>0.96408025926896457</v>
      </c>
      <c r="L4" s="3">
        <v>0.10693622149515682</v>
      </c>
      <c r="M4" s="3">
        <v>0.18848081681014561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25" s="1" customFormat="1" x14ac:dyDescent="0.3">
      <c r="A5" s="1">
        <v>2.3729587596036006E-3</v>
      </c>
      <c r="B5" s="1">
        <v>9.9999999998884453E-2</v>
      </c>
      <c r="C5" s="1">
        <v>1346505399.9105425</v>
      </c>
      <c r="D5" s="1">
        <v>3.1586334805148303E-11</v>
      </c>
      <c r="E5" s="1">
        <v>68.107181977447254</v>
      </c>
      <c r="F5" s="1">
        <v>0.62735250741589976</v>
      </c>
      <c r="G5" s="1">
        <v>9.9999999966515389</v>
      </c>
      <c r="H5" s="1">
        <v>6.4360397868373082E-9</v>
      </c>
      <c r="I5" s="1">
        <v>2.0391279702551099E-2</v>
      </c>
      <c r="J5" s="1">
        <v>0.98972935178841026</v>
      </c>
      <c r="K5" s="1">
        <v>8.4427920855678629E-3</v>
      </c>
      <c r="L5" s="1">
        <v>0.10078583206745066</v>
      </c>
      <c r="M5" s="1">
        <v>0.99028328010747879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T5" s="1">
        <f>1/51</f>
        <v>1.9607843137254902E-2</v>
      </c>
      <c r="U5" s="1">
        <v>1E-4</v>
      </c>
      <c r="V5" s="1">
        <f>10^-8</f>
        <v>1E-8</v>
      </c>
      <c r="W5" s="1">
        <f>10^-20</f>
        <v>9.9999999999999995E-21</v>
      </c>
      <c r="X5" s="1">
        <f>1/38</f>
        <v>2.6315789473684209E-2</v>
      </c>
      <c r="Y5" s="1">
        <v>0</v>
      </c>
    </row>
    <row r="6" spans="1:25" x14ac:dyDescent="0.3">
      <c r="A6" s="3">
        <v>4.5828266332610191E-4</v>
      </c>
      <c r="B6" s="3">
        <v>2.7438540032268439E-2</v>
      </c>
      <c r="C6" s="3">
        <v>1390125000</v>
      </c>
      <c r="D6" s="3">
        <v>2.2204460492503131E-14</v>
      </c>
      <c r="E6" s="3">
        <v>64.698767160149544</v>
      </c>
      <c r="F6" s="3">
        <v>0.64678973622857483</v>
      </c>
      <c r="G6" s="3">
        <v>7.1487359801923209E-2</v>
      </c>
      <c r="H6" s="3">
        <v>3.73220485860072E-14</v>
      </c>
      <c r="I6" s="3">
        <v>2.0402799651534156E-2</v>
      </c>
      <c r="J6" s="3">
        <v>0.98703129665064648</v>
      </c>
      <c r="K6" s="3">
        <v>0.98903848477602763</v>
      </c>
      <c r="L6" s="3">
        <v>0.11325277094064511</v>
      </c>
      <c r="M6" s="3">
        <v>0.10412040632229566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T6">
        <f>1/47</f>
        <v>2.1276595744680851E-2</v>
      </c>
      <c r="U6">
        <v>0.08</v>
      </c>
      <c r="V6">
        <v>25</v>
      </c>
      <c r="W6">
        <v>0.1</v>
      </c>
      <c r="X6">
        <f>1/20</f>
        <v>0.05</v>
      </c>
      <c r="Y6">
        <v>1</v>
      </c>
    </row>
    <row r="7" spans="1:25" x14ac:dyDescent="0.3">
      <c r="A7" s="3">
        <v>2.6112763397866038E-3</v>
      </c>
      <c r="B7" s="3">
        <v>3.6570231181840988E-2</v>
      </c>
      <c r="C7" s="3">
        <v>772120149.94071352</v>
      </c>
      <c r="D7" s="3">
        <v>2.2208093397959586E-14</v>
      </c>
      <c r="E7" s="3">
        <v>74.025949146973559</v>
      </c>
      <c r="F7" s="3">
        <v>0.57410432926890964</v>
      </c>
      <c r="G7" s="3">
        <v>1.9929175533829713</v>
      </c>
      <c r="H7" s="3">
        <v>5.1274730128583268E-8</v>
      </c>
      <c r="I7" s="3">
        <v>2.0802892140328003E-2</v>
      </c>
      <c r="J7" s="3">
        <v>0.98338513242908399</v>
      </c>
      <c r="K7" s="3">
        <v>0.77644728787400896</v>
      </c>
      <c r="L7" s="3">
        <v>0.12820379511116745</v>
      </c>
      <c r="M7" s="3">
        <v>0.47026473344541347</v>
      </c>
      <c r="N7" s="3">
        <v>0</v>
      </c>
      <c r="O7" s="3">
        <v>0</v>
      </c>
      <c r="P7" s="3">
        <v>0</v>
      </c>
      <c r="Q7" s="3">
        <v>0</v>
      </c>
      <c r="R7" s="3">
        <v>0</v>
      </c>
    </row>
    <row r="8" spans="1:25" x14ac:dyDescent="0.3">
      <c r="A8" s="2">
        <v>3.8105221128828231E-3</v>
      </c>
      <c r="B8" s="2">
        <v>4.4461983918401109E-2</v>
      </c>
      <c r="C8" s="2">
        <v>637710849.98782122</v>
      </c>
      <c r="D8" s="2">
        <v>2.2206462250620157E-14</v>
      </c>
      <c r="E8" s="2">
        <v>63.823245400635926</v>
      </c>
      <c r="F8" s="2">
        <v>0.6832259420562562</v>
      </c>
      <c r="G8" s="2">
        <v>1.6910977041687847</v>
      </c>
      <c r="H8" s="2">
        <v>2.6297455653254517E-9</v>
      </c>
      <c r="I8" s="2">
        <v>2.0790672832855416E-2</v>
      </c>
      <c r="J8" s="2">
        <v>0.97251458302973814</v>
      </c>
      <c r="K8" s="2">
        <v>0.85711000856215236</v>
      </c>
      <c r="L8" s="2">
        <v>0.16487382879383297</v>
      </c>
      <c r="M8" s="2">
        <v>0.37592522095719699</v>
      </c>
      <c r="N8" s="2">
        <v>0</v>
      </c>
      <c r="O8" s="2">
        <v>0</v>
      </c>
      <c r="P8" s="2">
        <v>0</v>
      </c>
      <c r="Q8" s="2">
        <v>0</v>
      </c>
      <c r="R8" s="2">
        <v>0</v>
      </c>
    </row>
    <row r="9" spans="1:25" x14ac:dyDescent="0.3">
      <c r="A9" s="2">
        <v>5.2441769400202436E-3</v>
      </c>
      <c r="B9" s="2">
        <v>3.9305044966829863E-2</v>
      </c>
      <c r="C9" s="2">
        <v>878217995.8971175</v>
      </c>
      <c r="D9" s="2">
        <v>1.2901295848330697E-10</v>
      </c>
      <c r="E9" s="2">
        <v>57.235116937001685</v>
      </c>
      <c r="F9" s="2">
        <v>0.78389993673107183</v>
      </c>
      <c r="G9" s="2">
        <v>2.2278692972516283</v>
      </c>
      <c r="H9" s="2">
        <v>2.8498470270866293E-7</v>
      </c>
      <c r="I9" s="2">
        <v>2.0439069816116501E-2</v>
      </c>
      <c r="J9" s="2">
        <v>0.98016727913565682</v>
      </c>
      <c r="K9" s="2">
        <v>0.81892026525854245</v>
      </c>
      <c r="L9" s="2">
        <v>0.14000752776560574</v>
      </c>
      <c r="M9" s="2">
        <v>0.42305337302816809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25" x14ac:dyDescent="0.3">
      <c r="A10" s="3">
        <v>1.7941808966289601E-3</v>
      </c>
      <c r="B10" s="3">
        <v>2.6320368699695285E-2</v>
      </c>
      <c r="C10" s="3">
        <v>737843012.42377424</v>
      </c>
      <c r="D10" s="3">
        <v>3.1749883910980436</v>
      </c>
      <c r="E10" s="3">
        <v>75.245437871674767</v>
      </c>
      <c r="F10" s="3">
        <v>0.56584075076769513</v>
      </c>
      <c r="G10" s="3">
        <v>0.99026403680770947</v>
      </c>
      <c r="H10" s="3">
        <v>1.4271364141467504E-6</v>
      </c>
      <c r="I10" s="3">
        <v>2.0806001993931903E-2</v>
      </c>
      <c r="J10" s="3">
        <v>0.98462710714899859</v>
      </c>
      <c r="K10" s="3">
        <v>0.86051905686164532</v>
      </c>
      <c r="L10" s="3">
        <v>0.12331906960349774</v>
      </c>
      <c r="M10" s="3">
        <v>0.37145813768289621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</row>
    <row r="11" spans="1:25" x14ac:dyDescent="0.3">
      <c r="A11" s="2">
        <v>6.3405155628034849E-3</v>
      </c>
      <c r="B11" s="2">
        <v>4.5441938320484113E-2</v>
      </c>
      <c r="C11" s="2">
        <v>755701899.88278747</v>
      </c>
      <c r="D11" s="2">
        <v>2.3964731235562645E-14</v>
      </c>
      <c r="E11" s="2">
        <v>59.930303168167782</v>
      </c>
      <c r="F11" s="2">
        <v>0.62953411236209589</v>
      </c>
      <c r="G11" s="2">
        <v>2.3031342775258441</v>
      </c>
      <c r="H11" s="2">
        <v>9.7793788248574584E-9</v>
      </c>
      <c r="I11" s="2">
        <v>2.0630416567159176E-2</v>
      </c>
      <c r="J11" s="2">
        <v>0.95798234510962343</v>
      </c>
      <c r="K11" s="2">
        <v>0.85603104882279557</v>
      </c>
      <c r="L11" s="2">
        <v>0.20387705155220345</v>
      </c>
      <c r="M11" s="2">
        <v>0.37738693397988743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25" x14ac:dyDescent="0.3">
      <c r="A12" s="2">
        <v>4.7924853940454711E-4</v>
      </c>
      <c r="B12" s="2">
        <v>2.7062896080512582E-2</v>
      </c>
      <c r="C12" s="2">
        <v>1037807300</v>
      </c>
      <c r="D12" s="2">
        <v>2.2204460492503131E-14</v>
      </c>
      <c r="E12" s="2">
        <v>57.446438101141808</v>
      </c>
      <c r="F12" s="2">
        <v>0.71609423192457344</v>
      </c>
      <c r="G12" s="2">
        <v>4.0177224391649363E-2</v>
      </c>
      <c r="H12" s="2">
        <v>1.0022040148717459E-13</v>
      </c>
      <c r="I12" s="2">
        <v>2.0050785470788975E-2</v>
      </c>
      <c r="J12" s="2">
        <v>0.9479990636355925</v>
      </c>
      <c r="K12" s="2">
        <v>0.97890146053822003</v>
      </c>
      <c r="L12" s="2">
        <v>0.22673777063602307</v>
      </c>
      <c r="M12" s="2">
        <v>0.1444257017692227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</row>
    <row r="13" spans="1:25" x14ac:dyDescent="0.3">
      <c r="A13" s="4">
        <v>4.5806457239379913E-4</v>
      </c>
      <c r="B13" s="4">
        <v>2.6320569975549473E-2</v>
      </c>
      <c r="C13" s="4">
        <v>90714277.819998294</v>
      </c>
      <c r="D13" s="4">
        <v>1.9683547174143605</v>
      </c>
      <c r="E13" s="4">
        <v>61.866817911006414</v>
      </c>
      <c r="F13" s="4">
        <v>1.0000022204460493E-8</v>
      </c>
      <c r="G13" s="4">
        <v>3.4102255916542741E-4</v>
      </c>
      <c r="H13" s="4">
        <v>1.0532196456342066E-12</v>
      </c>
      <c r="I13" s="4">
        <v>1.9607843137277106E-2</v>
      </c>
      <c r="J13" s="4">
        <v>0.99155209327425442</v>
      </c>
      <c r="K13" s="4">
        <v>0.99319788382120733</v>
      </c>
      <c r="L13" s="4">
        <v>9.1432530848448171E-2</v>
      </c>
      <c r="M13" s="4">
        <v>8.2044261237031124E-2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</row>
    <row r="14" spans="1:25" s="1" customFormat="1" x14ac:dyDescent="0.3">
      <c r="A14" s="1">
        <v>9.0952353499477914E-3</v>
      </c>
      <c r="B14" s="1">
        <v>5.1686420008026118E-2</v>
      </c>
      <c r="C14" s="1">
        <v>53283178.741297133</v>
      </c>
      <c r="D14" s="1">
        <v>6.2455851052704929</v>
      </c>
      <c r="E14" s="1">
        <v>48.630805062767038</v>
      </c>
      <c r="F14" s="1">
        <v>0.65527247241964492</v>
      </c>
      <c r="G14" s="1">
        <v>6.9177071288770158</v>
      </c>
      <c r="H14" s="1">
        <v>3.1241086719705387E-3</v>
      </c>
      <c r="I14" s="1">
        <v>2.028830732087953E-2</v>
      </c>
      <c r="J14" s="1">
        <v>0.99114487802988671</v>
      </c>
      <c r="K14" s="1">
        <v>-1.6390403255622412</v>
      </c>
      <c r="L14" s="1">
        <v>9.3565461491350102E-2</v>
      </c>
      <c r="M14" s="1">
        <v>1.6152557788021003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25" x14ac:dyDescent="0.3">
      <c r="A15" s="4">
        <v>3.0879274207964102E-4</v>
      </c>
      <c r="B15" s="4">
        <v>2.6784610911854516E-2</v>
      </c>
      <c r="C15" s="4">
        <v>179813513</v>
      </c>
      <c r="D15" s="4">
        <v>2.2204460492503131E-14</v>
      </c>
      <c r="E15" s="4">
        <v>60.826165834784504</v>
      </c>
      <c r="F15" s="4">
        <v>0.67208048079158567</v>
      </c>
      <c r="G15" s="4">
        <v>2.4923758419106896E-2</v>
      </c>
      <c r="H15" s="4">
        <v>3.3053733622062564E-14</v>
      </c>
      <c r="I15" s="4">
        <v>2.0861630320506034E-2</v>
      </c>
      <c r="J15" s="4">
        <v>0.97519290171037232</v>
      </c>
      <c r="K15" s="4">
        <v>0.65183610644976864</v>
      </c>
      <c r="L15" s="4">
        <v>0.15662523380409477</v>
      </c>
      <c r="M15" s="4">
        <v>0.58676690929543529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25" x14ac:dyDescent="0.3">
      <c r="A16" s="4">
        <v>1.8988525862925258E-4</v>
      </c>
      <c r="B16" s="4">
        <v>2.6317738465687288E-2</v>
      </c>
      <c r="C16" s="4">
        <v>638105250</v>
      </c>
      <c r="D16" s="4">
        <v>2.2204460492503131E-14</v>
      </c>
      <c r="E16" s="4">
        <v>65.385129620998384</v>
      </c>
      <c r="F16" s="4">
        <v>0.63273878542248896</v>
      </c>
      <c r="G16" s="4">
        <v>1.6899241170389469E-4</v>
      </c>
      <c r="H16" s="4">
        <v>4.214613147086408E-14</v>
      </c>
      <c r="I16" s="4">
        <v>2.0670575895684808E-2</v>
      </c>
      <c r="J16" s="4">
        <v>0.99310831924876775</v>
      </c>
      <c r="K16" s="4">
        <v>0.94039332202461112</v>
      </c>
      <c r="L16" s="4">
        <v>8.2568617871035171E-2</v>
      </c>
      <c r="M16" s="4">
        <v>0.24282863495508134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</row>
    <row r="17" spans="1:18" x14ac:dyDescent="0.3">
      <c r="A17" s="4">
        <v>5.3681936427406509E-3</v>
      </c>
      <c r="B17" s="4">
        <v>4.2964550710300121E-2</v>
      </c>
      <c r="C17" s="4">
        <v>713886190.19592237</v>
      </c>
      <c r="D17" s="4">
        <v>2.9757711125164019</v>
      </c>
      <c r="E17" s="4">
        <v>79.373524596160138</v>
      </c>
      <c r="F17" s="4">
        <v>0.62921106512273828</v>
      </c>
      <c r="G17" s="4">
        <v>2.967063763492225</v>
      </c>
      <c r="H17" s="4">
        <v>9.4993780959711867E-6</v>
      </c>
      <c r="I17" s="4">
        <v>2.1032377721687652E-2</v>
      </c>
      <c r="J17" s="4">
        <v>0.92825254013218084</v>
      </c>
      <c r="K17" s="4">
        <v>0.76469100614407981</v>
      </c>
      <c r="L17" s="4">
        <v>0.26634809673310844</v>
      </c>
      <c r="M17" s="4">
        <v>0.48235367996589412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</row>
    <row r="18" spans="1:18" x14ac:dyDescent="0.3">
      <c r="A18">
        <f>IF(OR(ABS(A1-L$5)&lt;=0.001*L$5,ABS(A1-L$6)&lt;=0.001*L$6),0,1)</f>
        <v>1</v>
      </c>
      <c r="B18">
        <f t="shared" ref="B18:F33" si="0">IF(OR(ABS(B1-M$5)&lt;=0.001*M$5,ABS(B1-M$6)&lt;=0.001*M$6),0,1)</f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</row>
    <row r="19" spans="1:18" x14ac:dyDescent="0.3">
      <c r="A19">
        <f t="shared" ref="A19:A34" si="1">IF(OR(ABS(A2-L$5)&lt;=0.001*L$5,ABS(A2-L$6)&lt;=0.001*L$6),0,1)</f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</row>
    <row r="20" spans="1:18" x14ac:dyDescent="0.3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1</v>
      </c>
      <c r="F20">
        <f t="shared" si="0"/>
        <v>1</v>
      </c>
    </row>
    <row r="21" spans="1:18" x14ac:dyDescent="0.3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18" x14ac:dyDescent="0.3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18" x14ac:dyDescent="0.3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18" x14ac:dyDescent="0.3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  <row r="25" spans="1:18" x14ac:dyDescent="0.3">
      <c r="A25">
        <f t="shared" si="1"/>
        <v>1</v>
      </c>
      <c r="B25">
        <f t="shared" si="0"/>
        <v>1</v>
      </c>
      <c r="C25">
        <f t="shared" si="0"/>
        <v>1</v>
      </c>
      <c r="D25">
        <f t="shared" si="0"/>
        <v>1</v>
      </c>
      <c r="E25">
        <f t="shared" si="0"/>
        <v>1</v>
      </c>
      <c r="F25">
        <f t="shared" si="0"/>
        <v>1</v>
      </c>
    </row>
    <row r="26" spans="1:18" x14ac:dyDescent="0.3">
      <c r="A26">
        <f t="shared" si="1"/>
        <v>1</v>
      </c>
      <c r="B26">
        <f t="shared" si="0"/>
        <v>1</v>
      </c>
      <c r="C26">
        <f t="shared" si="0"/>
        <v>1</v>
      </c>
      <c r="D26">
        <f t="shared" si="0"/>
        <v>1</v>
      </c>
      <c r="E26">
        <f t="shared" si="0"/>
        <v>1</v>
      </c>
      <c r="F26">
        <f t="shared" si="0"/>
        <v>1</v>
      </c>
    </row>
    <row r="27" spans="1:18" x14ac:dyDescent="0.3">
      <c r="A27">
        <f t="shared" si="1"/>
        <v>1</v>
      </c>
      <c r="B27">
        <f t="shared" si="0"/>
        <v>1</v>
      </c>
      <c r="C27">
        <f t="shared" si="0"/>
        <v>1</v>
      </c>
      <c r="D27">
        <f t="shared" si="0"/>
        <v>1</v>
      </c>
      <c r="E27">
        <f t="shared" si="0"/>
        <v>1</v>
      </c>
      <c r="F27">
        <f t="shared" si="0"/>
        <v>1</v>
      </c>
    </row>
    <row r="28" spans="1:18" x14ac:dyDescent="0.3">
      <c r="A28">
        <f t="shared" si="1"/>
        <v>1</v>
      </c>
      <c r="B28">
        <f t="shared" si="0"/>
        <v>1</v>
      </c>
      <c r="C28">
        <f t="shared" si="0"/>
        <v>1</v>
      </c>
      <c r="D28">
        <f t="shared" si="0"/>
        <v>1</v>
      </c>
      <c r="E28">
        <f t="shared" si="0"/>
        <v>1</v>
      </c>
      <c r="F28">
        <f t="shared" si="0"/>
        <v>1</v>
      </c>
    </row>
    <row r="29" spans="1:18" x14ac:dyDescent="0.3">
      <c r="A29">
        <f t="shared" si="1"/>
        <v>1</v>
      </c>
      <c r="B29">
        <f t="shared" si="0"/>
        <v>1</v>
      </c>
      <c r="C29">
        <f t="shared" si="0"/>
        <v>1</v>
      </c>
      <c r="D29">
        <f t="shared" si="0"/>
        <v>1</v>
      </c>
      <c r="E29">
        <f t="shared" si="0"/>
        <v>1</v>
      </c>
      <c r="F29">
        <f t="shared" si="0"/>
        <v>1</v>
      </c>
    </row>
    <row r="30" spans="1:18" x14ac:dyDescent="0.3">
      <c r="A30">
        <f t="shared" si="1"/>
        <v>1</v>
      </c>
      <c r="B30">
        <f t="shared" si="0"/>
        <v>1</v>
      </c>
      <c r="C30">
        <f t="shared" si="0"/>
        <v>1</v>
      </c>
      <c r="D30">
        <f t="shared" si="0"/>
        <v>1</v>
      </c>
      <c r="E30">
        <f t="shared" si="0"/>
        <v>1</v>
      </c>
      <c r="F30">
        <f t="shared" si="0"/>
        <v>1</v>
      </c>
    </row>
    <row r="31" spans="1:18" x14ac:dyDescent="0.3">
      <c r="A31">
        <f t="shared" si="1"/>
        <v>1</v>
      </c>
      <c r="B31">
        <f t="shared" si="0"/>
        <v>1</v>
      </c>
      <c r="C31">
        <f t="shared" si="0"/>
        <v>1</v>
      </c>
      <c r="D31">
        <f t="shared" si="0"/>
        <v>1</v>
      </c>
      <c r="E31">
        <f t="shared" si="0"/>
        <v>1</v>
      </c>
      <c r="F31">
        <f t="shared" si="0"/>
        <v>1</v>
      </c>
    </row>
    <row r="32" spans="1:18" x14ac:dyDescent="0.3">
      <c r="A32">
        <f t="shared" si="1"/>
        <v>1</v>
      </c>
      <c r="B32">
        <f t="shared" si="0"/>
        <v>1</v>
      </c>
      <c r="C32">
        <f t="shared" si="0"/>
        <v>1</v>
      </c>
      <c r="D32">
        <f t="shared" si="0"/>
        <v>1</v>
      </c>
      <c r="E32">
        <f t="shared" si="0"/>
        <v>1</v>
      </c>
      <c r="F32">
        <f t="shared" si="0"/>
        <v>1</v>
      </c>
    </row>
    <row r="33" spans="1:10" x14ac:dyDescent="0.3">
      <c r="A33">
        <f t="shared" si="1"/>
        <v>1</v>
      </c>
      <c r="B33">
        <f t="shared" si="0"/>
        <v>1</v>
      </c>
      <c r="C33">
        <f t="shared" si="0"/>
        <v>1</v>
      </c>
      <c r="D33">
        <f t="shared" si="0"/>
        <v>1</v>
      </c>
      <c r="E33">
        <f t="shared" si="0"/>
        <v>1</v>
      </c>
      <c r="F33">
        <f t="shared" si="0"/>
        <v>1</v>
      </c>
    </row>
    <row r="34" spans="1:10" x14ac:dyDescent="0.3">
      <c r="A34">
        <f t="shared" si="1"/>
        <v>1</v>
      </c>
      <c r="B34">
        <f>IF(OR(ABS(B17-M$5)&lt;=0.001*M$5,ABS(B17-M$6)&lt;=0.001*M$6),0,1)</f>
        <v>1</v>
      </c>
      <c r="C34">
        <f>IF(OR(ABS(C17-N$5)&lt;=0.001*N$5,ABS(C17-N$6)&lt;=0.001*N$6),0,1)</f>
        <v>1</v>
      </c>
      <c r="D34">
        <f>IF(OR(ABS(D17-O$5)&lt;=0.001*O$5,ABS(D17-O$6)&lt;=0.001*O$6),0,1)</f>
        <v>1</v>
      </c>
      <c r="E34">
        <f>IF(OR(ABS(E17-P$5)&lt;=0.001*P$5,ABS(E17-P$6)&lt;=0.001*P$6),0,1)</f>
        <v>1</v>
      </c>
      <c r="F34">
        <f>IF(OR(ABS(F17-Q$5)&lt;=0.001*Q$5,ABS(F17-Q$6)&lt;=0.001*Q$6),0,1)</f>
        <v>1</v>
      </c>
    </row>
    <row r="35" spans="1:10" x14ac:dyDescent="0.3">
      <c r="B35" t="s">
        <v>0</v>
      </c>
      <c r="C35" t="s">
        <v>1</v>
      </c>
      <c r="D35" t="s">
        <v>2</v>
      </c>
      <c r="I35" t="e">
        <f t="shared" ref="I35:I50" si="2">(E17-$Q$10)/($P$10-$Q$10)</f>
        <v>#DIV/0!</v>
      </c>
      <c r="J35">
        <v>4.9976518471215536E-2</v>
      </c>
    </row>
    <row r="36" spans="1:10" x14ac:dyDescent="0.3">
      <c r="A36" t="s">
        <v>3</v>
      </c>
      <c r="B36">
        <f>AVERAGE(A$2,A$4,A$6,A$7,A$10)</f>
        <v>3.9150148879951285E-3</v>
      </c>
      <c r="C36">
        <f>AVERAGE(A$1,A$3,A$8,A$9,A$11,A$12)</f>
        <v>2.728623026116843E-3</v>
      </c>
      <c r="D36">
        <f>AVERAGE(A$13,A$15,A$16,A$17)</f>
        <v>1.581234053960836E-3</v>
      </c>
    </row>
    <row r="37" spans="1:10" x14ac:dyDescent="0.3">
      <c r="B37">
        <f>STDEV(A$2,A$6,A$7,A$10)/SQRT(COUNT(A$2,A$6,A$7,A$10))</f>
        <v>1.0378573109088175E-3</v>
      </c>
      <c r="C37">
        <f>STDEV(A$1,A$3,A$8,A$9,A$11,A$12)/SQRT(COUNT(A$1,A$3,A$8,A$9,A$11,A$12))</f>
        <v>1.1242104688750556E-3</v>
      </c>
      <c r="D37">
        <f>STDEV(A$13,A$15,A$16,A$17)/SQRT(COUNT(A$13,A$15,A$16,A$17))</f>
        <v>1.2635113432358366E-3</v>
      </c>
    </row>
    <row r="38" spans="1:10" x14ac:dyDescent="0.3">
      <c r="C38" t="s">
        <v>0</v>
      </c>
      <c r="D38" t="s">
        <v>1</v>
      </c>
      <c r="E38" t="s">
        <v>2</v>
      </c>
    </row>
    <row r="39" spans="1:10" x14ac:dyDescent="0.3">
      <c r="B39" t="s">
        <v>4</v>
      </c>
      <c r="C39">
        <f>AVERAGE(B$2,B$4,B$6,B$7,B$10)</f>
        <v>5.1104855907194088E-2</v>
      </c>
      <c r="D39">
        <f>AVERAGE(B$1,B$3,B$8,B$9,B$11,B$12)</f>
        <v>3.5012974361703898E-2</v>
      </c>
      <c r="E39">
        <f>AVERAGE(B$13,B$15,B$16,B$17)</f>
        <v>3.059686751584785E-2</v>
      </c>
    </row>
    <row r="40" spans="1:10" x14ac:dyDescent="0.3">
      <c r="C40">
        <f>STDEV(B$2,B$6,B$7,B$10)/SQRT(COUNT(B$2,B$6,B$7,B$10))</f>
        <v>1.0182154135920484E-2</v>
      </c>
      <c r="D40">
        <f>STDEV(B$1,B$3,B$8,B$9,B$11,B$12)/SQRT(COUNT(B$1,B$3,B$8,B$9,B$11,B$12))</f>
        <v>3.7054049954490702E-3</v>
      </c>
      <c r="E40">
        <f>STDEV(B$13,B$15,B$16,B$17)/SQRT(COUNT(B$13,B$15,B$16,B$17))</f>
        <v>4.1240206321634457E-3</v>
      </c>
    </row>
    <row r="41" spans="1:10" x14ac:dyDescent="0.3">
      <c r="D41" t="s">
        <v>0</v>
      </c>
      <c r="E41" t="s">
        <v>1</v>
      </c>
      <c r="F41" t="s">
        <v>2</v>
      </c>
    </row>
    <row r="42" spans="1:10" x14ac:dyDescent="0.3">
      <c r="C42" t="s">
        <v>5</v>
      </c>
      <c r="D42">
        <f>AVERAGE(C$2,C$4,C$6,C$7,C$10)</f>
        <v>1068035149.2569771</v>
      </c>
      <c r="E42">
        <f>AVERAGE(C$1,C$3,C$8,C$9,C$11,C$12)</f>
        <v>884822315.96128762</v>
      </c>
      <c r="F42">
        <f>AVERAGE(C$13,C$15,C$16,C$17)</f>
        <v>405629807.75398016</v>
      </c>
    </row>
    <row r="43" spans="1:10" x14ac:dyDescent="0.3">
      <c r="D43">
        <f>STDEV(C$2,C$6,C$7,C$10)/SQRT(COUNT(C$2,C$6,C$7,C$10))</f>
        <v>150436330.24288481</v>
      </c>
      <c r="E43">
        <f>STDEV(C$1,C$3,C$8,C$9,C$11,C$12)/SQRT(COUNT(C$1,C$3,C$8,C$9,C$11,C$12))</f>
        <v>132587699.78298581</v>
      </c>
      <c r="F43">
        <f>STDEV(C$13,C$15,C$16,C$17)/SQRT(COUNT(C$13,C$15,C$16,C$17))</f>
        <v>157911266.89106461</v>
      </c>
    </row>
    <row r="44" spans="1:10" x14ac:dyDescent="0.3">
      <c r="E44" t="s">
        <v>0</v>
      </c>
      <c r="F44" t="s">
        <v>1</v>
      </c>
      <c r="G44" t="s">
        <v>2</v>
      </c>
    </row>
    <row r="45" spans="1:10" x14ac:dyDescent="0.3">
      <c r="D45" t="s">
        <v>6</v>
      </c>
      <c r="E45">
        <f>AVERAGE(D$2,D$4,D$6,D$7,D$10)</f>
        <v>0.63499767821964725</v>
      </c>
      <c r="F45">
        <f>AVERAGE(D$1,D$3,D$8,D$9,D$11,D$12)</f>
        <v>2.1520957176378443E-11</v>
      </c>
      <c r="G45">
        <f>AVERAGE(D$13,D$15,D$16,D$17)</f>
        <v>1.2360314574827016</v>
      </c>
    </row>
    <row r="46" spans="1:10" x14ac:dyDescent="0.3">
      <c r="E46">
        <f>STDEV(D$2,D$6,D$7,D$10)/SQRT(COUNT(D$2,D$6,D$7,D$10))</f>
        <v>0.79374709777450536</v>
      </c>
      <c r="F46">
        <f>STDEV(D$1,D$3,D$8,D$9,D$11,D$12)/SQRT(COUNT(D$1,D$3,D$8,D$9,D$11,D$12))</f>
        <v>2.1498400263306343E-11</v>
      </c>
      <c r="G46">
        <f>STDEV(D$13,D$15,D$16,D$17)/SQRT(COUNT(D$13,D$15,D$16,D$17))</f>
        <v>0.74266069821662306</v>
      </c>
    </row>
    <row r="47" spans="1:10" x14ac:dyDescent="0.3">
      <c r="F47" t="s">
        <v>0</v>
      </c>
      <c r="G47" t="s">
        <v>1</v>
      </c>
      <c r="H47" t="s">
        <v>2</v>
      </c>
    </row>
    <row r="48" spans="1:10" x14ac:dyDescent="0.3">
      <c r="E48" t="s">
        <v>7</v>
      </c>
      <c r="F48">
        <f>AVERAGE(E$2,E$4,E$6,E$7,E$10)</f>
        <v>69.147370338547788</v>
      </c>
      <c r="G48">
        <f>AVERAGE(E$1,E$3,E$8,E$9,E$11,E$12)</f>
        <v>63.49686818513527</v>
      </c>
      <c r="H48">
        <f>AVERAGE(E$13,E$15,E$16,E$17)</f>
        <v>66.862909490737366</v>
      </c>
    </row>
    <row r="49" spans="6:13" x14ac:dyDescent="0.3">
      <c r="F49">
        <f>STDEV(E$2,E$6,E$7,E$10)/SQRT(COUNT(E$2,E$6,E$7,E$10))</f>
        <v>2.6087986130326191</v>
      </c>
      <c r="G49">
        <f>STDEV(E$1,E$3,E$8,E$9,E$11,E$12)/SQRT(COUNT(E$1,E$3,E$8,E$9,E$11,E$12))</f>
        <v>2.6577250301381379</v>
      </c>
      <c r="H49">
        <f>STDEV(E$13,E$15,E$16,E$17)/SQRT(COUNT(E$13,E$15,E$16,E$17))</f>
        <v>4.2827418077303721</v>
      </c>
    </row>
    <row r="50" spans="6:13" x14ac:dyDescent="0.3">
      <c r="G50" t="s">
        <v>0</v>
      </c>
      <c r="H50" t="s">
        <v>1</v>
      </c>
      <c r="I50" t="s">
        <v>2</v>
      </c>
    </row>
    <row r="51" spans="6:13" x14ac:dyDescent="0.3">
      <c r="F51" t="s">
        <v>8</v>
      </c>
      <c r="G51">
        <f>AVERAGE(F$2,F$4,F$6,F$7,F$10)</f>
        <v>0.62172988526901896</v>
      </c>
      <c r="H51">
        <f>AVERAGE(F$1,F$3,F$8,F$9,F$11,F$12)</f>
        <v>0.66397410632664999</v>
      </c>
      <c r="I51">
        <f>AVERAGE(F$13,F$15,F$16,F$17)</f>
        <v>0.48350758533420879</v>
      </c>
    </row>
    <row r="52" spans="6:13" x14ac:dyDescent="0.3">
      <c r="G52">
        <f>STDEV(F$2,F$6,F$7,F$10)/SQRT(COUNT(F$2,F$6,F$7,F$10))</f>
        <v>2.2962461306279582E-2</v>
      </c>
      <c r="H52">
        <f>STDEV(F$1,F$3,F$8,F$9,F$11,F$12)/SQRT(COUNT(F$1,F$3,F$8,F$9,F$11,F$12))</f>
        <v>3.2209541895324101E-2</v>
      </c>
      <c r="I52">
        <f>STDEV(F$13,F$15,F$16,F$17)/SQRT(COUNT(F$13,F$15,F$16,F$17))</f>
        <v>0.16146175176828451</v>
      </c>
    </row>
    <row r="53" spans="6:13" x14ac:dyDescent="0.3">
      <c r="H53" t="s">
        <v>0</v>
      </c>
      <c r="I53" t="s">
        <v>1</v>
      </c>
      <c r="J53" t="s">
        <v>2</v>
      </c>
    </row>
    <row r="54" spans="6:13" x14ac:dyDescent="0.3">
      <c r="G54" t="s">
        <v>9</v>
      </c>
      <c r="H54">
        <f>AVERAGE(G$2,G$4,G$6,G$7,G$10)</f>
        <v>2.5138944571574675</v>
      </c>
      <c r="I54">
        <f>AVERAGE(G$1,G$3,G$8,G$9,G$11,G$12)</f>
        <v>1.0548675104176242</v>
      </c>
      <c r="J54">
        <f>AVERAGE(G$13,G$15,G$16,G$17)</f>
        <v>0.74812438422055028</v>
      </c>
    </row>
    <row r="55" spans="6:13" x14ac:dyDescent="0.3">
      <c r="H55">
        <f>STDEV(G$2,G$6,G$7,G$10)/SQRT(COUNT(G$2,G$6,G$7,G$10))</f>
        <v>0.72602228222702303</v>
      </c>
      <c r="I55">
        <f>STDEV(G$1,G$3,G$8,G$9,G$11,G$12)/SQRT(COUNT(G$1,G$3,G$8,G$9,G$11,G$12))</f>
        <v>0.46394102362210865</v>
      </c>
      <c r="J55">
        <f>STDEV(G$13,G$15,G$16,G$17)/SQRT(COUNT(G$13,G$15,G$16,G$17))</f>
        <v>0.73966931452258289</v>
      </c>
    </row>
    <row r="56" spans="6:13" x14ac:dyDescent="0.3">
      <c r="I56" t="s">
        <v>0</v>
      </c>
      <c r="J56" t="s">
        <v>1</v>
      </c>
      <c r="K56" t="s">
        <v>2</v>
      </c>
    </row>
    <row r="57" spans="6:13" x14ac:dyDescent="0.3">
      <c r="H57" t="s">
        <v>10</v>
      </c>
      <c r="I57">
        <f>AVERAGE(H$2,H$4,H$6,H$7,H$10)</f>
        <v>3.3058548286275925E-7</v>
      </c>
      <c r="J57">
        <f>AVERAGE(H$1,H$3,H$8,H$9,H$11,H$12)</f>
        <v>4.9565666372648778E-8</v>
      </c>
      <c r="K57">
        <f>AVERAGE(H$13,H$15,H$16,H$17)</f>
        <v>2.3748448060976746E-6</v>
      </c>
    </row>
    <row r="58" spans="6:13" x14ac:dyDescent="0.3">
      <c r="I58">
        <f>STDEV(H$2,H$6,H$7,H$10)/SQRT(COUNT(H$2,H$6,H$7,H$10))</f>
        <v>3.5271677569566043E-7</v>
      </c>
      <c r="J58">
        <f>STDEV(H$1,H$3,H$8,H$9,H$11,H$12)/SQRT(COUNT(H$1,H$3,H$8,H$9,H$11,H$12))</f>
        <v>4.7109199700308936E-8</v>
      </c>
      <c r="K58">
        <f>STDEV(H$13,H$15,H$16,H$17)/SQRT(COUNT(H$13,H$15,H$16,H$17))</f>
        <v>2.3748444299578497E-6</v>
      </c>
    </row>
    <row r="59" spans="6:13" x14ac:dyDescent="0.3">
      <c r="J59" t="s">
        <v>0</v>
      </c>
      <c r="K59" t="s">
        <v>1</v>
      </c>
      <c r="L59" t="s">
        <v>2</v>
      </c>
    </row>
    <row r="60" spans="6:13" x14ac:dyDescent="0.3">
      <c r="I60" t="s">
        <v>11</v>
      </c>
      <c r="J60">
        <f>AVERAGE(I$2,I$4,I$6,I$7,I$10)</f>
        <v>2.0613133647681157E-2</v>
      </c>
      <c r="K60">
        <f>AVERAGE(I$1,I$3,I$8,I$9,I$11,I$12)</f>
        <v>2.0497268271092491E-2</v>
      </c>
      <c r="L60">
        <f>AVERAGE(I$13,I$15,I$16,I$17)</f>
        <v>2.0543106768788899E-2</v>
      </c>
    </row>
    <row r="61" spans="6:13" x14ac:dyDescent="0.3">
      <c r="J61">
        <f>STDEV(I$2,I$6,I$7,I$10)/SQRT(COUNT(I$2,I$6,I$7,I$10))</f>
        <v>9.5671597403466661E-5</v>
      </c>
      <c r="K61">
        <f>STDEV(I$1,I$3,I$8,I$9,I$11,I$12)/SQRT(COUNT(I$1,I$3,I$8,I$9,I$11,I$12))</f>
        <v>1.1303002532771052E-4</v>
      </c>
      <c r="L61">
        <f>STDEV(I$13,I$15,I$16,I$17)/SQRT(COUNT(I$13,I$15,I$16,I$17))</f>
        <v>3.2039165577581034E-4</v>
      </c>
    </row>
    <row r="62" spans="6:13" x14ac:dyDescent="0.3">
      <c r="K62" t="s">
        <v>0</v>
      </c>
      <c r="L62" t="s">
        <v>1</v>
      </c>
      <c r="M62" t="s">
        <v>2</v>
      </c>
    </row>
    <row r="63" spans="6:13" x14ac:dyDescent="0.3">
      <c r="J63" t="s">
        <v>12</v>
      </c>
      <c r="K63">
        <f>AVERAGE(J$2,J$4,J$6,J$7,J$10)</f>
        <v>0.97988357205108767</v>
      </c>
      <c r="L63">
        <f>AVERAGE(J$1,J$3,J$8,J$9,J$11,J$12)</f>
        <v>0.97427191805554969</v>
      </c>
      <c r="M63">
        <f>AVERAGE(J$13,J$15,J$16,J$17)</f>
        <v>0.97202646359139389</v>
      </c>
    </row>
    <row r="64" spans="6:13" x14ac:dyDescent="0.3">
      <c r="K64">
        <f>STDEV(J$2,J$6,J$7,J$10)/SQRT(COUNT(J$2,J$6,J$7,J$10))</f>
        <v>7.3087279214408812E-3</v>
      </c>
      <c r="L64">
        <f>STDEV(J$1,J$3,J$8,J$9,J$11,J$12)/SQRT(COUNT(J$1,J$3,J$8,J$9,J$11,J$12))</f>
        <v>7.6257748415358697E-3</v>
      </c>
      <c r="M64">
        <f>STDEV(J$13,J$15,J$16,J$17)/SQRT(COUNT(J$13,J$15,J$16,J$17))</f>
        <v>1.5143418696595872E-2</v>
      </c>
    </row>
    <row r="65" spans="11:16" x14ac:dyDescent="0.3">
      <c r="L65" t="s">
        <v>0</v>
      </c>
      <c r="M65" t="s">
        <v>1</v>
      </c>
      <c r="N65" t="s">
        <v>2</v>
      </c>
    </row>
    <row r="66" spans="11:16" x14ac:dyDescent="0.3">
      <c r="K66" t="s">
        <v>13</v>
      </c>
      <c r="L66">
        <f>AVERAGE(K$2,K$4,K$6,K$7,K$10)</f>
        <v>0.89943962749467976</v>
      </c>
      <c r="M66">
        <f>AVERAGE(K$1,K$3,K$8,K$9,K$11,K$12)</f>
        <v>0.90414489172334223</v>
      </c>
      <c r="N66">
        <f>AVERAGE(K$13,K$15,K$16,K$17)</f>
        <v>0.83752957960991681</v>
      </c>
    </row>
    <row r="67" spans="11:16" x14ac:dyDescent="0.3">
      <c r="L67">
        <f>STDEV(K$2,K$6,K$7,K$10)/SQRT(COUNT(K$2,K$6,K$7,K$10))</f>
        <v>4.442611865382904E-2</v>
      </c>
      <c r="M67">
        <f>STDEV(K$1,K$3,K$8,K$9,K$11,K$12)/SQRT(COUNT(K$1,K$3,K$8,K$9,K$11,K$12))</f>
        <v>2.8865930607003959E-2</v>
      </c>
      <c r="N67">
        <f>STDEV(K$13,K$15,K$16,K$17)/SQRT(COUNT(K$13,K$15,K$16,K$17))</f>
        <v>7.8846419385194488E-2</v>
      </c>
    </row>
    <row r="68" spans="11:16" x14ac:dyDescent="0.3">
      <c r="M68" t="s">
        <v>0</v>
      </c>
      <c r="N68" t="s">
        <v>1</v>
      </c>
      <c r="O68" t="s">
        <v>2</v>
      </c>
    </row>
    <row r="69" spans="11:16" x14ac:dyDescent="0.3">
      <c r="L69" t="s">
        <v>14</v>
      </c>
      <c r="M69">
        <f>AVERAGE(L$2,L$4,L$6,L$7,L$10)</f>
        <v>0.13609356271421744</v>
      </c>
      <c r="N69">
        <f>AVERAGE(L$1,L$3,L$8,L$9,L$11,L$12)</f>
        <v>0.14880865669752322</v>
      </c>
      <c r="O69">
        <f>AVERAGE(L$13,L$15,L$16,L$17)</f>
        <v>0.14924361981417164</v>
      </c>
    </row>
    <row r="70" spans="11:16" x14ac:dyDescent="0.3">
      <c r="M70">
        <f>STDEV(L$2,L$6,L$7,L$10)/SQRT(COUNT(L$2,L$6,L$7,L$10))</f>
        <v>2.2012162733196658E-2</v>
      </c>
      <c r="N70">
        <f>STDEV(L$1,L$3,L$8,L$9,L$11,L$12)/SQRT(COUNT(L$1,L$3,L$8,L$9,L$11,L$12))</f>
        <v>2.5682270908249542E-2</v>
      </c>
      <c r="O70">
        <f>STDEV(L$13,L$15,L$16,L$17)/SQRT(COUNT(L$13,L$15,L$16,L$17))</f>
        <v>4.2382803736769295E-2</v>
      </c>
    </row>
    <row r="71" spans="11:16" x14ac:dyDescent="0.3">
      <c r="N71" t="s">
        <v>0</v>
      </c>
      <c r="O71" t="s">
        <v>1</v>
      </c>
      <c r="P71" t="s">
        <v>2</v>
      </c>
    </row>
    <row r="72" spans="11:16" x14ac:dyDescent="0.3">
      <c r="M72" t="s">
        <v>15</v>
      </c>
      <c r="N72">
        <f>AVERAGE(M$2,M$4,M$6,M$7,M$10)</f>
        <v>0.28748369894031961</v>
      </c>
      <c r="O72">
        <f>AVERAGE(M$1,M$3,M$8,M$9,M$11,M$12)</f>
        <v>0.28298987131097536</v>
      </c>
      <c r="P72">
        <f>AVERAGE(M$13,M$15,M$16,M$17)</f>
        <v>0.34849837136336048</v>
      </c>
    </row>
    <row r="73" spans="11:16" x14ac:dyDescent="0.3">
      <c r="N73">
        <f>STDEV(M$2,M$6,M$7,M$10)/SQRT(COUNT(M$2,M$6,M$7,M$10))</f>
        <v>7.7392942911711046E-2</v>
      </c>
      <c r="O73">
        <f>STDEV(M$1,M$3,M$8,M$9,M$11,M$12)/SQRT(COUNT(M$1,M$3,M$8,M$9,M$11,M$12))</f>
        <v>5.4231491627245804E-2</v>
      </c>
      <c r="P73">
        <f>STDEV(M$13,M$15,M$16,M$17)/SQRT(COUNT(M$13,M$15,M$16,M$17))</f>
        <v>0.11432884799456688</v>
      </c>
    </row>
  </sheetData>
  <conditionalFormatting sqref="L1:L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:F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2020-05-21T06:09:06Z</dcterms:created>
  <dcterms:modified xsi:type="dcterms:W3CDTF">2020-05-21T21:11:45Z</dcterms:modified>
</cp:coreProperties>
</file>