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C2177409-1F2E-43D1-B278-7A26FDDDF0D5}" xr6:coauthVersionLast="44" xr6:coauthVersionMax="44" xr10:uidLastSave="{00000000-0000-0000-0000-000000000000}"/>
  <bookViews>
    <workbookView xWindow="-108" yWindow="12852" windowWidth="23256" windowHeight="12576" xr2:uid="{4C804998-AFC0-4349-8ADF-05BF31846D2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" i="1" l="1"/>
  <c r="AE28" i="1" s="1"/>
  <c r="AJ5" i="1"/>
  <c r="AE30" i="1" s="1"/>
  <c r="AI6" i="1"/>
  <c r="AI5" i="1"/>
  <c r="AD32" i="1" s="1"/>
  <c r="AE32" i="1"/>
  <c r="AE31" i="1"/>
  <c r="AE26" i="1"/>
  <c r="AE25" i="1"/>
  <c r="AE22" i="1"/>
  <c r="AE21" i="1"/>
  <c r="AE20" i="1"/>
  <c r="AE18" i="1"/>
  <c r="AE17" i="1"/>
  <c r="AD29" i="1"/>
  <c r="AD27" i="1"/>
  <c r="AD25" i="1"/>
  <c r="AD23" i="1"/>
  <c r="AD21" i="1"/>
  <c r="AD19" i="1"/>
  <c r="AD17" i="1"/>
  <c r="Y86" i="1"/>
  <c r="Z86" i="1"/>
  <c r="AA86" i="1"/>
  <c r="X86" i="1"/>
  <c r="Y82" i="1"/>
  <c r="Z82" i="1"/>
  <c r="AA82" i="1"/>
  <c r="X82" i="1"/>
  <c r="V87" i="1"/>
  <c r="U87" i="1"/>
  <c r="T87" i="1"/>
  <c r="S87" i="1"/>
  <c r="V86" i="1"/>
  <c r="U86" i="1"/>
  <c r="T86" i="1"/>
  <c r="S86" i="1"/>
  <c r="U83" i="1"/>
  <c r="T83" i="1"/>
  <c r="S83" i="1"/>
  <c r="R83" i="1"/>
  <c r="U82" i="1"/>
  <c r="T82" i="1"/>
  <c r="S82" i="1"/>
  <c r="R82" i="1"/>
  <c r="T79" i="1"/>
  <c r="S79" i="1"/>
  <c r="R79" i="1"/>
  <c r="Q79" i="1"/>
  <c r="T78" i="1"/>
  <c r="S78" i="1"/>
  <c r="R78" i="1"/>
  <c r="Q78" i="1"/>
  <c r="S75" i="1"/>
  <c r="R75" i="1"/>
  <c r="Q75" i="1"/>
  <c r="P75" i="1"/>
  <c r="S74" i="1"/>
  <c r="R74" i="1"/>
  <c r="Q74" i="1"/>
  <c r="P74" i="1"/>
  <c r="R71" i="1"/>
  <c r="Q71" i="1"/>
  <c r="P71" i="1"/>
  <c r="O71" i="1"/>
  <c r="R70" i="1"/>
  <c r="Q70" i="1"/>
  <c r="P70" i="1"/>
  <c r="O70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U27" i="1"/>
  <c r="V27" i="1"/>
  <c r="W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17" i="1"/>
  <c r="X6" i="1"/>
  <c r="V6" i="1"/>
  <c r="U6" i="1"/>
  <c r="Z5" i="1"/>
  <c r="Y5" i="1"/>
  <c r="V5" i="1"/>
  <c r="U5" i="1"/>
  <c r="S5" i="1"/>
  <c r="Q67" i="1"/>
  <c r="P67" i="1"/>
  <c r="O67" i="1"/>
  <c r="N67" i="1"/>
  <c r="Q66" i="1"/>
  <c r="P66" i="1"/>
  <c r="O66" i="1"/>
  <c r="N66" i="1"/>
  <c r="P63" i="1"/>
  <c r="O63" i="1"/>
  <c r="N63" i="1"/>
  <c r="M63" i="1"/>
  <c r="P62" i="1"/>
  <c r="O62" i="1"/>
  <c r="N62" i="1"/>
  <c r="M62" i="1"/>
  <c r="O59" i="1"/>
  <c r="N59" i="1"/>
  <c r="M59" i="1"/>
  <c r="L59" i="1"/>
  <c r="O58" i="1"/>
  <c r="N58" i="1"/>
  <c r="M58" i="1"/>
  <c r="L58" i="1"/>
  <c r="N55" i="1"/>
  <c r="M55" i="1"/>
  <c r="L55" i="1"/>
  <c r="K55" i="1"/>
  <c r="N54" i="1"/>
  <c r="M54" i="1"/>
  <c r="L54" i="1"/>
  <c r="K54" i="1"/>
  <c r="M51" i="1"/>
  <c r="L51" i="1"/>
  <c r="K51" i="1"/>
  <c r="J51" i="1"/>
  <c r="M50" i="1"/>
  <c r="L50" i="1"/>
  <c r="K50" i="1"/>
  <c r="J50" i="1"/>
  <c r="L47" i="1"/>
  <c r="K47" i="1"/>
  <c r="J47" i="1"/>
  <c r="I47" i="1"/>
  <c r="L46" i="1"/>
  <c r="K46" i="1"/>
  <c r="J46" i="1"/>
  <c r="I46" i="1"/>
  <c r="K43" i="1"/>
  <c r="J43" i="1"/>
  <c r="I43" i="1"/>
  <c r="H43" i="1"/>
  <c r="K42" i="1"/>
  <c r="J42" i="1"/>
  <c r="I42" i="1"/>
  <c r="H42" i="1"/>
  <c r="J39" i="1"/>
  <c r="I39" i="1"/>
  <c r="H39" i="1"/>
  <c r="G39" i="1"/>
  <c r="J38" i="1"/>
  <c r="I38" i="1"/>
  <c r="H38" i="1"/>
  <c r="G38" i="1"/>
  <c r="I35" i="1"/>
  <c r="H35" i="1"/>
  <c r="G35" i="1"/>
  <c r="F35" i="1"/>
  <c r="I34" i="1"/>
  <c r="H34" i="1"/>
  <c r="G34" i="1"/>
  <c r="F34" i="1"/>
  <c r="H31" i="1"/>
  <c r="G31" i="1"/>
  <c r="F31" i="1"/>
  <c r="E31" i="1"/>
  <c r="H30" i="1"/>
  <c r="G30" i="1"/>
  <c r="F30" i="1"/>
  <c r="E30" i="1"/>
  <c r="G27" i="1"/>
  <c r="F27" i="1"/>
  <c r="E27" i="1"/>
  <c r="D27" i="1"/>
  <c r="G26" i="1"/>
  <c r="F26" i="1"/>
  <c r="E26" i="1"/>
  <c r="D26" i="1"/>
  <c r="F23" i="1"/>
  <c r="E23" i="1"/>
  <c r="D23" i="1"/>
  <c r="C23" i="1"/>
  <c r="F22" i="1"/>
  <c r="E22" i="1"/>
  <c r="D22" i="1"/>
  <c r="C22" i="1"/>
  <c r="E19" i="1"/>
  <c r="D19" i="1"/>
  <c r="C19" i="1"/>
  <c r="B19" i="1"/>
  <c r="E18" i="1"/>
  <c r="D18" i="1"/>
  <c r="C18" i="1"/>
  <c r="B18" i="1"/>
  <c r="AE19" i="1" l="1"/>
  <c r="AE23" i="1"/>
  <c r="AE27" i="1"/>
  <c r="AE24" i="1"/>
  <c r="AE29" i="1"/>
  <c r="AD18" i="1"/>
  <c r="AD22" i="1"/>
  <c r="AD26" i="1"/>
  <c r="AD30" i="1"/>
  <c r="AD31" i="1"/>
  <c r="AD20" i="1"/>
  <c r="AD24" i="1"/>
  <c r="AD28" i="1"/>
</calcChain>
</file>

<file path=xl/sharedStrings.xml><?xml version="1.0" encoding="utf-8"?>
<sst xmlns="http://schemas.openxmlformats.org/spreadsheetml/2006/main" count="108" uniqueCount="23">
  <si>
    <t>HK-2</t>
  </si>
  <si>
    <t>UMRC6</t>
  </si>
  <si>
    <t>UOK262</t>
  </si>
  <si>
    <t>UOK + DIDS</t>
  </si>
  <si>
    <t>Kpl</t>
  </si>
  <si>
    <t>KMCT4</t>
  </si>
  <si>
    <t>R1L</t>
  </si>
  <si>
    <t>Rinj</t>
  </si>
  <si>
    <t>kPL</t>
  </si>
  <si>
    <t>kMCT4</t>
  </si>
  <si>
    <t>Tarrival</t>
  </si>
  <si>
    <t>Tbolus</t>
  </si>
  <si>
    <t>FP</t>
  </si>
  <si>
    <t>FL</t>
  </si>
  <si>
    <t>kLinflux</t>
  </si>
  <si>
    <t>kLP</t>
  </si>
  <si>
    <t>RsqP</t>
  </si>
  <si>
    <t>RsqLin</t>
  </si>
  <si>
    <t>RsqLex</t>
  </si>
  <si>
    <t>R1P</t>
  </si>
  <si>
    <t>RMSEP</t>
  </si>
  <si>
    <t>RMSELin</t>
  </si>
  <si>
    <t>RMSELex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</si>
</sst>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cex_summary_hptoolbo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1">
          <cell r="C21" t="str">
            <v>HK-2</v>
          </cell>
          <cell r="D21" t="str">
            <v>UMRC6</v>
          </cell>
          <cell r="E21" t="str">
            <v>UOK262</v>
          </cell>
          <cell r="F21" t="str">
            <v>UOK + DIDS</v>
          </cell>
        </row>
        <row r="22">
          <cell r="B22" t="str">
            <v>KMCT4</v>
          </cell>
          <cell r="C22">
            <v>0.12876403055911056</v>
          </cell>
          <cell r="D22">
            <v>0.36378887310536595</v>
          </cell>
          <cell r="E22">
            <v>0.98365155612769539</v>
          </cell>
          <cell r="F22">
            <v>0.17125333746427998</v>
          </cell>
        </row>
        <row r="23">
          <cell r="C23">
            <v>4.5642193890534699E-2</v>
          </cell>
          <cell r="D23">
            <v>8.8697391600276926E-2</v>
          </cell>
          <cell r="E23">
            <v>0.54382776962557089</v>
          </cell>
          <cell r="F23">
            <v>0.14029286775012334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9E128-1811-495D-A5A2-6A7AA840C8A6}">
  <dimension ref="A1:AJ87"/>
  <sheetViews>
    <sheetView tabSelected="1" workbookViewId="0">
      <selection activeCell="S9" sqref="S9"/>
    </sheetView>
  </sheetViews>
  <sheetFormatPr defaultRowHeight="15" x14ac:dyDescent="0.25"/>
  <cols>
    <col min="24" max="24" width="12" bestFit="1" customWidth="1"/>
    <col min="35" max="36" width="12" bestFit="1" customWidth="1"/>
  </cols>
  <sheetData>
    <row r="1" spans="1:36" x14ac:dyDescent="0.25">
      <c r="A1">
        <v>2.097603022386681E-3</v>
      </c>
      <c r="B1">
        <v>0.20633167253421486</v>
      </c>
      <c r="C1">
        <v>2.8092046467637119E-2</v>
      </c>
      <c r="D1">
        <v>818384102.94145811</v>
      </c>
      <c r="E1">
        <v>23.82327833037214</v>
      </c>
      <c r="F1">
        <v>61.844602169425443</v>
      </c>
      <c r="G1">
        <v>0.68829938753309483</v>
      </c>
      <c r="H1">
        <v>7.079835952540052E-2</v>
      </c>
      <c r="I1">
        <v>0.15779900499389296</v>
      </c>
      <c r="J1">
        <v>1.7539390994523758E-7</v>
      </c>
      <c r="K1">
        <v>0.99150318585320796</v>
      </c>
      <c r="L1">
        <v>0.98664283258870111</v>
      </c>
      <c r="M1">
        <v>0.972727353036417</v>
      </c>
      <c r="N1">
        <v>9.1716116388147056E-2</v>
      </c>
      <c r="O1">
        <v>0.11499389434742135</v>
      </c>
      <c r="P1">
        <v>0.16431652532215721</v>
      </c>
      <c r="Q1">
        <v>2.0839169959722771E-2</v>
      </c>
      <c r="R1">
        <v>2.6608400348262933E-2</v>
      </c>
    </row>
    <row r="2" spans="1:36" x14ac:dyDescent="0.25">
      <c r="A2">
        <v>2.5175472960710784E-3</v>
      </c>
      <c r="B2">
        <v>9.7588814066311966E-2</v>
      </c>
      <c r="C2">
        <v>2.7607200371329698E-2</v>
      </c>
      <c r="D2">
        <v>37496827.27161777</v>
      </c>
      <c r="E2">
        <v>18.72172486218637</v>
      </c>
      <c r="F2">
        <v>58.584582694753358</v>
      </c>
      <c r="G2">
        <v>3.4310244207809461E-3</v>
      </c>
      <c r="H2">
        <v>2.0385706732681818E-2</v>
      </c>
      <c r="I2">
        <v>5.9926565104467244E-5</v>
      </c>
      <c r="J2">
        <v>9.9999842204110637E-2</v>
      </c>
      <c r="K2">
        <v>0.9965365855474243</v>
      </c>
      <c r="L2">
        <v>0.98182987439938818</v>
      </c>
      <c r="M2">
        <v>0.99391045991810079</v>
      </c>
      <c r="N2">
        <v>5.8555787997857059E-2</v>
      </c>
      <c r="O2">
        <v>0.13412093179144582</v>
      </c>
      <c r="P2">
        <v>7.7644347386530435E-2</v>
      </c>
      <c r="Q2">
        <v>1.9616356889728334E-2</v>
      </c>
      <c r="R2">
        <v>2.6550290440891789E-2</v>
      </c>
    </row>
    <row r="3" spans="1:36" x14ac:dyDescent="0.25">
      <c r="A3">
        <v>2.514849080407164E-3</v>
      </c>
      <c r="B3">
        <v>6.8335799767258606E-2</v>
      </c>
      <c r="C3">
        <v>9.9961166052652206E-2</v>
      </c>
      <c r="D3">
        <v>1041012019.9978746</v>
      </c>
      <c r="E3">
        <v>19.19906047385539</v>
      </c>
      <c r="F3">
        <v>68.746253412493417</v>
      </c>
      <c r="G3">
        <v>0.60250867282732334</v>
      </c>
      <c r="H3">
        <v>1.3060702147670279E-2</v>
      </c>
      <c r="I3">
        <v>2.5512117323785272E-7</v>
      </c>
      <c r="J3">
        <v>3.5539358421863131E-9</v>
      </c>
      <c r="K3">
        <v>0.99165914719083748</v>
      </c>
      <c r="L3">
        <v>0.9834289044554998</v>
      </c>
      <c r="M3">
        <v>0.99357188673142227</v>
      </c>
      <c r="N3">
        <v>9.0870480801363201E-2</v>
      </c>
      <c r="O3">
        <v>0.12808350631152804</v>
      </c>
      <c r="P3">
        <v>7.9773630579860061E-2</v>
      </c>
      <c r="Q3">
        <v>2.0211470911112119E-2</v>
      </c>
      <c r="R3">
        <v>2.6539243075979827E-2</v>
      </c>
    </row>
    <row r="4" spans="1:36" x14ac:dyDescent="0.25">
      <c r="A4">
        <v>6.5588583589827635E-3</v>
      </c>
      <c r="B4">
        <v>0.26952591422091193</v>
      </c>
      <c r="C4">
        <v>2.6414067796074574E-2</v>
      </c>
      <c r="D4">
        <v>86420349.424897701</v>
      </c>
      <c r="E4">
        <v>30.916018415145139</v>
      </c>
      <c r="F4">
        <v>57.962062135285976</v>
      </c>
      <c r="G4">
        <v>1.0000039090720082E-8</v>
      </c>
      <c r="H4">
        <v>0.18424381597155881</v>
      </c>
      <c r="I4">
        <v>4.9589915786199858E-6</v>
      </c>
      <c r="J4">
        <v>9.9999999199985409E-2</v>
      </c>
      <c r="K4">
        <v>0.99355807782527217</v>
      </c>
      <c r="L4">
        <v>0.94391344380576891</v>
      </c>
      <c r="M4">
        <v>0.94154477461543207</v>
      </c>
      <c r="N4">
        <v>7.985926967472573E-2</v>
      </c>
      <c r="O4">
        <v>0.23563889880978636</v>
      </c>
      <c r="P4">
        <v>0.24056324143709548</v>
      </c>
      <c r="Q4">
        <v>1.9607843137293992E-2</v>
      </c>
      <c r="R4">
        <v>2.6766503255153375E-2</v>
      </c>
    </row>
    <row r="5" spans="1:36" x14ac:dyDescent="0.25">
      <c r="A5">
        <v>5.2201842774815222E-3</v>
      </c>
      <c r="B5">
        <v>0.45944646176310888</v>
      </c>
      <c r="C5">
        <v>9.9996415095044255E-2</v>
      </c>
      <c r="D5">
        <v>1103374595.9992332</v>
      </c>
      <c r="E5">
        <v>12.198215830118938</v>
      </c>
      <c r="F5">
        <v>70.612977200679609</v>
      </c>
      <c r="G5">
        <v>0.58549789931714469</v>
      </c>
      <c r="H5">
        <v>0.2842165242867411</v>
      </c>
      <c r="I5">
        <v>1.504446173579803E-9</v>
      </c>
      <c r="J5">
        <v>6.8566220360255834E-7</v>
      </c>
      <c r="K5">
        <v>0.99461539023103385</v>
      </c>
      <c r="L5">
        <v>0.97094419370718921</v>
      </c>
      <c r="M5">
        <v>0.98152716723539035</v>
      </c>
      <c r="N5">
        <v>7.3012078940929259E-2</v>
      </c>
      <c r="O5">
        <v>0.16960320819454661</v>
      </c>
      <c r="P5">
        <v>0.13523351817121193</v>
      </c>
      <c r="Q5">
        <v>2.0234098690977011E-2</v>
      </c>
      <c r="R5">
        <v>2.6922916269540409E-2</v>
      </c>
      <c r="S5">
        <f>0.0001</f>
        <v>1E-4</v>
      </c>
      <c r="T5">
        <v>1E-4</v>
      </c>
      <c r="U5">
        <f>1/38</f>
        <v>2.6315789473684209E-2</v>
      </c>
      <c r="V5">
        <f>10^8</f>
        <v>100000000</v>
      </c>
      <c r="W5">
        <v>12</v>
      </c>
      <c r="X5">
        <v>35</v>
      </c>
      <c r="Y5">
        <f>0.00000001</f>
        <v>1E-8</v>
      </c>
      <c r="Z5">
        <f>0.00000001</f>
        <v>1E-8</v>
      </c>
      <c r="AA5">
        <v>0</v>
      </c>
      <c r="AB5">
        <v>0</v>
      </c>
      <c r="AI5">
        <f>1/51</f>
        <v>1.9607843137254902E-2</v>
      </c>
      <c r="AJ5">
        <f>1/37.7</f>
        <v>2.652519893899204E-2</v>
      </c>
    </row>
    <row r="6" spans="1:36" x14ac:dyDescent="0.25">
      <c r="A6">
        <v>1.0742993546312607E-2</v>
      </c>
      <c r="B6">
        <v>0.3020998274692247</v>
      </c>
      <c r="C6">
        <v>2.6315801199902681E-2</v>
      </c>
      <c r="D6">
        <v>97944554.260034323</v>
      </c>
      <c r="E6">
        <v>23.122118182399056</v>
      </c>
      <c r="F6">
        <v>54.413126010994787</v>
      </c>
      <c r="G6">
        <v>1.0114456853040998E-8</v>
      </c>
      <c r="H6">
        <v>0.12210406582736742</v>
      </c>
      <c r="I6">
        <v>9.1369451328789031E-8</v>
      </c>
      <c r="J6">
        <v>9.9984437422507691E-2</v>
      </c>
      <c r="K6">
        <v>0.99563264473860891</v>
      </c>
      <c r="L6">
        <v>0.98896468782938263</v>
      </c>
      <c r="M6">
        <v>0.99045455459523257</v>
      </c>
      <c r="N6">
        <v>6.5754708643390475E-2</v>
      </c>
      <c r="O6">
        <v>0.10452252890602698</v>
      </c>
      <c r="P6">
        <v>9.7211063931631439E-2</v>
      </c>
      <c r="Q6">
        <v>1.9607843137293794E-2</v>
      </c>
      <c r="R6">
        <v>2.656413314837424E-2</v>
      </c>
      <c r="S6">
        <v>0.08</v>
      </c>
      <c r="T6">
        <v>10</v>
      </c>
      <c r="U6">
        <f>1/10</f>
        <v>0.1</v>
      </c>
      <c r="V6">
        <f>10^100</f>
        <v>1E+100</v>
      </c>
      <c r="W6">
        <v>60</v>
      </c>
      <c r="X6">
        <f>10^100</f>
        <v>1E+100</v>
      </c>
      <c r="Y6">
        <v>10</v>
      </c>
      <c r="Z6">
        <v>10</v>
      </c>
      <c r="AA6">
        <v>0.9</v>
      </c>
      <c r="AB6">
        <v>0.1</v>
      </c>
      <c r="AI6">
        <f>1/47</f>
        <v>2.1276595744680851E-2</v>
      </c>
      <c r="AJ6">
        <f>1/35.7</f>
        <v>2.8011204481792715E-2</v>
      </c>
    </row>
    <row r="7" spans="1:36" x14ac:dyDescent="0.25">
      <c r="A7">
        <v>8.7951846563916608E-3</v>
      </c>
      <c r="B7">
        <v>5.8131193494969279E-2</v>
      </c>
      <c r="C7">
        <v>7.2759454405854157E-2</v>
      </c>
      <c r="D7">
        <v>869498099.99963617</v>
      </c>
      <c r="E7">
        <v>39.086654118202382</v>
      </c>
      <c r="F7">
        <v>54.557070004066937</v>
      </c>
      <c r="G7">
        <v>0.80195882123368711</v>
      </c>
      <c r="H7">
        <v>9.9729542685548589E-4</v>
      </c>
      <c r="I7">
        <v>5.5565492690973842E-2</v>
      </c>
      <c r="J7">
        <v>2.3895392997860988E-14</v>
      </c>
      <c r="K7">
        <v>0.99705613157603645</v>
      </c>
      <c r="L7">
        <v>0.99617139523701881</v>
      </c>
      <c r="M7">
        <v>0.99672924781662553</v>
      </c>
      <c r="N7">
        <v>5.3985458595106187E-2</v>
      </c>
      <c r="O7">
        <v>6.1565564363135386E-2</v>
      </c>
      <c r="P7">
        <v>5.6903819393259419E-2</v>
      </c>
      <c r="Q7">
        <v>2.1184182357364998E-2</v>
      </c>
      <c r="R7">
        <v>2.6525769102370169E-2</v>
      </c>
    </row>
    <row r="8" spans="1:36" x14ac:dyDescent="0.25">
      <c r="A8">
        <v>1.0293784297967061E-2</v>
      </c>
      <c r="B8">
        <v>6.2543150859995927E-2</v>
      </c>
      <c r="C8">
        <v>9.9999999858178548E-2</v>
      </c>
      <c r="D8">
        <v>1105943839.9981911</v>
      </c>
      <c r="E8">
        <v>34.224737591031264</v>
      </c>
      <c r="F8">
        <v>62.585372835701072</v>
      </c>
      <c r="G8">
        <v>0.66678856077135051</v>
      </c>
      <c r="H8">
        <v>7.9184906823671547E-2</v>
      </c>
      <c r="I8">
        <v>1.9461961461655333E-11</v>
      </c>
      <c r="J8">
        <v>3.577480251191406E-10</v>
      </c>
      <c r="K8">
        <v>0.99748717120447272</v>
      </c>
      <c r="L8">
        <v>0.99501459586533414</v>
      </c>
      <c r="M8">
        <v>0.99238595900631044</v>
      </c>
      <c r="N8">
        <v>4.9879347454655186E-2</v>
      </c>
      <c r="O8">
        <v>7.0256983266355585E-2</v>
      </c>
      <c r="P8">
        <v>8.6825425131107387E-2</v>
      </c>
      <c r="Q8">
        <v>2.0606425415123451E-2</v>
      </c>
      <c r="R8">
        <v>2.6577854941487504E-2</v>
      </c>
    </row>
    <row r="9" spans="1:36" x14ac:dyDescent="0.25">
      <c r="A9">
        <v>9.8285790206882623E-3</v>
      </c>
      <c r="B9">
        <v>1.1831165777956127</v>
      </c>
      <c r="C9">
        <v>4.0042555221514758E-2</v>
      </c>
      <c r="D9">
        <v>498646591.43966275</v>
      </c>
      <c r="E9">
        <v>29.495612316450945</v>
      </c>
      <c r="F9">
        <v>66.83914662038238</v>
      </c>
      <c r="G9">
        <v>7.6603494819923207E-2</v>
      </c>
      <c r="H9">
        <v>3.3975008794258854</v>
      </c>
      <c r="I9">
        <v>2.8977863341761944E-4</v>
      </c>
      <c r="J9">
        <v>9.1979810161761238E-2</v>
      </c>
      <c r="K9">
        <v>0.99576783027373983</v>
      </c>
      <c r="L9">
        <v>0.93516158856639309</v>
      </c>
      <c r="M9">
        <v>0.97172241166684969</v>
      </c>
      <c r="N9">
        <v>6.4729035440037164E-2</v>
      </c>
      <c r="O9">
        <v>0.25335750890642827</v>
      </c>
      <c r="P9">
        <v>0.16731650381782079</v>
      </c>
      <c r="Q9">
        <v>1.9919067314576919E-2</v>
      </c>
      <c r="R9">
        <v>2.8009657045200389E-2</v>
      </c>
    </row>
    <row r="10" spans="1:36" x14ac:dyDescent="0.25">
      <c r="A10">
        <v>3.887015523192728E-3</v>
      </c>
      <c r="B10">
        <v>0.39326861314827671</v>
      </c>
      <c r="C10">
        <v>9.2790404075909855E-2</v>
      </c>
      <c r="D10">
        <v>61748380.567414351</v>
      </c>
      <c r="E10">
        <v>37.503798349985324</v>
      </c>
      <c r="F10">
        <v>39.885476282321704</v>
      </c>
      <c r="G10">
        <v>2.8826320516975382E-2</v>
      </c>
      <c r="H10">
        <v>0.37440295348476921</v>
      </c>
      <c r="I10">
        <v>5.1550587950381652E-3</v>
      </c>
      <c r="J10">
        <v>4.76622419486185E-4</v>
      </c>
      <c r="K10">
        <v>0.99451206615875898</v>
      </c>
      <c r="L10">
        <v>0.98782200096834583</v>
      </c>
      <c r="M10">
        <v>0.98859716907416062</v>
      </c>
      <c r="N10">
        <v>7.3709256561361736E-2</v>
      </c>
      <c r="O10">
        <v>0.10980081530361062</v>
      </c>
      <c r="P10">
        <v>0.10624877701216598</v>
      </c>
      <c r="Q10">
        <v>1.9678022378587123E-2</v>
      </c>
      <c r="R10">
        <v>2.6742400793246038E-2</v>
      </c>
    </row>
    <row r="11" spans="1:36" x14ac:dyDescent="0.25">
      <c r="A11">
        <v>8.5955422687971038E-3</v>
      </c>
      <c r="B11">
        <v>7.5734427976748619E-2</v>
      </c>
      <c r="C11">
        <v>4.0657710089095786E-2</v>
      </c>
      <c r="D11">
        <v>110535997.70324236</v>
      </c>
      <c r="E11">
        <v>18.843518153544039</v>
      </c>
      <c r="F11">
        <v>71.95194821562373</v>
      </c>
      <c r="G11">
        <v>0.61772950131645343</v>
      </c>
      <c r="H11">
        <v>9.883767527611198E-2</v>
      </c>
      <c r="I11">
        <v>9.7795988752309738E-6</v>
      </c>
      <c r="J11">
        <v>2.8611845843199602E-11</v>
      </c>
      <c r="K11">
        <v>0.9837799361740609</v>
      </c>
      <c r="L11">
        <v>0.98268614940100418</v>
      </c>
      <c r="M11">
        <v>0.98190419712330368</v>
      </c>
      <c r="N11">
        <v>0.12671962431951761</v>
      </c>
      <c r="O11">
        <v>0.13092254234090406</v>
      </c>
      <c r="P11">
        <v>0.13384634790658054</v>
      </c>
      <c r="Q11">
        <v>2.1175459218871508E-2</v>
      </c>
      <c r="R11">
        <v>2.6580464911082305E-2</v>
      </c>
    </row>
    <row r="12" spans="1:36" x14ac:dyDescent="0.25">
      <c r="A12">
        <v>7.9995822619139192E-2</v>
      </c>
      <c r="B12">
        <v>2.0960046727021369</v>
      </c>
      <c r="C12">
        <v>7.1031670812149172E-2</v>
      </c>
      <c r="D12">
        <v>1451029165.8256865</v>
      </c>
      <c r="E12">
        <v>12.000003770480003</v>
      </c>
      <c r="F12">
        <v>77.207574719149861</v>
      </c>
      <c r="G12">
        <v>0.44730145659086123</v>
      </c>
      <c r="H12">
        <v>4.1443935192030956</v>
      </c>
      <c r="I12">
        <v>4.9208182671214721E-3</v>
      </c>
      <c r="J12">
        <v>1.0660605911186642E-3</v>
      </c>
      <c r="K12">
        <v>0.96577818937191107</v>
      </c>
      <c r="L12">
        <v>0.93034775421215266</v>
      </c>
      <c r="M12">
        <v>0.98716483353026063</v>
      </c>
      <c r="N12">
        <v>0.18406409894873038</v>
      </c>
      <c r="O12">
        <v>0.26259421800559285</v>
      </c>
      <c r="P12">
        <v>0.11272450844888167</v>
      </c>
      <c r="Q12">
        <v>2.0668622953221475E-2</v>
      </c>
      <c r="R12">
        <v>2.7981456537866042E-2</v>
      </c>
    </row>
    <row r="13" spans="1:36" x14ac:dyDescent="0.25">
      <c r="A13">
        <v>6.0081011556034547E-3</v>
      </c>
      <c r="B13">
        <v>2.3722663129348367E-2</v>
      </c>
      <c r="C13">
        <v>9.9999999970200412E-2</v>
      </c>
      <c r="D13">
        <v>217504176.78958836</v>
      </c>
      <c r="E13">
        <v>28.44734173680995</v>
      </c>
      <c r="F13">
        <v>54.913992243560166</v>
      </c>
      <c r="G13">
        <v>7.6814190720156654E-4</v>
      </c>
      <c r="H13">
        <v>8.767331657767951E-3</v>
      </c>
      <c r="I13">
        <v>2.9779596887556868E-14</v>
      </c>
      <c r="J13">
        <v>3.496543242983597E-2</v>
      </c>
      <c r="K13">
        <v>0.99860082746328116</v>
      </c>
      <c r="L13">
        <v>0.99561090233136329</v>
      </c>
      <c r="M13">
        <v>0.99032503187274901</v>
      </c>
      <c r="N13">
        <v>3.721801729474046E-2</v>
      </c>
      <c r="O13">
        <v>6.5918181801004727E-2</v>
      </c>
      <c r="P13">
        <v>9.7868373062897349E-2</v>
      </c>
      <c r="Q13">
        <v>1.9611546252561805E-2</v>
      </c>
      <c r="R13">
        <v>2.6527763913042759E-2</v>
      </c>
    </row>
    <row r="14" spans="1:36" x14ac:dyDescent="0.25">
      <c r="A14">
        <v>3.8898679964422811E-3</v>
      </c>
      <c r="B14">
        <v>2.7177666566568278E-2</v>
      </c>
      <c r="C14">
        <v>4.2580805464301506E-2</v>
      </c>
      <c r="D14">
        <v>2505929598.0402765</v>
      </c>
      <c r="E14">
        <v>33.024136853848432</v>
      </c>
      <c r="F14">
        <v>59.463990663049856</v>
      </c>
      <c r="G14">
        <v>0.73404190199457775</v>
      </c>
      <c r="H14">
        <v>1.0000022308935833E-8</v>
      </c>
      <c r="I14">
        <v>3.0792840942947125E-2</v>
      </c>
      <c r="J14">
        <v>2.2209659144939351E-14</v>
      </c>
      <c r="K14">
        <v>0.99716413868999254</v>
      </c>
      <c r="L14">
        <v>0.99371263509540209</v>
      </c>
      <c r="M14">
        <v>0.99168612296525038</v>
      </c>
      <c r="N14">
        <v>5.2985872616268234E-2</v>
      </c>
      <c r="O14">
        <v>7.8895445087482349E-2</v>
      </c>
      <c r="P14">
        <v>9.0723416295916029E-2</v>
      </c>
      <c r="Q14">
        <v>2.0759742178117446E-2</v>
      </c>
      <c r="R14">
        <v>2.6525198939014349E-2</v>
      </c>
    </row>
    <row r="15" spans="1:36" x14ac:dyDescent="0.25">
      <c r="A15">
        <v>6.7087777769117814E-3</v>
      </c>
      <c r="B15">
        <v>4.1951383630309806E-2</v>
      </c>
      <c r="C15">
        <v>2.916509623441612E-2</v>
      </c>
      <c r="D15">
        <v>212648732.88754538</v>
      </c>
      <c r="E15">
        <v>17.966881957550061</v>
      </c>
      <c r="F15">
        <v>65.377457941280369</v>
      </c>
      <c r="G15">
        <v>1.0000099863694342E-8</v>
      </c>
      <c r="H15">
        <v>1.2965497935826461E-3</v>
      </c>
      <c r="I15">
        <v>7.2677596847961105E-14</v>
      </c>
      <c r="J15">
        <v>9.9999999999976177E-2</v>
      </c>
      <c r="K15">
        <v>0.99871307152802946</v>
      </c>
      <c r="L15">
        <v>0.9914159833511057</v>
      </c>
      <c r="M15">
        <v>0.99258814853608279</v>
      </c>
      <c r="N15">
        <v>3.5693965698011219E-2</v>
      </c>
      <c r="O15">
        <v>9.2185554629808361E-2</v>
      </c>
      <c r="P15">
        <v>8.5660568228783027E-2</v>
      </c>
      <c r="Q15">
        <v>1.9607843137278001E-2</v>
      </c>
      <c r="R15">
        <v>2.6533212881024601E-2</v>
      </c>
    </row>
    <row r="16" spans="1:36" x14ac:dyDescent="0.25">
      <c r="A16">
        <v>5.7136418870119485E-3</v>
      </c>
      <c r="B16">
        <v>0.69556299509404851</v>
      </c>
      <c r="C16">
        <v>5.1195074744864635E-2</v>
      </c>
      <c r="D16">
        <v>1520029223.8864932</v>
      </c>
      <c r="E16">
        <v>42.233892549902983</v>
      </c>
      <c r="F16">
        <v>67.258474555237939</v>
      </c>
      <c r="G16">
        <v>0.65198420811348634</v>
      </c>
      <c r="H16">
        <v>3.5421745633607036</v>
      </c>
      <c r="I16">
        <v>4.5839181087527214E-4</v>
      </c>
      <c r="J16">
        <v>2.2619763628231476E-3</v>
      </c>
      <c r="K16">
        <v>0.99372489558651134</v>
      </c>
      <c r="L16">
        <v>0.96473582380976919</v>
      </c>
      <c r="M16">
        <v>0.91096832064008271</v>
      </c>
      <c r="N16">
        <v>7.8818483678346235E-2</v>
      </c>
      <c r="O16">
        <v>0.18684628556203225</v>
      </c>
      <c r="P16">
        <v>0.29688611043010776</v>
      </c>
      <c r="Q16">
        <v>2.105673308769275E-2</v>
      </c>
      <c r="R16">
        <v>2.7296014142349213E-2</v>
      </c>
    </row>
    <row r="17" spans="1:31" x14ac:dyDescent="0.25">
      <c r="B17" t="s">
        <v>0</v>
      </c>
      <c r="C17" t="s">
        <v>1</v>
      </c>
      <c r="D17" t="s">
        <v>2</v>
      </c>
      <c r="E17" t="s">
        <v>3</v>
      </c>
      <c r="N17" t="str">
        <f>_xlfn.IFS(ABS(A1-S$5)&lt;=0.01*S$5,"Lower",ABS(A1-S$6)&lt;=0.01*S$6,"Upper",TRUE,"Ok")</f>
        <v>Ok</v>
      </c>
      <c r="O17" t="str">
        <f t="shared" ref="O17:W32" si="0">_xlfn.IFS(ABS(B1-T$5)&lt;=0.01*T$5,"Lower",ABS(B1-T$6)&lt;=0.01*T$6,"Upper",TRUE,"Ok")</f>
        <v>Ok</v>
      </c>
      <c r="P17" t="str">
        <f t="shared" si="0"/>
        <v>Ok</v>
      </c>
      <c r="Q17" t="str">
        <f t="shared" si="0"/>
        <v>Ok</v>
      </c>
      <c r="R17" t="str">
        <f t="shared" si="0"/>
        <v>Ok</v>
      </c>
      <c r="S17" t="str">
        <f t="shared" si="0"/>
        <v>Ok</v>
      </c>
      <c r="T17" t="str">
        <f t="shared" si="0"/>
        <v>Ok</v>
      </c>
      <c r="U17" t="str">
        <f t="shared" si="0"/>
        <v>Ok</v>
      </c>
      <c r="V17" t="str">
        <f t="shared" si="0"/>
        <v>Ok</v>
      </c>
      <c r="W17" t="str">
        <f t="shared" si="0"/>
        <v>Ok</v>
      </c>
      <c r="AD17" t="str">
        <f t="shared" ref="AD17:AE32" si="1">_xlfn.IFS(ABS(Q1-AI$5)&lt;=0.01*AI$5,"Lower",ABS(Q1-AI$6)&lt;=0.01*AI$6,"Upper",TRUE,"Ok")</f>
        <v>Ok</v>
      </c>
      <c r="AE17" t="str">
        <f t="shared" si="1"/>
        <v>Lower</v>
      </c>
    </row>
    <row r="18" spans="1:31" x14ac:dyDescent="0.25">
      <c r="A18" t="s">
        <v>4</v>
      </c>
      <c r="B18">
        <f>AVERAGE(A$1:A$3)</f>
        <v>2.3766664662883078E-3</v>
      </c>
      <c r="C18">
        <f>AVERAGE(A$4:A$6)</f>
        <v>7.5073453942589644E-3</v>
      </c>
      <c r="D18">
        <f>AVERAGE(A$7:A$12)</f>
        <v>2.0232654731029334E-2</v>
      </c>
      <c r="E18">
        <f>AVERAGE(A$13:A$16)</f>
        <v>5.5800972039923664E-3</v>
      </c>
      <c r="N18" t="str">
        <f t="shared" ref="N18:N32" si="2">_xlfn.IFS(ABS(A2-S$5)&lt;=0.01*S$5,"Lower",ABS(A2-S$6)&lt;=0.01*S$6,"Upper",TRUE,"Ok")</f>
        <v>Ok</v>
      </c>
      <c r="O18" t="str">
        <f t="shared" si="0"/>
        <v>Ok</v>
      </c>
      <c r="P18" t="str">
        <f t="shared" si="0"/>
        <v>Ok</v>
      </c>
      <c r="Q18" t="str">
        <f t="shared" si="0"/>
        <v>Ok</v>
      </c>
      <c r="R18" t="str">
        <f t="shared" si="0"/>
        <v>Ok</v>
      </c>
      <c r="S18" t="str">
        <f t="shared" si="0"/>
        <v>Ok</v>
      </c>
      <c r="T18" t="str">
        <f t="shared" si="0"/>
        <v>Ok</v>
      </c>
      <c r="U18" t="str">
        <f t="shared" si="0"/>
        <v>Ok</v>
      </c>
      <c r="V18" t="str">
        <f t="shared" si="0"/>
        <v>Ok</v>
      </c>
      <c r="W18" t="str">
        <f t="shared" si="0"/>
        <v>Upper</v>
      </c>
      <c r="AD18" t="str">
        <f t="shared" si="1"/>
        <v>Lower</v>
      </c>
      <c r="AE18" t="str">
        <f t="shared" si="1"/>
        <v>Lower</v>
      </c>
    </row>
    <row r="19" spans="1:31" x14ac:dyDescent="0.25">
      <c r="B19">
        <f>STDEV(A$1:A$3)/SQRT(COUNT(A$1:A$3))</f>
        <v>1.3953389598184805E-4</v>
      </c>
      <c r="C19">
        <f>STDEV(A$4:A$6)/SQRT(COUNT(A$4:A$6))</f>
        <v>1.6633376383080806E-3</v>
      </c>
      <c r="D19">
        <f>STDEV(A$7:A$12)/SQRT(COUNT(A$7:A$12))</f>
        <v>1.1988995234761131E-2</v>
      </c>
      <c r="E19">
        <f>STDEV(A$13:A$16)/SQRT(COUNT(A$13:A$16))</f>
        <v>6.0082000734403235E-4</v>
      </c>
      <c r="N19" t="str">
        <f t="shared" si="2"/>
        <v>Ok</v>
      </c>
      <c r="O19" t="str">
        <f t="shared" si="0"/>
        <v>Ok</v>
      </c>
      <c r="P19" t="str">
        <f t="shared" si="0"/>
        <v>Upper</v>
      </c>
      <c r="Q19" t="str">
        <f t="shared" si="0"/>
        <v>Ok</v>
      </c>
      <c r="R19" t="str">
        <f t="shared" si="0"/>
        <v>Ok</v>
      </c>
      <c r="S19" t="str">
        <f t="shared" si="0"/>
        <v>Ok</v>
      </c>
      <c r="T19" t="str">
        <f t="shared" si="0"/>
        <v>Ok</v>
      </c>
      <c r="U19" t="str">
        <f t="shared" si="0"/>
        <v>Ok</v>
      </c>
      <c r="V19" t="str">
        <f t="shared" si="0"/>
        <v>Ok</v>
      </c>
      <c r="W19" t="str">
        <f t="shared" si="0"/>
        <v>Ok</v>
      </c>
      <c r="AD19" t="str">
        <f t="shared" si="1"/>
        <v>Ok</v>
      </c>
      <c r="AE19" t="str">
        <f t="shared" si="1"/>
        <v>Lower</v>
      </c>
    </row>
    <row r="20" spans="1:31" x14ac:dyDescent="0.25">
      <c r="N20" t="str">
        <f t="shared" si="2"/>
        <v>Ok</v>
      </c>
      <c r="O20" t="str">
        <f t="shared" si="0"/>
        <v>Ok</v>
      </c>
      <c r="P20" t="str">
        <f t="shared" si="0"/>
        <v>Lower</v>
      </c>
      <c r="Q20" t="str">
        <f t="shared" si="0"/>
        <v>Ok</v>
      </c>
      <c r="R20" t="str">
        <f t="shared" si="0"/>
        <v>Ok</v>
      </c>
      <c r="S20" t="str">
        <f t="shared" si="0"/>
        <v>Ok</v>
      </c>
      <c r="T20" t="str">
        <f t="shared" si="0"/>
        <v>Lower</v>
      </c>
      <c r="U20" t="str">
        <f t="shared" si="0"/>
        <v>Ok</v>
      </c>
      <c r="V20" t="str">
        <f t="shared" si="0"/>
        <v>Ok</v>
      </c>
      <c r="W20" t="str">
        <f t="shared" si="0"/>
        <v>Upper</v>
      </c>
      <c r="AD20" t="str">
        <f t="shared" si="1"/>
        <v>Lower</v>
      </c>
      <c r="AE20" t="str">
        <f t="shared" si="1"/>
        <v>Lower</v>
      </c>
    </row>
    <row r="21" spans="1:31" x14ac:dyDescent="0.25">
      <c r="C21" t="s">
        <v>0</v>
      </c>
      <c r="D21" t="s">
        <v>1</v>
      </c>
      <c r="E21" t="s">
        <v>2</v>
      </c>
      <c r="F21" t="s">
        <v>3</v>
      </c>
      <c r="N21" t="str">
        <f t="shared" si="2"/>
        <v>Ok</v>
      </c>
      <c r="O21" t="str">
        <f t="shared" si="0"/>
        <v>Ok</v>
      </c>
      <c r="P21" t="str">
        <f t="shared" si="0"/>
        <v>Upper</v>
      </c>
      <c r="Q21" t="str">
        <f t="shared" si="0"/>
        <v>Ok</v>
      </c>
      <c r="R21" t="str">
        <f t="shared" si="0"/>
        <v>Ok</v>
      </c>
      <c r="S21" t="str">
        <f t="shared" si="0"/>
        <v>Ok</v>
      </c>
      <c r="T21" t="str">
        <f t="shared" si="0"/>
        <v>Ok</v>
      </c>
      <c r="U21" t="str">
        <f t="shared" si="0"/>
        <v>Ok</v>
      </c>
      <c r="V21" t="str">
        <f t="shared" si="0"/>
        <v>Ok</v>
      </c>
      <c r="W21" t="str">
        <f t="shared" si="0"/>
        <v>Ok</v>
      </c>
      <c r="AD21" t="str">
        <f t="shared" si="1"/>
        <v>Ok</v>
      </c>
      <c r="AE21" t="str">
        <f t="shared" si="1"/>
        <v>Ok</v>
      </c>
    </row>
    <row r="22" spans="1:31" x14ac:dyDescent="0.25">
      <c r="B22" t="s">
        <v>5</v>
      </c>
      <c r="C22">
        <f>AVERAGE(B$1:B$3)</f>
        <v>0.12408542878926182</v>
      </c>
      <c r="D22">
        <f>AVERAGE(B$4:B$6)</f>
        <v>0.34369073448441512</v>
      </c>
      <c r="E22">
        <f>AVERAGE(B$7:B$12)</f>
        <v>0.64479977266295674</v>
      </c>
      <c r="F22">
        <f>AVERAGE(B$13:B$16)</f>
        <v>0.19710367710506874</v>
      </c>
      <c r="N22" t="str">
        <f t="shared" si="2"/>
        <v>Ok</v>
      </c>
      <c r="O22" t="str">
        <f t="shared" si="0"/>
        <v>Ok</v>
      </c>
      <c r="P22" t="str">
        <f t="shared" si="0"/>
        <v>Lower</v>
      </c>
      <c r="Q22" t="str">
        <f t="shared" si="0"/>
        <v>Ok</v>
      </c>
      <c r="R22" t="str">
        <f t="shared" si="0"/>
        <v>Ok</v>
      </c>
      <c r="S22" t="str">
        <f t="shared" si="0"/>
        <v>Ok</v>
      </c>
      <c r="T22" t="str">
        <f t="shared" si="0"/>
        <v>Ok</v>
      </c>
      <c r="U22" t="str">
        <f t="shared" si="0"/>
        <v>Ok</v>
      </c>
      <c r="V22" t="str">
        <f t="shared" si="0"/>
        <v>Ok</v>
      </c>
      <c r="W22" t="str">
        <f t="shared" si="0"/>
        <v>Upper</v>
      </c>
      <c r="AD22" t="str">
        <f t="shared" si="1"/>
        <v>Lower</v>
      </c>
      <c r="AE22" t="str">
        <f t="shared" si="1"/>
        <v>Lower</v>
      </c>
    </row>
    <row r="23" spans="1:31" x14ac:dyDescent="0.25">
      <c r="C23">
        <f>STDEV(B$1:B$3)/SQRT(COUNT(B$1:B$3))</f>
        <v>4.1981218693644538E-2</v>
      </c>
      <c r="D23">
        <f>STDEV(B$4:B$6)/SQRT(COUNT(B$4:B$6))</f>
        <v>5.863675256595105E-2</v>
      </c>
      <c r="E23">
        <f>STDEV(B$7:B$12)/SQRT(COUNT(B$7:B$12))</f>
        <v>0.33990619935172173</v>
      </c>
      <c r="F23">
        <f>STDEV(B$13:B$16)/SQRT(COUNT(B$13:B$16))</f>
        <v>0.16620011806185539</v>
      </c>
      <c r="N23" t="str">
        <f t="shared" si="2"/>
        <v>Ok</v>
      </c>
      <c r="O23" t="str">
        <f t="shared" si="0"/>
        <v>Ok</v>
      </c>
      <c r="P23" t="str">
        <f t="shared" si="0"/>
        <v>Ok</v>
      </c>
      <c r="Q23" t="str">
        <f t="shared" si="0"/>
        <v>Ok</v>
      </c>
      <c r="R23" t="str">
        <f t="shared" si="0"/>
        <v>Ok</v>
      </c>
      <c r="S23" t="str">
        <f t="shared" si="0"/>
        <v>Ok</v>
      </c>
      <c r="T23" t="str">
        <f t="shared" si="0"/>
        <v>Ok</v>
      </c>
      <c r="U23" t="str">
        <f t="shared" si="0"/>
        <v>Ok</v>
      </c>
      <c r="V23" t="str">
        <f t="shared" si="0"/>
        <v>Ok</v>
      </c>
      <c r="W23" t="str">
        <f t="shared" si="0"/>
        <v>Ok</v>
      </c>
      <c r="AD23" t="str">
        <f t="shared" si="1"/>
        <v>Upper</v>
      </c>
      <c r="AE23" t="str">
        <f t="shared" si="1"/>
        <v>Lower</v>
      </c>
    </row>
    <row r="24" spans="1:31" x14ac:dyDescent="0.25">
      <c r="N24" t="str">
        <f t="shared" si="2"/>
        <v>Ok</v>
      </c>
      <c r="O24" t="str">
        <f t="shared" si="0"/>
        <v>Ok</v>
      </c>
      <c r="P24" t="str">
        <f t="shared" si="0"/>
        <v>Upper</v>
      </c>
      <c r="Q24" t="str">
        <f t="shared" si="0"/>
        <v>Ok</v>
      </c>
      <c r="R24" t="str">
        <f t="shared" si="0"/>
        <v>Ok</v>
      </c>
      <c r="S24" t="str">
        <f t="shared" si="0"/>
        <v>Ok</v>
      </c>
      <c r="T24" t="str">
        <f t="shared" si="0"/>
        <v>Ok</v>
      </c>
      <c r="U24" t="str">
        <f t="shared" si="0"/>
        <v>Ok</v>
      </c>
      <c r="V24" t="str">
        <f t="shared" si="0"/>
        <v>Ok</v>
      </c>
      <c r="W24" t="str">
        <f t="shared" si="0"/>
        <v>Ok</v>
      </c>
      <c r="AD24" t="str">
        <f t="shared" si="1"/>
        <v>Ok</v>
      </c>
      <c r="AE24" t="str">
        <f t="shared" si="1"/>
        <v>Lower</v>
      </c>
    </row>
    <row r="25" spans="1:31" x14ac:dyDescent="0.25">
      <c r="D25" t="s">
        <v>0</v>
      </c>
      <c r="E25" t="s">
        <v>1</v>
      </c>
      <c r="F25" t="s">
        <v>2</v>
      </c>
      <c r="G25" t="s">
        <v>3</v>
      </c>
      <c r="N25" t="str">
        <f t="shared" si="2"/>
        <v>Ok</v>
      </c>
      <c r="O25" t="str">
        <f t="shared" si="0"/>
        <v>Ok</v>
      </c>
      <c r="P25" t="str">
        <f t="shared" si="0"/>
        <v>Ok</v>
      </c>
      <c r="Q25" t="str">
        <f t="shared" si="0"/>
        <v>Ok</v>
      </c>
      <c r="R25" t="str">
        <f t="shared" si="0"/>
        <v>Ok</v>
      </c>
      <c r="S25" t="str">
        <f t="shared" si="0"/>
        <v>Ok</v>
      </c>
      <c r="T25" t="str">
        <f t="shared" si="0"/>
        <v>Ok</v>
      </c>
      <c r="U25" t="str">
        <f t="shared" si="0"/>
        <v>Ok</v>
      </c>
      <c r="V25" t="str">
        <f t="shared" si="0"/>
        <v>Ok</v>
      </c>
      <c r="W25" t="str">
        <f t="shared" si="0"/>
        <v>Ok</v>
      </c>
      <c r="AD25" t="str">
        <f t="shared" si="1"/>
        <v>Ok</v>
      </c>
      <c r="AE25" t="str">
        <f t="shared" si="1"/>
        <v>Upper</v>
      </c>
    </row>
    <row r="26" spans="1:31" x14ac:dyDescent="0.25">
      <c r="C26" t="s">
        <v>6</v>
      </c>
      <c r="D26">
        <f>AVERAGE(C$1:C$3)</f>
        <v>5.1886804297206345E-2</v>
      </c>
      <c r="E26">
        <f>AVERAGE(C$4:C$6)</f>
        <v>5.0908761363673838E-2</v>
      </c>
      <c r="F26">
        <f>AVERAGE(C$7:C$12)</f>
        <v>6.9546965743783717E-2</v>
      </c>
      <c r="G26">
        <f>AVERAGE(C$13:C$16)</f>
        <v>5.5735244103445672E-2</v>
      </c>
      <c r="N26" t="str">
        <f t="shared" si="2"/>
        <v>Ok</v>
      </c>
      <c r="O26" t="str">
        <f t="shared" si="0"/>
        <v>Ok</v>
      </c>
      <c r="P26" t="str">
        <f t="shared" si="0"/>
        <v>Ok</v>
      </c>
      <c r="Q26" t="str">
        <f t="shared" si="0"/>
        <v>Ok</v>
      </c>
      <c r="R26" t="str">
        <f t="shared" si="0"/>
        <v>Ok</v>
      </c>
      <c r="S26" t="str">
        <f t="shared" si="0"/>
        <v>Ok</v>
      </c>
      <c r="T26" t="str">
        <f t="shared" si="0"/>
        <v>Ok</v>
      </c>
      <c r="U26" t="str">
        <f t="shared" si="0"/>
        <v>Ok</v>
      </c>
      <c r="V26" t="str">
        <f t="shared" si="0"/>
        <v>Ok</v>
      </c>
      <c r="W26" t="str">
        <f t="shared" si="0"/>
        <v>Ok</v>
      </c>
      <c r="AD26" t="str">
        <f t="shared" si="1"/>
        <v>Lower</v>
      </c>
      <c r="AE26" t="str">
        <f t="shared" si="1"/>
        <v>Lower</v>
      </c>
    </row>
    <row r="27" spans="1:31" x14ac:dyDescent="0.25">
      <c r="D27">
        <f>STDEV(C$1:C$3)/SQRT(COUNT(C$1:C$3))</f>
        <v>2.4037588360589085E-2</v>
      </c>
      <c r="E27">
        <f>STDEV(C$4:C$6)/SQRT(COUNT(C$4:C$6))</f>
        <v>2.4543843258674695E-2</v>
      </c>
      <c r="F27">
        <f>STDEV(C$7:C$12)/SQRT(COUNT(C$7:C$12))</f>
        <v>1.0304155274069927E-2</v>
      </c>
      <c r="G27">
        <f>STDEV(C$13:C$16)/SQRT(COUNT(C$13:C$16))</f>
        <v>1.5435332205260704E-2</v>
      </c>
      <c r="N27" t="str">
        <f t="shared" si="2"/>
        <v>Ok</v>
      </c>
      <c r="O27" t="str">
        <f t="shared" si="0"/>
        <v>Ok</v>
      </c>
      <c r="P27" t="str">
        <f t="shared" si="0"/>
        <v>Ok</v>
      </c>
      <c r="Q27" t="str">
        <f t="shared" si="0"/>
        <v>Ok</v>
      </c>
      <c r="R27" t="str">
        <f t="shared" si="0"/>
        <v>Ok</v>
      </c>
      <c r="S27" t="str">
        <f t="shared" si="0"/>
        <v>Ok</v>
      </c>
      <c r="T27" t="str">
        <f t="shared" si="0"/>
        <v>Ok</v>
      </c>
      <c r="U27" t="str">
        <f t="shared" si="0"/>
        <v>Ok</v>
      </c>
      <c r="V27" t="str">
        <f t="shared" si="0"/>
        <v>Ok</v>
      </c>
      <c r="W27" t="str">
        <f t="shared" si="0"/>
        <v>Ok</v>
      </c>
      <c r="AD27" t="str">
        <f t="shared" si="1"/>
        <v>Upper</v>
      </c>
      <c r="AE27" t="str">
        <f t="shared" si="1"/>
        <v>Lower</v>
      </c>
    </row>
    <row r="28" spans="1:31" x14ac:dyDescent="0.25">
      <c r="N28" t="str">
        <f t="shared" si="2"/>
        <v>Upper</v>
      </c>
      <c r="O28" t="str">
        <f t="shared" si="0"/>
        <v>Ok</v>
      </c>
      <c r="P28" t="str">
        <f t="shared" si="0"/>
        <v>Ok</v>
      </c>
      <c r="Q28" t="str">
        <f t="shared" si="0"/>
        <v>Ok</v>
      </c>
      <c r="R28" t="str">
        <f t="shared" si="0"/>
        <v>Lower</v>
      </c>
      <c r="S28" t="str">
        <f t="shared" si="0"/>
        <v>Ok</v>
      </c>
      <c r="T28" t="str">
        <f t="shared" si="0"/>
        <v>Ok</v>
      </c>
      <c r="U28" t="str">
        <f t="shared" si="0"/>
        <v>Ok</v>
      </c>
      <c r="V28" t="str">
        <f t="shared" si="0"/>
        <v>Ok</v>
      </c>
      <c r="W28" t="str">
        <f t="shared" si="0"/>
        <v>Ok</v>
      </c>
      <c r="AD28" t="str">
        <f t="shared" si="1"/>
        <v>Ok</v>
      </c>
      <c r="AE28" t="str">
        <f t="shared" si="1"/>
        <v>Upper</v>
      </c>
    </row>
    <row r="29" spans="1:31" x14ac:dyDescent="0.25">
      <c r="E29" t="s">
        <v>0</v>
      </c>
      <c r="F29" t="s">
        <v>1</v>
      </c>
      <c r="G29" t="s">
        <v>2</v>
      </c>
      <c r="H29" t="s">
        <v>3</v>
      </c>
      <c r="N29" t="str">
        <f t="shared" si="2"/>
        <v>Ok</v>
      </c>
      <c r="O29" t="str">
        <f t="shared" si="0"/>
        <v>Ok</v>
      </c>
      <c r="P29" t="str">
        <f t="shared" si="0"/>
        <v>Upper</v>
      </c>
      <c r="Q29" t="str">
        <f t="shared" si="0"/>
        <v>Ok</v>
      </c>
      <c r="R29" t="str">
        <f t="shared" si="0"/>
        <v>Ok</v>
      </c>
      <c r="S29" t="str">
        <f t="shared" si="0"/>
        <v>Ok</v>
      </c>
      <c r="T29" t="str">
        <f t="shared" si="0"/>
        <v>Ok</v>
      </c>
      <c r="U29" t="str">
        <f t="shared" si="0"/>
        <v>Ok</v>
      </c>
      <c r="V29" t="str">
        <f t="shared" si="0"/>
        <v>Ok</v>
      </c>
      <c r="W29" t="str">
        <f t="shared" si="0"/>
        <v>Ok</v>
      </c>
      <c r="AD29" t="str">
        <f t="shared" si="1"/>
        <v>Lower</v>
      </c>
      <c r="AE29" t="str">
        <f t="shared" si="1"/>
        <v>Lower</v>
      </c>
    </row>
    <row r="30" spans="1:31" x14ac:dyDescent="0.25">
      <c r="D30" t="s">
        <v>7</v>
      </c>
      <c r="E30">
        <f>AVERAGE(D$1:D$3)</f>
        <v>632297650.07031679</v>
      </c>
      <c r="F30">
        <f>AVERAGE(D$4:D$6)</f>
        <v>429246499.89472175</v>
      </c>
      <c r="G30">
        <f>AVERAGE(D$7:D$12)</f>
        <v>682900345.92230546</v>
      </c>
      <c r="H30">
        <f>AVERAGE(D$13:D$16)</f>
        <v>1114027932.9009759</v>
      </c>
      <c r="N30" t="str">
        <f t="shared" si="2"/>
        <v>Ok</v>
      </c>
      <c r="O30" t="str">
        <f t="shared" si="0"/>
        <v>Ok</v>
      </c>
      <c r="P30" t="str">
        <f t="shared" si="0"/>
        <v>Ok</v>
      </c>
      <c r="Q30" t="str">
        <f t="shared" si="0"/>
        <v>Ok</v>
      </c>
      <c r="R30" t="str">
        <f t="shared" si="0"/>
        <v>Ok</v>
      </c>
      <c r="S30" t="str">
        <f t="shared" si="0"/>
        <v>Ok</v>
      </c>
      <c r="T30" t="str">
        <f t="shared" si="0"/>
        <v>Ok</v>
      </c>
      <c r="U30" t="str">
        <f t="shared" si="0"/>
        <v>Lower</v>
      </c>
      <c r="V30" t="str">
        <f t="shared" si="0"/>
        <v>Ok</v>
      </c>
      <c r="W30" t="str">
        <f t="shared" si="0"/>
        <v>Ok</v>
      </c>
      <c r="AD30" t="str">
        <f t="shared" si="1"/>
        <v>Ok</v>
      </c>
      <c r="AE30" t="str">
        <f t="shared" si="1"/>
        <v>Lower</v>
      </c>
    </row>
    <row r="31" spans="1:31" x14ac:dyDescent="0.25">
      <c r="E31">
        <f>STDEV(D$1:D$3)/SQRT(COUNT(D$1:D$3))</f>
        <v>304265131.89690715</v>
      </c>
      <c r="F31">
        <f>STDEV(D$4:D$6)/SQRT(COUNT(D$4:D$6))</f>
        <v>337080464.82128012</v>
      </c>
      <c r="G31">
        <f>STDEV(D$7:D$12)/SQRT(COUNT(D$7:D$12))</f>
        <v>227390014.50446513</v>
      </c>
      <c r="H31">
        <f>STDEV(D$13:D$16)/SQRT(COUNT(D$13:D$16))</f>
        <v>556661671.7232281</v>
      </c>
      <c r="N31" t="str">
        <f t="shared" si="2"/>
        <v>Ok</v>
      </c>
      <c r="O31" t="str">
        <f t="shared" si="0"/>
        <v>Ok</v>
      </c>
      <c r="P31" t="str">
        <f t="shared" si="0"/>
        <v>Ok</v>
      </c>
      <c r="Q31" t="str">
        <f t="shared" si="0"/>
        <v>Ok</v>
      </c>
      <c r="R31" t="str">
        <f t="shared" si="0"/>
        <v>Ok</v>
      </c>
      <c r="S31" t="str">
        <f t="shared" si="0"/>
        <v>Ok</v>
      </c>
      <c r="T31" t="str">
        <f t="shared" si="0"/>
        <v>Lower</v>
      </c>
      <c r="U31" t="str">
        <f t="shared" si="0"/>
        <v>Ok</v>
      </c>
      <c r="V31" t="str">
        <f t="shared" si="0"/>
        <v>Ok</v>
      </c>
      <c r="W31" t="str">
        <f t="shared" si="0"/>
        <v>Upper</v>
      </c>
      <c r="AD31" t="str">
        <f t="shared" si="1"/>
        <v>Lower</v>
      </c>
      <c r="AE31" t="str">
        <f t="shared" si="1"/>
        <v>Lower</v>
      </c>
    </row>
    <row r="32" spans="1:31" x14ac:dyDescent="0.25">
      <c r="N32" t="str">
        <f t="shared" si="2"/>
        <v>Ok</v>
      </c>
      <c r="O32" t="str">
        <f t="shared" si="0"/>
        <v>Ok</v>
      </c>
      <c r="P32" t="str">
        <f t="shared" si="0"/>
        <v>Ok</v>
      </c>
      <c r="Q32" t="str">
        <f t="shared" si="0"/>
        <v>Ok</v>
      </c>
      <c r="R32" t="str">
        <f t="shared" si="0"/>
        <v>Ok</v>
      </c>
      <c r="S32" t="str">
        <f t="shared" si="0"/>
        <v>Ok</v>
      </c>
      <c r="T32" t="str">
        <f t="shared" si="0"/>
        <v>Ok</v>
      </c>
      <c r="U32" t="str">
        <f t="shared" si="0"/>
        <v>Ok</v>
      </c>
      <c r="V32" t="str">
        <f t="shared" si="0"/>
        <v>Ok</v>
      </c>
      <c r="W32" t="str">
        <f t="shared" si="0"/>
        <v>Ok</v>
      </c>
      <c r="AD32" t="str">
        <f t="shared" si="1"/>
        <v>Ok</v>
      </c>
      <c r="AE32" t="str">
        <f t="shared" si="1"/>
        <v>Ok</v>
      </c>
    </row>
    <row r="33" spans="5:31" x14ac:dyDescent="0.25">
      <c r="F33" t="s">
        <v>0</v>
      </c>
      <c r="G33" t="s">
        <v>1</v>
      </c>
      <c r="H33" t="s">
        <v>2</v>
      </c>
      <c r="I33" t="s">
        <v>3</v>
      </c>
      <c r="N33" t="s">
        <v>8</v>
      </c>
      <c r="O33" t="s">
        <v>9</v>
      </c>
      <c r="P33" t="s">
        <v>6</v>
      </c>
      <c r="Q33" t="s">
        <v>7</v>
      </c>
      <c r="R33" t="s">
        <v>10</v>
      </c>
      <c r="S33" t="s">
        <v>11</v>
      </c>
      <c r="T33" t="s">
        <v>12</v>
      </c>
      <c r="U33" t="s">
        <v>13</v>
      </c>
      <c r="V33" t="s">
        <v>14</v>
      </c>
      <c r="W33" t="s">
        <v>15</v>
      </c>
      <c r="X33" t="s">
        <v>16</v>
      </c>
      <c r="Y33" t="s">
        <v>17</v>
      </c>
      <c r="Z33" t="s">
        <v>18</v>
      </c>
      <c r="AA33" t="s">
        <v>20</v>
      </c>
      <c r="AB33" t="s">
        <v>21</v>
      </c>
      <c r="AC33" t="s">
        <v>22</v>
      </c>
      <c r="AD33" t="s">
        <v>19</v>
      </c>
      <c r="AE33" t="s">
        <v>6</v>
      </c>
    </row>
    <row r="34" spans="5:31" x14ac:dyDescent="0.25">
      <c r="E34" t="s">
        <v>10</v>
      </c>
      <c r="F34">
        <f>AVERAGE(E$1:E$3)</f>
        <v>20.5813545554713</v>
      </c>
      <c r="G34">
        <f>AVERAGE(E$4:E$6)</f>
        <v>22.07878414255438</v>
      </c>
      <c r="H34">
        <f>AVERAGE(E$7:E$12)</f>
        <v>28.525720716615655</v>
      </c>
      <c r="I34">
        <f>AVERAGE(E$13:E$16)</f>
        <v>30.418063274527853</v>
      </c>
    </row>
    <row r="35" spans="5:31" x14ac:dyDescent="0.25">
      <c r="F35">
        <f>STDEV(E$1:E$3)/SQRT(COUNT(E$1:E$3))</f>
        <v>1.6268081881650371</v>
      </c>
      <c r="G35">
        <f>STDEV(E$4:E$6)/SQRT(COUNT(E$4:E$6))</f>
        <v>5.428487906161565</v>
      </c>
      <c r="H35">
        <f>STDEV(E$7:E$12)/SQRT(COUNT(E$7:E$12))</f>
        <v>4.4437335744094515</v>
      </c>
      <c r="I35">
        <f>STDEV(E$13:E$16)/SQRT(COUNT(E$13:E$16))</f>
        <v>5.0441476033545323</v>
      </c>
    </row>
    <row r="37" spans="5:31" x14ac:dyDescent="0.25">
      <c r="G37" t="s">
        <v>0</v>
      </c>
      <c r="H37" t="s">
        <v>1</v>
      </c>
      <c r="I37" t="s">
        <v>2</v>
      </c>
      <c r="J37" t="s">
        <v>3</v>
      </c>
    </row>
    <row r="38" spans="5:31" x14ac:dyDescent="0.25">
      <c r="F38" t="s">
        <v>11</v>
      </c>
      <c r="G38">
        <f>AVERAGE(F$1:F$3)</f>
        <v>63.058479425557408</v>
      </c>
      <c r="H38">
        <f>AVERAGE(F$4:F$6)</f>
        <v>60.996055115653462</v>
      </c>
      <c r="I38">
        <f>AVERAGE(F$7:F$12)</f>
        <v>62.17109811287429</v>
      </c>
      <c r="J38">
        <f>AVERAGE(F$13:F$16)</f>
        <v>61.753478850782081</v>
      </c>
    </row>
    <row r="39" spans="5:31" x14ac:dyDescent="0.25">
      <c r="G39">
        <f>STDEV(F$1:F$3)/SQRT(COUNT(F$1:F$3))</f>
        <v>2.9955528949127119</v>
      </c>
      <c r="H39">
        <f>STDEV(F$4:F$6)/SQRT(COUNT(F$4:F$6))</f>
        <v>4.9163885693895386</v>
      </c>
      <c r="I39">
        <f>STDEV(F$7:F$12)/SQRT(COUNT(F$7:F$12))</f>
        <v>5.472188234743804</v>
      </c>
      <c r="J39">
        <f>STDEV(F$13:F$16)/SQRT(COUNT(F$13:F$16))</f>
        <v>2.8204393181231473</v>
      </c>
    </row>
    <row r="41" spans="5:31" x14ac:dyDescent="0.25">
      <c r="H41" t="s">
        <v>0</v>
      </c>
      <c r="I41" t="s">
        <v>1</v>
      </c>
      <c r="J41" t="s">
        <v>2</v>
      </c>
      <c r="K41" t="s">
        <v>3</v>
      </c>
    </row>
    <row r="42" spans="5:31" x14ac:dyDescent="0.25">
      <c r="G42" t="s">
        <v>12</v>
      </c>
      <c r="H42">
        <f>AVERAGE(G$1:G$3)</f>
        <v>0.43141302826039968</v>
      </c>
      <c r="I42">
        <f>AVERAGE(G$4:G$6)</f>
        <v>0.19516597314388021</v>
      </c>
      <c r="J42">
        <f>AVERAGE(G$7:G$12)</f>
        <v>0.43986802587487511</v>
      </c>
      <c r="K42">
        <f>AVERAGE(G$13:G$16)</f>
        <v>0.34669856550384137</v>
      </c>
    </row>
    <row r="43" spans="5:31" x14ac:dyDescent="0.25">
      <c r="H43">
        <f>STDEV(G$1:G$3)/SQRT(COUNT(G$1:G$3))</f>
        <v>0.21541932626884044</v>
      </c>
      <c r="I43">
        <f>STDEV(G$4:G$6)/SQRT(COUNT(G$4:G$6))</f>
        <v>0.19516596308663225</v>
      </c>
      <c r="J43">
        <f>STDEV(G$7:G$12)/SQRT(COUNT(G$7:G$12))</f>
        <v>0.1310482146191303</v>
      </c>
      <c r="K43">
        <f>STDEV(G$13:G$16)/SQRT(COUNT(G$13:G$16))</f>
        <v>0.20064519478121309</v>
      </c>
    </row>
    <row r="45" spans="5:31" x14ac:dyDescent="0.25">
      <c r="I45" t="s">
        <v>0</v>
      </c>
      <c r="J45" t="s">
        <v>1</v>
      </c>
      <c r="K45" t="s">
        <v>2</v>
      </c>
      <c r="L45" t="s">
        <v>3</v>
      </c>
    </row>
    <row r="46" spans="5:31" x14ac:dyDescent="0.25">
      <c r="H46" t="s">
        <v>13</v>
      </c>
      <c r="I46">
        <f>AVERAGE(H$1:H$3)</f>
        <v>3.4748256135250871E-2</v>
      </c>
      <c r="J46">
        <f>AVERAGE(H$4:H$6)</f>
        <v>0.19685480202855576</v>
      </c>
      <c r="K46">
        <f>AVERAGE(H$7:H$12)</f>
        <v>1.3492195382733982</v>
      </c>
      <c r="L46">
        <f>AVERAGE(H$13:H$16)</f>
        <v>0.88805961370301911</v>
      </c>
    </row>
    <row r="47" spans="5:31" x14ac:dyDescent="0.25">
      <c r="I47">
        <f>STDEV(H$1:H$3)/SQRT(COUNT(H$1:H$3))</f>
        <v>1.8148658250432451E-2</v>
      </c>
      <c r="J47">
        <f>STDEV(H$4:H$6)/SQRT(COUNT(H$4:H$6))</f>
        <v>4.7220722936485091E-2</v>
      </c>
      <c r="K47">
        <f>STDEV(H$7:H$12)/SQRT(COUNT(H$7:H$12))</f>
        <v>0.77358187230267017</v>
      </c>
      <c r="L47">
        <f>STDEV(H$13:H$16)/SQRT(COUNT(H$13:H$16))</f>
        <v>0.88470709251254143</v>
      </c>
    </row>
    <row r="49" spans="9:16" x14ac:dyDescent="0.25">
      <c r="J49" t="s">
        <v>0</v>
      </c>
      <c r="K49" t="s">
        <v>1</v>
      </c>
      <c r="L49" t="s">
        <v>2</v>
      </c>
      <c r="M49" t="s">
        <v>3</v>
      </c>
    </row>
    <row r="50" spans="9:16" x14ac:dyDescent="0.25">
      <c r="I50" t="s">
        <v>14</v>
      </c>
      <c r="J50">
        <f>AVERAGE(I$1:I$3)</f>
        <v>5.2619728893390227E-2</v>
      </c>
      <c r="K50">
        <f>AVERAGE(I$4:I$6)</f>
        <v>1.6839551587074517E-6</v>
      </c>
      <c r="L50">
        <f>AVERAGE(I$7:I$12)</f>
        <v>1.0990154667481383E-2</v>
      </c>
      <c r="M50">
        <f>AVERAGE(I$13:I$16)</f>
        <v>7.8128081884812142E-3</v>
      </c>
    </row>
    <row r="51" spans="9:16" x14ac:dyDescent="0.25">
      <c r="J51">
        <f>STDEV(I$1:I$3)/SQRT(COUNT(I$1:I$3))</f>
        <v>5.2589640871372009E-2</v>
      </c>
      <c r="K51">
        <f>STDEV(I$4:I$6)/SQRT(COUNT(I$4:I$6))</f>
        <v>1.6377236838167603E-6</v>
      </c>
      <c r="L51">
        <f>STDEV(I$7:I$12)/SQRT(COUNT(I$7:I$12))</f>
        <v>8.9697568365312407E-3</v>
      </c>
      <c r="M51">
        <f>STDEV(I$13:I$16)/SQRT(COUNT(I$13:I$16))</f>
        <v>7.6607728571704923E-3</v>
      </c>
    </row>
    <row r="53" spans="9:16" x14ac:dyDescent="0.25">
      <c r="K53" t="s">
        <v>0</v>
      </c>
      <c r="L53" t="s">
        <v>1</v>
      </c>
      <c r="M53" t="s">
        <v>2</v>
      </c>
      <c r="N53" t="s">
        <v>3</v>
      </c>
    </row>
    <row r="54" spans="9:16" x14ac:dyDescent="0.25">
      <c r="J54" t="s">
        <v>15</v>
      </c>
      <c r="K54">
        <f>AVERAGE(J$1:J$3)</f>
        <v>3.3333340383985478E-2</v>
      </c>
      <c r="L54">
        <f>AVERAGE(J$4:J$6)</f>
        <v>6.6661707428232228E-2</v>
      </c>
      <c r="M54">
        <f>AVERAGE(J$7:J$12)</f>
        <v>1.5587082259791643E-2</v>
      </c>
      <c r="N54">
        <f>AVERAGE(J$13:J$16)</f>
        <v>3.430685219816438E-2</v>
      </c>
    </row>
    <row r="55" spans="9:16" x14ac:dyDescent="0.25">
      <c r="K55">
        <f>STDEV(J$1:J$3)/SQRT(COUNT(J$1:J$3))</f>
        <v>3.3333250910099498E-2</v>
      </c>
      <c r="L55">
        <f>STDEV(J$4:J$6)/SQRT(COUNT(J$4:J$6))</f>
        <v>3.3330511185751102E-2</v>
      </c>
      <c r="M55">
        <f>STDEV(J$7:J$12)/SQRT(COUNT(J$7:J$12))</f>
        <v>1.5279513878902541E-2</v>
      </c>
      <c r="N55">
        <f>STDEV(J$13:J$16)/SQRT(COUNT(J$13:J$16))</f>
        <v>2.3309257050722443E-2</v>
      </c>
    </row>
    <row r="57" spans="9:16" x14ac:dyDescent="0.25">
      <c r="L57" t="s">
        <v>0</v>
      </c>
      <c r="M57" t="s">
        <v>1</v>
      </c>
      <c r="N57" t="s">
        <v>2</v>
      </c>
      <c r="O57" t="s">
        <v>3</v>
      </c>
    </row>
    <row r="58" spans="9:16" x14ac:dyDescent="0.25">
      <c r="K58" t="s">
        <v>16</v>
      </c>
      <c r="L58">
        <f>AVERAGE(K$1:K$3)</f>
        <v>0.99323297286382328</v>
      </c>
      <c r="M58">
        <f>AVERAGE(K$4:K$6)</f>
        <v>0.9946020375983049</v>
      </c>
      <c r="N58">
        <f>AVERAGE(K$7:K$12)</f>
        <v>0.98906355412649682</v>
      </c>
      <c r="O58">
        <f>AVERAGE(K$13:K$16)</f>
        <v>0.99705073331695371</v>
      </c>
    </row>
    <row r="59" spans="9:16" x14ac:dyDescent="0.25">
      <c r="L59">
        <f>STDEV(K$1:K$3)/SQRT(COUNT(K$1:K$3))</f>
        <v>1.6524197970598689E-3</v>
      </c>
      <c r="M59">
        <f>STDEV(K$4:K$6)/SQRT(COUNT(K$4:K$6))</f>
        <v>5.9891309583235189E-4</v>
      </c>
      <c r="N59">
        <f>STDEV(K$7:K$12)/SQRT(COUNT(K$7:K$12))</f>
        <v>5.0977022647753162E-3</v>
      </c>
      <c r="O59">
        <f>STDEV(K$13:K$16)/SQRT(COUNT(K$13:K$16))</f>
        <v>1.1633363507010527E-3</v>
      </c>
    </row>
    <row r="61" spans="9:16" x14ac:dyDescent="0.25">
      <c r="M61" t="s">
        <v>0</v>
      </c>
      <c r="N61" t="s">
        <v>1</v>
      </c>
      <c r="O61" t="s">
        <v>2</v>
      </c>
      <c r="P61" t="s">
        <v>3</v>
      </c>
    </row>
    <row r="62" spans="9:16" x14ac:dyDescent="0.25">
      <c r="L62" t="s">
        <v>17</v>
      </c>
      <c r="M62">
        <f>AVERAGE(L$1:L$3)</f>
        <v>0.98396720381452962</v>
      </c>
      <c r="N62">
        <f>AVERAGE(L$4:L$6)</f>
        <v>0.96794077511411347</v>
      </c>
      <c r="O62">
        <f>AVERAGE(L$7:L$12)</f>
        <v>0.97120058070837478</v>
      </c>
      <c r="P62">
        <f>AVERAGE(L$13:L$16)</f>
        <v>0.98636883614691007</v>
      </c>
    </row>
    <row r="63" spans="9:16" x14ac:dyDescent="0.25">
      <c r="M63">
        <f>STDEV(L$1:L$3)/SQRT(COUNT(L$1:L$3))</f>
        <v>1.415210971665545E-3</v>
      </c>
      <c r="N63">
        <f>STDEV(L$4:L$6)/SQRT(COUNT(L$4:L$6))</f>
        <v>1.3091588131986659E-2</v>
      </c>
      <c r="O63">
        <f>STDEV(L$7:L$12)/SQRT(COUNT(L$7:L$12))</f>
        <v>1.2337748556242291E-2</v>
      </c>
      <c r="P63">
        <f>STDEV(L$13:L$16)/SQRT(COUNT(L$13:L$16))</f>
        <v>7.2618184593196966E-3</v>
      </c>
    </row>
    <row r="65" spans="13:20" x14ac:dyDescent="0.25">
      <c r="N65" t="s">
        <v>0</v>
      </c>
      <c r="O65" t="s">
        <v>1</v>
      </c>
      <c r="P65" t="s">
        <v>2</v>
      </c>
      <c r="Q65" t="s">
        <v>3</v>
      </c>
    </row>
    <row r="66" spans="13:20" x14ac:dyDescent="0.25">
      <c r="M66" t="s">
        <v>18</v>
      </c>
      <c r="N66">
        <f>AVERAGE(M$1:M$3)</f>
        <v>0.98673656656198006</v>
      </c>
      <c r="O66">
        <f>AVERAGE(M$4:M$6)</f>
        <v>0.9711754988153517</v>
      </c>
      <c r="P66">
        <f>AVERAGE(M$7:M$12)</f>
        <v>0.98641730303625186</v>
      </c>
      <c r="Q66">
        <f>AVERAGE(M$13:M$16)</f>
        <v>0.97139190600354119</v>
      </c>
    </row>
    <row r="67" spans="13:20" x14ac:dyDescent="0.25">
      <c r="N67">
        <f>STDEV(M$1:M$3)/SQRT(COUNT(M$1:M$3))</f>
        <v>7.0052886130003668E-3</v>
      </c>
      <c r="O67">
        <f>STDEV(M$4:M$6)/SQRT(COUNT(M$4:M$6))</f>
        <v>1.503783477019374E-2</v>
      </c>
      <c r="P67">
        <f>STDEV(M$7:M$12)/SQRT(COUNT(M$7:M$12))</f>
        <v>3.5757499649962049E-3</v>
      </c>
      <c r="Q67">
        <f>STDEV(M$13:M$16)/SQRT(COUNT(M$13:M$16))</f>
        <v>2.0146564767021844E-2</v>
      </c>
    </row>
    <row r="69" spans="13:20" x14ac:dyDescent="0.25">
      <c r="O69" t="s">
        <v>0</v>
      </c>
      <c r="P69" t="s">
        <v>1</v>
      </c>
      <c r="Q69" t="s">
        <v>2</v>
      </c>
      <c r="R69" t="s">
        <v>3</v>
      </c>
    </row>
    <row r="70" spans="13:20" x14ac:dyDescent="0.25">
      <c r="N70" t="s">
        <v>20</v>
      </c>
      <c r="O70">
        <f>AVERAGE(N$1:N$3)</f>
        <v>8.0380795062455782E-2</v>
      </c>
      <c r="P70">
        <f>AVERAGE(N$4:N$6)</f>
        <v>7.2875352419681821E-2</v>
      </c>
      <c r="Q70">
        <f>AVERAGE(N$7:N$12)</f>
        <v>9.2181136886568038E-2</v>
      </c>
      <c r="R70">
        <f>AVERAGE(N$13:N$16)</f>
        <v>5.1179084821841539E-2</v>
      </c>
    </row>
    <row r="71" spans="13:20" x14ac:dyDescent="0.25">
      <c r="O71">
        <f>STDEV(N$1:N$3)/SQRT(COUNT(N$1:N$3))</f>
        <v>1.0915233619636767E-2</v>
      </c>
      <c r="P71">
        <f>STDEV(N$4:N$6)/SQRT(COUNT(N$4:N$6))</f>
        <v>4.0722099273766401E-3</v>
      </c>
      <c r="Q71">
        <f>STDEV(N$7:N$12)/SQRT(COUNT(N$7:N$12))</f>
        <v>2.1585925427879227E-2</v>
      </c>
      <c r="R71">
        <f>STDEV(N$13:N$16)/SQRT(COUNT(N$13:N$16))</f>
        <v>1.0007918415178944E-2</v>
      </c>
    </row>
    <row r="73" spans="13:20" x14ac:dyDescent="0.25">
      <c r="P73" t="s">
        <v>0</v>
      </c>
      <c r="Q73" t="s">
        <v>1</v>
      </c>
      <c r="R73" t="s">
        <v>2</v>
      </c>
      <c r="S73" t="s">
        <v>3</v>
      </c>
    </row>
    <row r="74" spans="13:20" x14ac:dyDescent="0.25">
      <c r="O74" t="s">
        <v>21</v>
      </c>
      <c r="P74">
        <f>AVERAGE(O$1:O$3)</f>
        <v>0.12573277748346509</v>
      </c>
      <c r="Q74">
        <f>AVERAGE(O$4:O$6)</f>
        <v>0.1699215453034533</v>
      </c>
      <c r="R74">
        <f>AVERAGE(O$7:O$12)</f>
        <v>0.14808293869767111</v>
      </c>
      <c r="S74">
        <f>AVERAGE(O$13:O$16)</f>
        <v>0.10596136677008193</v>
      </c>
    </row>
    <row r="75" spans="13:20" x14ac:dyDescent="0.25">
      <c r="P75">
        <f>STDEV(O$1:O$3)/SQRT(COUNT(O$1:O$3))</f>
        <v>5.6452143408847718E-3</v>
      </c>
      <c r="Q75">
        <f>STDEV(O$4:O$6)/SQRT(COUNT(O$4:O$6))</f>
        <v>3.7850370399205052E-2</v>
      </c>
      <c r="R75">
        <f>STDEV(O$7:O$12)/SQRT(COUNT(O$7:O$12))</f>
        <v>3.6284847065312778E-2</v>
      </c>
      <c r="S75">
        <f>STDEV(O$13:O$16)/SQRT(COUNT(O$13:O$16))</f>
        <v>2.7489640271535092E-2</v>
      </c>
    </row>
    <row r="77" spans="13:20" x14ac:dyDescent="0.25">
      <c r="Q77" t="s">
        <v>0</v>
      </c>
      <c r="R77" t="s">
        <v>1</v>
      </c>
      <c r="S77" t="s">
        <v>2</v>
      </c>
      <c r="T77" t="s">
        <v>3</v>
      </c>
    </row>
    <row r="78" spans="13:20" x14ac:dyDescent="0.25">
      <c r="P78" t="s">
        <v>22</v>
      </c>
      <c r="Q78">
        <f>AVERAGE(P$1:P$3)</f>
        <v>0.10724483442951589</v>
      </c>
      <c r="R78">
        <f>AVERAGE(P$4:P$6)</f>
        <v>0.15766927451331295</v>
      </c>
      <c r="S78">
        <f>AVERAGE(P$7:P$12)</f>
        <v>0.11064423028496929</v>
      </c>
      <c r="T78">
        <f>AVERAGE(P$13:P$16)</f>
        <v>0.14278461700442605</v>
      </c>
    </row>
    <row r="79" spans="13:20" x14ac:dyDescent="0.25">
      <c r="Q79">
        <f>STDEV(P$1:P$3)/SQRT(COUNT(P$1:P$3))</f>
        <v>2.8542464783419624E-2</v>
      </c>
      <c r="R79">
        <f>STDEV(P$4:P$6)/SQRT(COUNT(P$4:P$6))</f>
        <v>4.2875727674567869E-2</v>
      </c>
      <c r="S79">
        <f>STDEV(P$7:P$12)/SQRT(COUNT(P$7:P$12))</f>
        <v>1.5523208064045604E-2</v>
      </c>
      <c r="T79">
        <f>STDEV(P$13:P$16)/SQRT(COUNT(P$13:P$16))</f>
        <v>5.1428157668063301E-2</v>
      </c>
    </row>
    <row r="81" spans="17:27" x14ac:dyDescent="0.25">
      <c r="R81" t="s">
        <v>0</v>
      </c>
      <c r="S81" t="s">
        <v>1</v>
      </c>
      <c r="T81" t="s">
        <v>2</v>
      </c>
      <c r="U81" t="s">
        <v>3</v>
      </c>
    </row>
    <row r="82" spans="17:27" x14ac:dyDescent="0.25">
      <c r="Q82" t="s">
        <v>19</v>
      </c>
      <c r="R82">
        <f>AVERAGE(Q$1:Q$3)</f>
        <v>2.0222332586854408E-2</v>
      </c>
      <c r="S82">
        <f>AVERAGE(Q$4:Q$6)</f>
        <v>1.9816594988521598E-2</v>
      </c>
      <c r="T82">
        <f>AVERAGE(Q$7:Q$12)</f>
        <v>2.0538629939624246E-2</v>
      </c>
      <c r="U82">
        <f>AVERAGE(Q$13:Q$16)</f>
        <v>2.0258966163912498E-2</v>
      </c>
      <c r="X82">
        <f>1/R82</f>
        <v>49.450279571114024</v>
      </c>
      <c r="Y82">
        <f t="shared" ref="Y82:AA82" si="3">1/S82</f>
        <v>50.462756118255015</v>
      </c>
      <c r="Z82">
        <f t="shared" si="3"/>
        <v>48.688739362830887</v>
      </c>
      <c r="AA82">
        <f t="shared" si="3"/>
        <v>49.360860367164747</v>
      </c>
    </row>
    <row r="83" spans="17:27" x14ac:dyDescent="0.25">
      <c r="R83">
        <f>STDEV(Q$1:Q$3)/SQRT(COUNT(Q$1:Q$3))</f>
        <v>3.5303750180268995E-4</v>
      </c>
      <c r="S83">
        <f>STDEV(Q$4:Q$6)/SQRT(COUNT(Q$4:Q$6))</f>
        <v>2.0875185122770588E-4</v>
      </c>
      <c r="T83">
        <f>STDEV(Q$7:Q$12)/SQRT(COUNT(Q$7:Q$12))</f>
        <v>2.5614365015940897E-4</v>
      </c>
      <c r="U83">
        <f>STDEV(Q$13:Q$16)/SQRT(COUNT(Q$13:Q$16))</f>
        <v>3.7972823818574589E-4</v>
      </c>
    </row>
    <row r="85" spans="17:27" x14ac:dyDescent="0.25">
      <c r="S85" t="s">
        <v>0</v>
      </c>
      <c r="T85" t="s">
        <v>1</v>
      </c>
      <c r="U85" t="s">
        <v>2</v>
      </c>
      <c r="V85" t="s">
        <v>3</v>
      </c>
    </row>
    <row r="86" spans="17:27" x14ac:dyDescent="0.25">
      <c r="R86" t="s">
        <v>6</v>
      </c>
      <c r="S86">
        <f>AVERAGE(R$1:R$3)</f>
        <v>2.656597795504485E-2</v>
      </c>
      <c r="T86">
        <f>AVERAGE(R$4:R$6)</f>
        <v>2.6751184224356007E-2</v>
      </c>
      <c r="U86">
        <f>AVERAGE(R$7:R$12)</f>
        <v>2.7069600555208739E-2</v>
      </c>
      <c r="V86">
        <f>AVERAGE(R$13:R$16)</f>
        <v>2.6720547468857731E-2</v>
      </c>
      <c r="X86">
        <f>1/S86</f>
        <v>37.642130159567536</v>
      </c>
      <c r="Y86">
        <f t="shared" ref="Y86:AA86" si="4">1/T86</f>
        <v>37.381522687490424</v>
      </c>
      <c r="Z86">
        <f t="shared" si="4"/>
        <v>36.941808504358583</v>
      </c>
      <c r="AA86">
        <f t="shared" si="4"/>
        <v>37.424382908526866</v>
      </c>
    </row>
    <row r="87" spans="17:27" x14ac:dyDescent="0.25">
      <c r="S87">
        <f>STDEV(R$1:R$3)/SQRT(COUNT(R$1:R$3))</f>
        <v>2.1449597141801813E-5</v>
      </c>
      <c r="T87">
        <f>STDEV(R$4:R$6)/SQRT(COUNT(R$4:R$6))</f>
        <v>1.0385460435445708E-4</v>
      </c>
      <c r="U87">
        <f>STDEV(R$7:R$12)/SQRT(COUNT(R$7:R$12))</f>
        <v>2.9433922027582109E-4</v>
      </c>
      <c r="V87">
        <f>STDEV(R$13:R$16)/SQRT(COUNT(R$13:R$16))</f>
        <v>1.9182950059940283E-4</v>
      </c>
    </row>
  </sheetData>
  <conditionalFormatting sqref="N17:W32">
    <cfRule type="notContainsText" dxfId="5" priority="6" operator="notContains" text="Ok">
      <formula>ISERROR(SEARCH("Ok",N17))</formula>
    </cfRule>
  </conditionalFormatting>
  <conditionalFormatting sqref="AD17:AD32">
    <cfRule type="notContainsText" dxfId="4" priority="5" operator="notContains" text="Ok">
      <formula>ISERROR(SEARCH("Ok",AD17))</formula>
    </cfRule>
  </conditionalFormatting>
  <conditionalFormatting sqref="AE17:AE32">
    <cfRule type="notContainsText" dxfId="3" priority="4" operator="notContains" text="Ok">
      <formula>ISERROR(SEARCH("Ok",AE17))</formula>
    </cfRule>
  </conditionalFormatting>
  <conditionalFormatting sqref="N1:N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2020-03-31T20:56:21Z</dcterms:created>
  <dcterms:modified xsi:type="dcterms:W3CDTF">2020-03-31T21:16:03Z</dcterms:modified>
</cp:coreProperties>
</file>