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29E1DCA-95C5-4B37-BEA0-6033317F8BDC}" xr6:coauthVersionLast="44" xr6:coauthVersionMax="44" xr10:uidLastSave="{00000000-0000-0000-0000-000000000000}"/>
  <bookViews>
    <workbookView xWindow="-23148" yWindow="0" windowWidth="23256" windowHeight="12576" xr2:uid="{0A183822-7954-4BE4-BDAB-B5FAE4C8B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3" i="1" l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K6" i="1"/>
  <c r="AK5" i="1"/>
  <c r="AJ6" i="1"/>
  <c r="AJ5" i="1"/>
  <c r="AD23" i="1" s="1"/>
  <c r="O38" i="1"/>
  <c r="P38" i="1"/>
  <c r="Q38" i="1"/>
  <c r="R38" i="1"/>
  <c r="S38" i="1"/>
  <c r="T38" i="1"/>
  <c r="U38" i="1"/>
  <c r="V38" i="1"/>
  <c r="W38" i="1"/>
  <c r="O39" i="1"/>
  <c r="P39" i="1"/>
  <c r="Q39" i="1"/>
  <c r="R39" i="1"/>
  <c r="S39" i="1"/>
  <c r="T39" i="1"/>
  <c r="U39" i="1"/>
  <c r="V39" i="1"/>
  <c r="W39" i="1"/>
  <c r="O40" i="1"/>
  <c r="P40" i="1"/>
  <c r="Q40" i="1"/>
  <c r="R40" i="1"/>
  <c r="S40" i="1"/>
  <c r="T40" i="1"/>
  <c r="U40" i="1"/>
  <c r="V40" i="1"/>
  <c r="W40" i="1"/>
  <c r="O41" i="1"/>
  <c r="P41" i="1"/>
  <c r="Q41" i="1"/>
  <c r="R41" i="1"/>
  <c r="S41" i="1"/>
  <c r="T41" i="1"/>
  <c r="U41" i="1"/>
  <c r="V41" i="1"/>
  <c r="W41" i="1"/>
  <c r="O42" i="1"/>
  <c r="P42" i="1"/>
  <c r="Q42" i="1"/>
  <c r="R42" i="1"/>
  <c r="S42" i="1"/>
  <c r="T42" i="1"/>
  <c r="U42" i="1"/>
  <c r="V42" i="1"/>
  <c r="W42" i="1"/>
  <c r="O43" i="1"/>
  <c r="P43" i="1"/>
  <c r="Q43" i="1"/>
  <c r="R43" i="1"/>
  <c r="S43" i="1"/>
  <c r="T43" i="1"/>
  <c r="U43" i="1"/>
  <c r="V43" i="1"/>
  <c r="W43" i="1"/>
  <c r="O44" i="1"/>
  <c r="P44" i="1"/>
  <c r="Q44" i="1"/>
  <c r="R44" i="1"/>
  <c r="S44" i="1"/>
  <c r="T44" i="1"/>
  <c r="U44" i="1"/>
  <c r="V44" i="1"/>
  <c r="W44" i="1"/>
  <c r="N39" i="1"/>
  <c r="N40" i="1"/>
  <c r="N41" i="1"/>
  <c r="N42" i="1"/>
  <c r="N43" i="1"/>
  <c r="N44" i="1"/>
  <c r="O23" i="1"/>
  <c r="P23" i="1"/>
  <c r="Q23" i="1"/>
  <c r="R23" i="1"/>
  <c r="S23" i="1"/>
  <c r="T23" i="1"/>
  <c r="U23" i="1"/>
  <c r="V23" i="1"/>
  <c r="W23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O26" i="1"/>
  <c r="P26" i="1"/>
  <c r="Q26" i="1"/>
  <c r="R26" i="1"/>
  <c r="S26" i="1"/>
  <c r="T26" i="1"/>
  <c r="U26" i="1"/>
  <c r="V26" i="1"/>
  <c r="W26" i="1"/>
  <c r="O27" i="1"/>
  <c r="P27" i="1"/>
  <c r="Q27" i="1"/>
  <c r="R27" i="1"/>
  <c r="S27" i="1"/>
  <c r="T27" i="1"/>
  <c r="U27" i="1"/>
  <c r="V27" i="1"/>
  <c r="W27" i="1"/>
  <c r="O28" i="1"/>
  <c r="P28" i="1"/>
  <c r="Q28" i="1"/>
  <c r="R28" i="1"/>
  <c r="S28" i="1"/>
  <c r="T28" i="1"/>
  <c r="U28" i="1"/>
  <c r="V28" i="1"/>
  <c r="W28" i="1"/>
  <c r="O29" i="1"/>
  <c r="P29" i="1"/>
  <c r="Q29" i="1"/>
  <c r="R29" i="1"/>
  <c r="S29" i="1"/>
  <c r="T29" i="1"/>
  <c r="U29" i="1"/>
  <c r="V29" i="1"/>
  <c r="W29" i="1"/>
  <c r="O30" i="1"/>
  <c r="P30" i="1"/>
  <c r="Q30" i="1"/>
  <c r="R30" i="1"/>
  <c r="S30" i="1"/>
  <c r="T30" i="1"/>
  <c r="U30" i="1"/>
  <c r="V30" i="1"/>
  <c r="W30" i="1"/>
  <c r="O31" i="1"/>
  <c r="P31" i="1"/>
  <c r="Q31" i="1"/>
  <c r="R31" i="1"/>
  <c r="S31" i="1"/>
  <c r="T31" i="1"/>
  <c r="U31" i="1"/>
  <c r="V31" i="1"/>
  <c r="W31" i="1"/>
  <c r="O32" i="1"/>
  <c r="P32" i="1"/>
  <c r="Q32" i="1"/>
  <c r="R32" i="1"/>
  <c r="S32" i="1"/>
  <c r="T32" i="1"/>
  <c r="U32" i="1"/>
  <c r="V32" i="1"/>
  <c r="W32" i="1"/>
  <c r="O33" i="1"/>
  <c r="P33" i="1"/>
  <c r="Q33" i="1"/>
  <c r="R33" i="1"/>
  <c r="S33" i="1"/>
  <c r="T33" i="1"/>
  <c r="U33" i="1"/>
  <c r="V33" i="1"/>
  <c r="W33" i="1"/>
  <c r="O34" i="1"/>
  <c r="P34" i="1"/>
  <c r="Q34" i="1"/>
  <c r="R34" i="1"/>
  <c r="S34" i="1"/>
  <c r="T34" i="1"/>
  <c r="U34" i="1"/>
  <c r="V34" i="1"/>
  <c r="W34" i="1"/>
  <c r="O35" i="1"/>
  <c r="P35" i="1"/>
  <c r="Q35" i="1"/>
  <c r="R35" i="1"/>
  <c r="S35" i="1"/>
  <c r="T35" i="1"/>
  <c r="U35" i="1"/>
  <c r="V35" i="1"/>
  <c r="W35" i="1"/>
  <c r="O36" i="1"/>
  <c r="P36" i="1"/>
  <c r="Q36" i="1"/>
  <c r="R36" i="1"/>
  <c r="S36" i="1"/>
  <c r="T36" i="1"/>
  <c r="U36" i="1"/>
  <c r="V36" i="1"/>
  <c r="W36" i="1"/>
  <c r="O37" i="1"/>
  <c r="P37" i="1"/>
  <c r="Q37" i="1"/>
  <c r="R37" i="1"/>
  <c r="S37" i="1"/>
  <c r="T37" i="1"/>
  <c r="U37" i="1"/>
  <c r="V37" i="1"/>
  <c r="W37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23" i="1"/>
  <c r="Y6" i="1"/>
  <c r="W6" i="1"/>
  <c r="V6" i="1"/>
  <c r="AA5" i="1"/>
  <c r="Z5" i="1"/>
  <c r="W5" i="1"/>
  <c r="V5" i="1"/>
  <c r="T5" i="1"/>
  <c r="X93" i="1"/>
  <c r="V93" i="1"/>
  <c r="U93" i="1"/>
  <c r="T93" i="1"/>
  <c r="S93" i="1"/>
  <c r="X92" i="1"/>
  <c r="W92" i="1"/>
  <c r="V92" i="1"/>
  <c r="U92" i="1"/>
  <c r="T92" i="1"/>
  <c r="S92" i="1"/>
  <c r="W89" i="1"/>
  <c r="U89" i="1"/>
  <c r="T89" i="1"/>
  <c r="S89" i="1"/>
  <c r="R89" i="1"/>
  <c r="W88" i="1"/>
  <c r="V88" i="1"/>
  <c r="U88" i="1"/>
  <c r="T88" i="1"/>
  <c r="S88" i="1"/>
  <c r="R88" i="1"/>
  <c r="V85" i="1"/>
  <c r="T85" i="1"/>
  <c r="S85" i="1"/>
  <c r="R85" i="1"/>
  <c r="Q85" i="1"/>
  <c r="V84" i="1"/>
  <c r="U84" i="1"/>
  <c r="T84" i="1"/>
  <c r="S84" i="1"/>
  <c r="R84" i="1"/>
  <c r="Q84" i="1"/>
  <c r="U81" i="1"/>
  <c r="S81" i="1"/>
  <c r="R81" i="1"/>
  <c r="Q81" i="1"/>
  <c r="P81" i="1"/>
  <c r="U80" i="1"/>
  <c r="T80" i="1"/>
  <c r="S80" i="1"/>
  <c r="R80" i="1"/>
  <c r="Q80" i="1"/>
  <c r="P80" i="1"/>
  <c r="T77" i="1"/>
  <c r="R77" i="1"/>
  <c r="Q77" i="1"/>
  <c r="P77" i="1"/>
  <c r="O77" i="1"/>
  <c r="T76" i="1"/>
  <c r="S76" i="1"/>
  <c r="R76" i="1"/>
  <c r="Q76" i="1"/>
  <c r="P76" i="1"/>
  <c r="O76" i="1"/>
  <c r="S73" i="1"/>
  <c r="Q73" i="1"/>
  <c r="P73" i="1"/>
  <c r="O73" i="1"/>
  <c r="N73" i="1"/>
  <c r="S72" i="1"/>
  <c r="R72" i="1"/>
  <c r="Q72" i="1"/>
  <c r="P72" i="1"/>
  <c r="O72" i="1"/>
  <c r="N72" i="1"/>
  <c r="R69" i="1"/>
  <c r="P69" i="1"/>
  <c r="O69" i="1"/>
  <c r="N69" i="1"/>
  <c r="M69" i="1"/>
  <c r="R68" i="1"/>
  <c r="Q68" i="1"/>
  <c r="P68" i="1"/>
  <c r="O68" i="1"/>
  <c r="N68" i="1"/>
  <c r="M68" i="1"/>
  <c r="Q65" i="1"/>
  <c r="O65" i="1"/>
  <c r="N65" i="1"/>
  <c r="M65" i="1"/>
  <c r="L65" i="1"/>
  <c r="Q64" i="1"/>
  <c r="P64" i="1"/>
  <c r="O64" i="1"/>
  <c r="N64" i="1"/>
  <c r="M64" i="1"/>
  <c r="L64" i="1"/>
  <c r="P61" i="1"/>
  <c r="N61" i="1"/>
  <c r="M61" i="1"/>
  <c r="L61" i="1"/>
  <c r="K61" i="1"/>
  <c r="P60" i="1"/>
  <c r="O60" i="1"/>
  <c r="N60" i="1"/>
  <c r="M60" i="1"/>
  <c r="L60" i="1"/>
  <c r="K60" i="1"/>
  <c r="O57" i="1"/>
  <c r="M57" i="1"/>
  <c r="L57" i="1"/>
  <c r="K57" i="1"/>
  <c r="J57" i="1"/>
  <c r="O56" i="1"/>
  <c r="N56" i="1"/>
  <c r="M56" i="1"/>
  <c r="L56" i="1"/>
  <c r="K56" i="1"/>
  <c r="J56" i="1"/>
  <c r="N53" i="1"/>
  <c r="L53" i="1"/>
  <c r="K53" i="1"/>
  <c r="J53" i="1"/>
  <c r="I53" i="1"/>
  <c r="N52" i="1"/>
  <c r="M52" i="1"/>
  <c r="L52" i="1"/>
  <c r="K52" i="1"/>
  <c r="J52" i="1"/>
  <c r="I52" i="1"/>
  <c r="M49" i="1"/>
  <c r="K49" i="1"/>
  <c r="J49" i="1"/>
  <c r="I49" i="1"/>
  <c r="H49" i="1"/>
  <c r="M48" i="1"/>
  <c r="L48" i="1"/>
  <c r="K48" i="1"/>
  <c r="J48" i="1"/>
  <c r="I48" i="1"/>
  <c r="H48" i="1"/>
  <c r="L45" i="1"/>
  <c r="J45" i="1"/>
  <c r="I45" i="1"/>
  <c r="H45" i="1"/>
  <c r="G45" i="1"/>
  <c r="L44" i="1"/>
  <c r="K44" i="1"/>
  <c r="J44" i="1"/>
  <c r="I44" i="1"/>
  <c r="H44" i="1"/>
  <c r="G44" i="1"/>
  <c r="K41" i="1"/>
  <c r="I41" i="1"/>
  <c r="H41" i="1"/>
  <c r="G41" i="1"/>
  <c r="F41" i="1"/>
  <c r="K40" i="1"/>
  <c r="J40" i="1"/>
  <c r="I40" i="1"/>
  <c r="H40" i="1"/>
  <c r="G40" i="1"/>
  <c r="F40" i="1"/>
  <c r="J37" i="1"/>
  <c r="H37" i="1"/>
  <c r="G37" i="1"/>
  <c r="F37" i="1"/>
  <c r="E37" i="1"/>
  <c r="J36" i="1"/>
  <c r="I36" i="1"/>
  <c r="H36" i="1"/>
  <c r="G36" i="1"/>
  <c r="F36" i="1"/>
  <c r="E36" i="1"/>
  <c r="I33" i="1"/>
  <c r="G33" i="1"/>
  <c r="F33" i="1"/>
  <c r="E33" i="1"/>
  <c r="D33" i="1"/>
  <c r="I32" i="1"/>
  <c r="H32" i="1"/>
  <c r="G32" i="1"/>
  <c r="F32" i="1"/>
  <c r="E32" i="1"/>
  <c r="D32" i="1"/>
  <c r="H29" i="1"/>
  <c r="F29" i="1"/>
  <c r="E29" i="1"/>
  <c r="D29" i="1"/>
  <c r="C29" i="1"/>
  <c r="H28" i="1"/>
  <c r="G28" i="1"/>
  <c r="F28" i="1"/>
  <c r="E28" i="1"/>
  <c r="D28" i="1"/>
  <c r="C28" i="1"/>
  <c r="G25" i="1"/>
  <c r="G24" i="1"/>
  <c r="F24" i="1"/>
  <c r="D25" i="1"/>
  <c r="D24" i="1"/>
  <c r="E25" i="1"/>
  <c r="C25" i="1"/>
  <c r="B25" i="1"/>
  <c r="E24" i="1"/>
  <c r="C24" i="1"/>
  <c r="B24" i="1"/>
</calcChain>
</file>

<file path=xl/sharedStrings.xml><?xml version="1.0" encoding="utf-8"?>
<sst xmlns="http://schemas.openxmlformats.org/spreadsheetml/2006/main" count="144" uniqueCount="24">
  <si>
    <t>HK-2</t>
  </si>
  <si>
    <t>UMRC6</t>
  </si>
  <si>
    <t>UOK262</t>
  </si>
  <si>
    <t>UOK + DIDS</t>
  </si>
  <si>
    <t>siRNA_c</t>
  </si>
  <si>
    <t>siRNA</t>
  </si>
  <si>
    <t>kPL</t>
  </si>
  <si>
    <t>kMCT4</t>
  </si>
  <si>
    <t>R1L</t>
  </si>
  <si>
    <t>Rinj</t>
  </si>
  <si>
    <t>Tarrival</t>
  </si>
  <si>
    <t>Tbolus</t>
  </si>
  <si>
    <t>FP</t>
  </si>
  <si>
    <t>FL</t>
  </si>
  <si>
    <t>kLinflux</t>
  </si>
  <si>
    <t>kLP</t>
  </si>
  <si>
    <t>RsqP</t>
  </si>
  <si>
    <t>RsqLin</t>
  </si>
  <si>
    <t>RsqLex</t>
  </si>
  <si>
    <t>RMSEP</t>
  </si>
  <si>
    <t>RMSELin</t>
  </si>
  <si>
    <t>RMSELex</t>
  </si>
  <si>
    <t>R1P</t>
  </si>
  <si>
    <t>R1Lex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</si>
</sst>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Sheet1!$B$25:$E$25</c:f>
                <c:numCache>
                  <c:formatCode>General</c:formatCode>
                  <c:ptCount val="4"/>
                  <c:pt idx="0">
                    <c:v>1.4110540454517E-4</c:v>
                  </c:pt>
                  <c:pt idx="1">
                    <c:v>1.1938388220454957E-3</c:v>
                  </c:pt>
                  <c:pt idx="2">
                    <c:v>1.0219978638120604E-2</c:v>
                  </c:pt>
                  <c:pt idx="3">
                    <c:v>4.2920729768569356E-4</c:v>
                  </c:pt>
                </c:numCache>
              </c:numRef>
            </c:plus>
            <c:minus>
              <c:numRef>
                <c:f>Sheet1!$B$25:$E$25</c:f>
                <c:numCache>
                  <c:formatCode>General</c:formatCode>
                  <c:ptCount val="4"/>
                  <c:pt idx="0">
                    <c:v>1.4110540454517E-4</c:v>
                  </c:pt>
                  <c:pt idx="1">
                    <c:v>1.1938388220454957E-3</c:v>
                  </c:pt>
                  <c:pt idx="2">
                    <c:v>1.0219978638120604E-2</c:v>
                  </c:pt>
                  <c:pt idx="3">
                    <c:v>4.2920729768569356E-4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Sheet1!$B$23:$E$23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2.3173268963984188E-3</c:v>
                </c:pt>
                <c:pt idx="1">
                  <c:v>6.5132119631182801E-3</c:v>
                </c:pt>
                <c:pt idx="2">
                  <c:v>2.7535106283079838E-2</c:v>
                </c:pt>
                <c:pt idx="3">
                  <c:v>5.0273961825241173E-3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8-45B5-AE65-A211A979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04152"/>
        <c:axId val="351102840"/>
      </c:barChart>
      <c:catAx>
        <c:axId val="35110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2840"/>
        <c:crosses val="autoZero"/>
        <c:auto val="1"/>
        <c:lblAlgn val="ctr"/>
        <c:lblOffset val="100"/>
        <c:noMultiLvlLbl val="0"/>
      </c:catAx>
      <c:valAx>
        <c:axId val="35110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4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Sheet1!$C$29:$F$29</c:f>
                <c:numCache>
                  <c:formatCode>General</c:formatCode>
                  <c:ptCount val="4"/>
                  <c:pt idx="0">
                    <c:v>1.2057455739979463E-2</c:v>
                  </c:pt>
                  <c:pt idx="1">
                    <c:v>5.7309495294150879E-2</c:v>
                  </c:pt>
                  <c:pt idx="2">
                    <c:v>0.39928208436858398</c:v>
                  </c:pt>
                  <c:pt idx="3">
                    <c:v>0.13741088889033834</c:v>
                  </c:pt>
                </c:numCache>
              </c:numRef>
            </c:plus>
            <c:minus>
              <c:numRef>
                <c:f>Sheet1!$C$29:$F$29</c:f>
                <c:numCache>
                  <c:formatCode>General</c:formatCode>
                  <c:ptCount val="4"/>
                  <c:pt idx="0">
                    <c:v>1.2057455739979463E-2</c:v>
                  </c:pt>
                  <c:pt idx="1">
                    <c:v>5.7309495294150879E-2</c:v>
                  </c:pt>
                  <c:pt idx="2">
                    <c:v>0.39928208436858398</c:v>
                  </c:pt>
                  <c:pt idx="3">
                    <c:v>0.13741088889033834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Sheet1!$C$27:$F$27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Sheet1!$C$28:$F$28</c:f>
              <c:numCache>
                <c:formatCode>General</c:formatCode>
                <c:ptCount val="4"/>
                <c:pt idx="0">
                  <c:v>9.2535545750464687E-2</c:v>
                </c:pt>
                <c:pt idx="1">
                  <c:v>0.3541415185008206</c:v>
                </c:pt>
                <c:pt idx="2">
                  <c:v>0.75444268232926348</c:v>
                </c:pt>
                <c:pt idx="3">
                  <c:v>0.16916415025152015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F-44C5-BD22-384F6A6EE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455432"/>
        <c:axId val="657455104"/>
      </c:barChart>
      <c:catAx>
        <c:axId val="65745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55104"/>
        <c:crosses val="autoZero"/>
        <c:auto val="1"/>
        <c:lblAlgn val="ctr"/>
        <c:lblOffset val="100"/>
        <c:noMultiLvlLbl val="0"/>
      </c:catAx>
      <c:valAx>
        <c:axId val="6574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5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133350</xdr:rowOff>
    </xdr:from>
    <xdr:to>
      <xdr:col>15</xdr:col>
      <xdr:colOff>228600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B8D49-F3D8-418C-92D8-2239E8728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18</xdr:row>
      <xdr:rowOff>133350</xdr:rowOff>
    </xdr:from>
    <xdr:to>
      <xdr:col>13</xdr:col>
      <xdr:colOff>91440</xdr:colOff>
      <xdr:row>33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A2C9C-56E6-4AFF-AD08-CA9D41EB9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B43B-2314-4052-A08E-119606CE711A}">
  <dimension ref="A1:AK93"/>
  <sheetViews>
    <sheetView tabSelected="1" topLeftCell="A19" workbookViewId="0">
      <selection activeCell="K35" sqref="K35"/>
    </sheetView>
  </sheetViews>
  <sheetFormatPr defaultRowHeight="15" x14ac:dyDescent="0.25"/>
  <sheetData>
    <row r="1" spans="1:37" x14ac:dyDescent="0.25">
      <c r="A1">
        <v>2.0440913622746353E-3</v>
      </c>
      <c r="B1">
        <v>0.10465567845805716</v>
      </c>
      <c r="C1">
        <v>2.6315789473742499E-2</v>
      </c>
      <c r="D1">
        <v>818926518.32173777</v>
      </c>
      <c r="E1">
        <v>23.82609736019262</v>
      </c>
      <c r="F1">
        <v>61.845367692256538</v>
      </c>
      <c r="G1">
        <v>0.68884824364616704</v>
      </c>
      <c r="H1">
        <v>6.8689081548227338E-2</v>
      </c>
      <c r="I1">
        <v>9.9999999999777905E-3</v>
      </c>
      <c r="J1">
        <v>3.2257708635855453E-14</v>
      </c>
      <c r="K1">
        <v>0.99150334140232921</v>
      </c>
      <c r="L1">
        <v>0.98468620622725533</v>
      </c>
      <c r="M1">
        <v>0.96903400881054969</v>
      </c>
      <c r="N1">
        <v>9.1715276871926474E-2</v>
      </c>
      <c r="O1">
        <v>0.12312861501299061</v>
      </c>
      <c r="P1">
        <v>0.17508949505197574</v>
      </c>
      <c r="Q1">
        <v>2.0833159094342264E-2</v>
      </c>
      <c r="R1">
        <v>2.6617079497839362E-2</v>
      </c>
    </row>
    <row r="2" spans="1:37" x14ac:dyDescent="0.25">
      <c r="A2">
        <v>2.3927976051121252E-3</v>
      </c>
      <c r="B2">
        <v>0.10453021573169838</v>
      </c>
      <c r="C2">
        <v>9.5311438438472257E-2</v>
      </c>
      <c r="D2">
        <v>36088455.454467326</v>
      </c>
      <c r="E2">
        <v>18.681938922510028</v>
      </c>
      <c r="F2">
        <v>58.195976647332117</v>
      </c>
      <c r="G2">
        <v>2.9227470395530482E-6</v>
      </c>
      <c r="H2">
        <v>2.7168577155675049E-2</v>
      </c>
      <c r="I2">
        <v>5.4853470340308853E-14</v>
      </c>
      <c r="J2">
        <v>9.7951610168121699E-3</v>
      </c>
      <c r="K2">
        <v>0.99654313831679786</v>
      </c>
      <c r="L2">
        <v>0.98089961043097618</v>
      </c>
      <c r="M2">
        <v>0.99419710437208608</v>
      </c>
      <c r="N2">
        <v>5.8500368087475212E-2</v>
      </c>
      <c r="O2">
        <v>0.13751140197573994</v>
      </c>
      <c r="P2">
        <v>7.5794898717755591E-2</v>
      </c>
      <c r="Q2">
        <v>1.9608725866423513E-2</v>
      </c>
      <c r="R2">
        <v>2.6577712286619641E-2</v>
      </c>
    </row>
    <row r="3" spans="1:37" x14ac:dyDescent="0.25">
      <c r="A3">
        <v>2.5150917218084955E-3</v>
      </c>
      <c r="B3">
        <v>6.8420743061638548E-2</v>
      </c>
      <c r="C3">
        <v>9.9919481514801317E-2</v>
      </c>
      <c r="D3">
        <v>1041012019.8025222</v>
      </c>
      <c r="E3">
        <v>19.19905848943559</v>
      </c>
      <c r="F3">
        <v>68.746258055837359</v>
      </c>
      <c r="G3">
        <v>0.60206471914450987</v>
      </c>
      <c r="H3">
        <v>1.3162386949168365E-2</v>
      </c>
      <c r="I3">
        <v>2.9701056386062662E-7</v>
      </c>
      <c r="J3">
        <v>6.9695614230316312E-9</v>
      </c>
      <c r="K3">
        <v>0.99165914719180515</v>
      </c>
      <c r="L3">
        <v>0.98342962178459059</v>
      </c>
      <c r="M3">
        <v>0.99356881462323687</v>
      </c>
      <c r="N3">
        <v>9.0870480796092098E-2</v>
      </c>
      <c r="O3">
        <v>0.12808073404402126</v>
      </c>
      <c r="P3">
        <v>7.9792690912110151E-2</v>
      </c>
      <c r="Q3">
        <v>2.0655159578091005E-2</v>
      </c>
      <c r="R3">
        <v>2.6542201148823823E-2</v>
      </c>
    </row>
    <row r="4" spans="1:37" x14ac:dyDescent="0.25">
      <c r="A4">
        <v>5.3762528274266495E-3</v>
      </c>
      <c r="B4">
        <v>0.28353888576952746</v>
      </c>
      <c r="C4">
        <v>2.6315791785633313E-2</v>
      </c>
      <c r="D4">
        <v>86596842.841015711</v>
      </c>
      <c r="E4">
        <v>30.913689726992203</v>
      </c>
      <c r="F4">
        <v>58.032491918073021</v>
      </c>
      <c r="G4">
        <v>1.0000054897723946E-8</v>
      </c>
      <c r="H4">
        <v>0.19489217419388372</v>
      </c>
      <c r="I4">
        <v>1.5781641433140845E-7</v>
      </c>
      <c r="J4">
        <v>9.9999999999661453E-3</v>
      </c>
      <c r="K4">
        <v>0.99355664494107587</v>
      </c>
      <c r="L4">
        <v>0.93629390894292164</v>
      </c>
      <c r="M4">
        <v>0.93686960382096918</v>
      </c>
      <c r="N4">
        <v>7.9868150775730701E-2</v>
      </c>
      <c r="O4">
        <v>0.25113548165583355</v>
      </c>
      <c r="P4">
        <v>0.24999818442788838</v>
      </c>
      <c r="Q4">
        <v>1.9607843137278452E-2</v>
      </c>
      <c r="R4">
        <v>2.6896859532853503E-2</v>
      </c>
    </row>
    <row r="5" spans="1:37" x14ac:dyDescent="0.25">
      <c r="A5">
        <v>5.2633828822758588E-3</v>
      </c>
      <c r="B5">
        <v>0.46763865279280215</v>
      </c>
      <c r="C5">
        <v>9.8159086554318709E-2</v>
      </c>
      <c r="D5">
        <v>1103368290.1447656</v>
      </c>
      <c r="E5">
        <v>12.198015708622073</v>
      </c>
      <c r="F5">
        <v>70.613225370925008</v>
      </c>
      <c r="G5">
        <v>0.58519336522215837</v>
      </c>
      <c r="H5">
        <v>0.28961327237140227</v>
      </c>
      <c r="I5">
        <v>1.0641221838503477E-3</v>
      </c>
      <c r="J5">
        <v>1.0084863790427543E-4</v>
      </c>
      <c r="K5">
        <v>0.99461538917933912</v>
      </c>
      <c r="L5">
        <v>0.97097659833260552</v>
      </c>
      <c r="M5">
        <v>0.98146415872607196</v>
      </c>
      <c r="N5">
        <v>7.3012086071104015E-2</v>
      </c>
      <c r="O5">
        <v>0.16950860642079654</v>
      </c>
      <c r="P5">
        <v>0.1354639541028857</v>
      </c>
      <c r="Q5">
        <v>2.0492690390827111E-2</v>
      </c>
      <c r="R5">
        <v>2.6871171299631819E-2</v>
      </c>
      <c r="T5">
        <f>0.0001</f>
        <v>1E-4</v>
      </c>
      <c r="U5">
        <v>1E-4</v>
      </c>
      <c r="V5">
        <f>1/38</f>
        <v>2.6315789473684209E-2</v>
      </c>
      <c r="W5">
        <f>10^8</f>
        <v>100000000</v>
      </c>
      <c r="X5">
        <v>12</v>
      </c>
      <c r="Y5">
        <v>35</v>
      </c>
      <c r="Z5">
        <f>0.00000001</f>
        <v>1E-8</v>
      </c>
      <c r="AA5">
        <f>0.00000001</f>
        <v>1E-8</v>
      </c>
      <c r="AB5">
        <v>0</v>
      </c>
      <c r="AC5">
        <v>0</v>
      </c>
      <c r="AJ5">
        <f>1/51</f>
        <v>1.9607843137254902E-2</v>
      </c>
      <c r="AK5">
        <f>1/37.7</f>
        <v>2.652519893899204E-2</v>
      </c>
    </row>
    <row r="6" spans="1:37" x14ac:dyDescent="0.25">
      <c r="A6">
        <v>8.9000001796523294E-3</v>
      </c>
      <c r="B6">
        <v>0.31124701694013229</v>
      </c>
      <c r="C6">
        <v>2.631578954300581E-2</v>
      </c>
      <c r="D6">
        <v>98184377.42764622</v>
      </c>
      <c r="E6">
        <v>23.117265872845241</v>
      </c>
      <c r="F6">
        <v>54.503896415532829</v>
      </c>
      <c r="G6">
        <v>2.5048537685972825E-8</v>
      </c>
      <c r="H6">
        <v>0.12760821953460458</v>
      </c>
      <c r="I6">
        <v>3.3713746761796656E-14</v>
      </c>
      <c r="J6">
        <v>9.999999999976656E-3</v>
      </c>
      <c r="K6">
        <v>0.995632606519402</v>
      </c>
      <c r="L6">
        <v>0.98684403444459123</v>
      </c>
      <c r="M6">
        <v>0.98980638844998814</v>
      </c>
      <c r="N6">
        <v>6.5754996356109957E-2</v>
      </c>
      <c r="O6">
        <v>0.11412451927545925</v>
      </c>
      <c r="P6">
        <v>0.1004573314124549</v>
      </c>
      <c r="Q6">
        <v>1.9607843166250361E-2</v>
      </c>
      <c r="R6">
        <v>2.673958765293119E-2</v>
      </c>
      <c r="T6">
        <v>0.08</v>
      </c>
      <c r="U6">
        <v>10</v>
      </c>
      <c r="V6">
        <f>1/10</f>
        <v>0.1</v>
      </c>
      <c r="W6">
        <f>10^100</f>
        <v>1E+100</v>
      </c>
      <c r="X6">
        <v>60</v>
      </c>
      <c r="Y6">
        <f>10^100</f>
        <v>1E+100</v>
      </c>
      <c r="Z6">
        <v>10</v>
      </c>
      <c r="AA6">
        <v>10</v>
      </c>
      <c r="AB6">
        <v>0.9</v>
      </c>
      <c r="AC6">
        <v>0.1</v>
      </c>
      <c r="AJ6">
        <f>1/48</f>
        <v>2.0833333333333332E-2</v>
      </c>
      <c r="AK6">
        <f>1/35.7</f>
        <v>2.8011204481792715E-2</v>
      </c>
    </row>
    <row r="7" spans="1:37" x14ac:dyDescent="0.25">
      <c r="A7">
        <v>7.8104063053251026E-3</v>
      </c>
      <c r="B7">
        <v>5.8711767021941051E-2</v>
      </c>
      <c r="C7">
        <v>3.543964728375152E-2</v>
      </c>
      <c r="D7">
        <v>869498093.87442935</v>
      </c>
      <c r="E7">
        <v>39.085223327586924</v>
      </c>
      <c r="F7">
        <v>54.559074477882291</v>
      </c>
      <c r="G7">
        <v>0.80289228249175082</v>
      </c>
      <c r="H7">
        <v>4.7854248498612514E-2</v>
      </c>
      <c r="I7">
        <v>9.9999986481246975E-3</v>
      </c>
      <c r="J7">
        <v>2.4603233390046519E-10</v>
      </c>
      <c r="K7">
        <v>0.99705613162044915</v>
      </c>
      <c r="L7">
        <v>0.99612595656099368</v>
      </c>
      <c r="M7">
        <v>0.9962224675360567</v>
      </c>
      <c r="N7">
        <v>5.3985458187879524E-2</v>
      </c>
      <c r="O7">
        <v>6.1929823224487417E-2</v>
      </c>
      <c r="P7">
        <v>6.1153553774935428E-2</v>
      </c>
      <c r="Q7">
        <v>2.1219783761821043E-2</v>
      </c>
      <c r="R7">
        <v>2.6547519541939579E-2</v>
      </c>
    </row>
    <row r="8" spans="1:37" x14ac:dyDescent="0.25">
      <c r="A8">
        <v>1.0293977888170207E-2</v>
      </c>
      <c r="B8">
        <v>6.2547230470345092E-2</v>
      </c>
      <c r="C8">
        <v>9.9999997394403309E-2</v>
      </c>
      <c r="D8">
        <v>1105943837.1576962</v>
      </c>
      <c r="E8">
        <v>34.224737105350428</v>
      </c>
      <c r="F8">
        <v>62.585373087947318</v>
      </c>
      <c r="G8">
        <v>0.66678525636758301</v>
      </c>
      <c r="H8">
        <v>7.9059354392826436E-2</v>
      </c>
      <c r="I8">
        <v>5.0899272976990542E-7</v>
      </c>
      <c r="J8">
        <v>2.0085230956227377E-8</v>
      </c>
      <c r="K8">
        <v>0.99748717120289465</v>
      </c>
      <c r="L8">
        <v>0.99501466113717596</v>
      </c>
      <c r="M8">
        <v>0.99238547744077443</v>
      </c>
      <c r="N8">
        <v>4.9879347470318032E-2</v>
      </c>
      <c r="O8">
        <v>7.0256523341985691E-2</v>
      </c>
      <c r="P8">
        <v>8.6828170813152195E-2</v>
      </c>
      <c r="Q8">
        <v>2.0609537938434234E-2</v>
      </c>
      <c r="R8">
        <v>2.6714034551213846E-2</v>
      </c>
    </row>
    <row r="9" spans="1:37" x14ac:dyDescent="0.25">
      <c r="A9">
        <v>2.5521490650557456E-2</v>
      </c>
      <c r="B9">
        <v>3.417715349211504</v>
      </c>
      <c r="C9">
        <v>5.2458562678055182E-2</v>
      </c>
      <c r="D9">
        <v>489736763.11978352</v>
      </c>
      <c r="E9">
        <v>29.439042175107609</v>
      </c>
      <c r="F9">
        <v>66.768414906688562</v>
      </c>
      <c r="G9">
        <v>5.7674886716178216E-2</v>
      </c>
      <c r="H9">
        <v>9.9656548726176819</v>
      </c>
      <c r="I9">
        <v>4.6822527483963297E-3</v>
      </c>
      <c r="J9">
        <v>9.6097395522457985E-3</v>
      </c>
      <c r="K9">
        <v>0.99576792146742721</v>
      </c>
      <c r="L9">
        <v>0.93833622632773017</v>
      </c>
      <c r="M9">
        <v>0.97355014251882899</v>
      </c>
      <c r="N9">
        <v>6.4728338054109727E-2</v>
      </c>
      <c r="O9">
        <v>0.24707718618995786</v>
      </c>
      <c r="P9">
        <v>0.1618189077529549</v>
      </c>
      <c r="Q9">
        <v>1.9839079069671032E-2</v>
      </c>
      <c r="R9">
        <v>2.7391887592862471E-2</v>
      </c>
    </row>
    <row r="10" spans="1:37" x14ac:dyDescent="0.25">
      <c r="A10">
        <v>3.146457105211109E-3</v>
      </c>
      <c r="B10">
        <v>0.30767357664672129</v>
      </c>
      <c r="C10">
        <v>7.9583445150516172E-2</v>
      </c>
      <c r="D10">
        <v>61731100.736689009</v>
      </c>
      <c r="E10">
        <v>37.500782638502137</v>
      </c>
      <c r="F10">
        <v>39.883935665374395</v>
      </c>
      <c r="G10">
        <v>2.9511046557444614E-2</v>
      </c>
      <c r="H10">
        <v>0.27047908843108182</v>
      </c>
      <c r="I10">
        <v>4.8746249878534728E-3</v>
      </c>
      <c r="J10">
        <v>1.395798534112733E-3</v>
      </c>
      <c r="K10">
        <v>0.99451203358238027</v>
      </c>
      <c r="L10">
        <v>0.98442477385521798</v>
      </c>
      <c r="M10">
        <v>0.99115715378663338</v>
      </c>
      <c r="N10">
        <v>7.3709475330133459E-2</v>
      </c>
      <c r="O10">
        <v>0.12417517418282223</v>
      </c>
      <c r="P10">
        <v>9.356504556314281E-2</v>
      </c>
      <c r="Q10">
        <v>1.9711737929038364E-2</v>
      </c>
      <c r="R10">
        <v>2.6756523344968534E-2</v>
      </c>
    </row>
    <row r="11" spans="1:37" x14ac:dyDescent="0.25">
      <c r="A11">
        <v>8.6133116110997613E-3</v>
      </c>
      <c r="B11">
        <v>7.5490511028491469E-2</v>
      </c>
      <c r="C11">
        <v>4.1286898867914264E-2</v>
      </c>
      <c r="D11">
        <v>110376839.87821494</v>
      </c>
      <c r="E11">
        <v>18.842232094206679</v>
      </c>
      <c r="F11">
        <v>71.952100802675602</v>
      </c>
      <c r="G11">
        <v>0.61663893787010804</v>
      </c>
      <c r="H11">
        <v>9.8010561447073249E-2</v>
      </c>
      <c r="I11">
        <v>1.3985244766235262E-4</v>
      </c>
      <c r="J11">
        <v>3.4615726410125156E-9</v>
      </c>
      <c r="K11">
        <v>0.98377972734109542</v>
      </c>
      <c r="L11">
        <v>0.98268498828409034</v>
      </c>
      <c r="M11">
        <v>0.98190495840619718</v>
      </c>
      <c r="N11">
        <v>0.12672044007308195</v>
      </c>
      <c r="O11">
        <v>0.13092693228954302</v>
      </c>
      <c r="P11">
        <v>0.13384353244690153</v>
      </c>
      <c r="Q11">
        <v>2.1265776496996937E-2</v>
      </c>
      <c r="R11">
        <v>2.6659677306561914E-2</v>
      </c>
    </row>
    <row r="12" spans="1:37" x14ac:dyDescent="0.25">
      <c r="A12">
        <v>7.9998621646789378E-2</v>
      </c>
      <c r="B12">
        <v>2.1312262426398703</v>
      </c>
      <c r="C12">
        <v>3.3565295393196776E-2</v>
      </c>
      <c r="D12">
        <v>1451043698.7152901</v>
      </c>
      <c r="E12">
        <v>12.000000000081066</v>
      </c>
      <c r="F12">
        <v>77.207645232726918</v>
      </c>
      <c r="G12">
        <v>0.44746338058923973</v>
      </c>
      <c r="H12">
        <v>4.2189544038400131</v>
      </c>
      <c r="I12">
        <v>1.0445275917702612E-3</v>
      </c>
      <c r="J12">
        <v>4.2707190817022586E-14</v>
      </c>
      <c r="K12">
        <v>0.96577834202883539</v>
      </c>
      <c r="L12">
        <v>0.93034953850650604</v>
      </c>
      <c r="M12">
        <v>0.9871713206559789</v>
      </c>
      <c r="N12">
        <v>0.1840636884109762</v>
      </c>
      <c r="O12">
        <v>0.26259085452193304</v>
      </c>
      <c r="P12">
        <v>0.11269601834395418</v>
      </c>
      <c r="Q12">
        <v>2.0460765142843514E-2</v>
      </c>
      <c r="R12">
        <v>2.798323054501933E-2</v>
      </c>
    </row>
    <row r="13" spans="1:37" x14ac:dyDescent="0.25">
      <c r="A13">
        <v>5.3785052731830461E-3</v>
      </c>
      <c r="B13">
        <v>2.6738923838399504E-2</v>
      </c>
      <c r="C13">
        <v>9.9999999999977537E-2</v>
      </c>
      <c r="D13">
        <v>216470048.14877984</v>
      </c>
      <c r="E13">
        <v>28.433727230396499</v>
      </c>
      <c r="F13">
        <v>54.906064887553164</v>
      </c>
      <c r="G13">
        <v>3.2756574456477034E-4</v>
      </c>
      <c r="H13">
        <v>1.9699840230101226E-2</v>
      </c>
      <c r="I13">
        <v>3.2218515143462973E-14</v>
      </c>
      <c r="J13">
        <v>9.9999999999769631E-3</v>
      </c>
      <c r="K13">
        <v>0.99860127036337543</v>
      </c>
      <c r="L13">
        <v>0.99478661481358055</v>
      </c>
      <c r="M13">
        <v>0.98959205188990085</v>
      </c>
      <c r="N13">
        <v>3.7212126252853521E-2</v>
      </c>
      <c r="O13">
        <v>7.184184946502474E-2</v>
      </c>
      <c r="P13">
        <v>0.1015079732286986</v>
      </c>
      <c r="Q13">
        <v>1.9609087170804188E-2</v>
      </c>
      <c r="R13">
        <v>2.6532400155956409E-2</v>
      </c>
    </row>
    <row r="14" spans="1:37" x14ac:dyDescent="0.25">
      <c r="A14">
        <v>3.7811522215408897E-3</v>
      </c>
      <c r="B14">
        <v>2.3975951449874546E-2</v>
      </c>
      <c r="C14">
        <v>3.7648713267753244E-2</v>
      </c>
      <c r="D14">
        <v>2505929597.0853271</v>
      </c>
      <c r="E14">
        <v>33.023920788383059</v>
      </c>
      <c r="F14">
        <v>59.464307434542782</v>
      </c>
      <c r="G14">
        <v>0.73367388393967248</v>
      </c>
      <c r="H14">
        <v>7.8385779505851828E-3</v>
      </c>
      <c r="I14">
        <v>9.9999866391353946E-3</v>
      </c>
      <c r="J14">
        <v>4.7372018157425733E-12</v>
      </c>
      <c r="K14">
        <v>0.99716413840400764</v>
      </c>
      <c r="L14">
        <v>0.99336359824611264</v>
      </c>
      <c r="M14">
        <v>0.99192791876802611</v>
      </c>
      <c r="N14">
        <v>5.2985875287971357E-2</v>
      </c>
      <c r="O14">
        <v>8.1055769297123478E-2</v>
      </c>
      <c r="P14">
        <v>8.9394409331088304E-2</v>
      </c>
      <c r="Q14">
        <v>2.1234380756629898E-2</v>
      </c>
      <c r="R14">
        <v>2.652705700243119E-2</v>
      </c>
    </row>
    <row r="15" spans="1:37" x14ac:dyDescent="0.25">
      <c r="A15">
        <v>5.733412868772542E-3</v>
      </c>
      <c r="B15">
        <v>4.4777155572905403E-2</v>
      </c>
      <c r="C15">
        <v>8.5142842438287111E-2</v>
      </c>
      <c r="D15">
        <v>218002613.50193721</v>
      </c>
      <c r="E15">
        <v>17.966340175817113</v>
      </c>
      <c r="F15">
        <v>65.908559158253198</v>
      </c>
      <c r="G15">
        <v>1.0000042249550875E-8</v>
      </c>
      <c r="H15">
        <v>6.2919062710599565E-3</v>
      </c>
      <c r="I15">
        <v>3.4289203051887389E-11</v>
      </c>
      <c r="J15">
        <v>9.9999958653245423E-3</v>
      </c>
      <c r="K15">
        <v>0.99870449586169496</v>
      </c>
      <c r="L15">
        <v>0.98769404147713824</v>
      </c>
      <c r="M15">
        <v>0.99309265476941699</v>
      </c>
      <c r="N15">
        <v>3.5812694633635289E-2</v>
      </c>
      <c r="O15">
        <v>0.11037617015295072</v>
      </c>
      <c r="P15">
        <v>8.2693843654029875E-2</v>
      </c>
      <c r="Q15">
        <v>1.9607843137297149E-2</v>
      </c>
      <c r="R15">
        <v>2.6528384440147008E-2</v>
      </c>
    </row>
    <row r="16" spans="1:37" x14ac:dyDescent="0.25">
      <c r="A16">
        <v>5.2165143665999902E-3</v>
      </c>
      <c r="B16">
        <v>0.58116457014490119</v>
      </c>
      <c r="C16">
        <v>9.8639936921224136E-2</v>
      </c>
      <c r="D16">
        <v>1520028310.508136</v>
      </c>
      <c r="E16">
        <v>42.233909335383906</v>
      </c>
      <c r="F16">
        <v>67.258477067235617</v>
      </c>
      <c r="G16">
        <v>0.65224422154978035</v>
      </c>
      <c r="H16">
        <v>2.9445381858027808</v>
      </c>
      <c r="I16">
        <v>1.2114734400216535E-4</v>
      </c>
      <c r="J16">
        <v>1.7466018319122646E-7</v>
      </c>
      <c r="K16">
        <v>0.99372489864384794</v>
      </c>
      <c r="L16">
        <v>0.96467753514876009</v>
      </c>
      <c r="M16">
        <v>0.91329113989406796</v>
      </c>
      <c r="N16">
        <v>7.8818464477497449E-2</v>
      </c>
      <c r="O16">
        <v>0.18700064225217924</v>
      </c>
      <c r="P16">
        <v>0.29298766442441349</v>
      </c>
      <c r="Q16">
        <v>2.1276009206649304E-2</v>
      </c>
      <c r="R16">
        <v>2.7041107086627207E-2</v>
      </c>
    </row>
    <row r="17" spans="1:31" x14ac:dyDescent="0.25">
      <c r="A17">
        <v>8.6066060331552955E-3</v>
      </c>
      <c r="B17">
        <v>0.16008235012557337</v>
      </c>
      <c r="C17">
        <v>9.9339087276265128E-2</v>
      </c>
      <c r="D17">
        <v>57131236.229517505</v>
      </c>
      <c r="E17">
        <v>32.736381824141198</v>
      </c>
      <c r="F17">
        <v>55.183442677006219</v>
      </c>
      <c r="G17">
        <v>9.3204360810517093E-8</v>
      </c>
      <c r="H17">
        <v>4.6292385710475975E-2</v>
      </c>
      <c r="I17">
        <v>5.5963149063981782E-13</v>
      </c>
      <c r="J17">
        <v>9.9042611482077596E-3</v>
      </c>
      <c r="K17">
        <v>0.99616058103576866</v>
      </c>
      <c r="L17">
        <v>0.98170981704693761</v>
      </c>
      <c r="M17">
        <v>0.9951918161648281</v>
      </c>
      <c r="N17">
        <v>6.1652451488882459E-2</v>
      </c>
      <c r="O17">
        <v>0.13456329783240231</v>
      </c>
      <c r="P17">
        <v>6.8993492423707725E-2</v>
      </c>
      <c r="Q17">
        <v>1.9607851016459839E-2</v>
      </c>
      <c r="R17">
        <v>2.6583396901367802E-2</v>
      </c>
    </row>
    <row r="18" spans="1:31" x14ac:dyDescent="0.25">
      <c r="A18">
        <v>2.3825085307432405E-2</v>
      </c>
      <c r="B18">
        <v>0.4868769103206117</v>
      </c>
      <c r="C18">
        <v>9.9999899886540525E-2</v>
      </c>
      <c r="D18">
        <v>1719077230.4604545</v>
      </c>
      <c r="E18">
        <v>13.702998564284247</v>
      </c>
      <c r="F18">
        <v>72.555247982805568</v>
      </c>
      <c r="G18">
        <v>0.51501016025399993</v>
      </c>
      <c r="H18">
        <v>0.31446067020291762</v>
      </c>
      <c r="I18">
        <v>2.6497694029687907E-5</v>
      </c>
      <c r="J18">
        <v>1.8250572295691101E-4</v>
      </c>
      <c r="K18">
        <v>0.99526522827522435</v>
      </c>
      <c r="L18">
        <v>0.96728956190212578</v>
      </c>
      <c r="M18">
        <v>0.99004082044259878</v>
      </c>
      <c r="N18">
        <v>6.8464764715347251E-2</v>
      </c>
      <c r="O18">
        <v>0.17995369881415477</v>
      </c>
      <c r="P18">
        <v>9.9295456904267068E-2</v>
      </c>
      <c r="Q18">
        <v>2.1120254939138508E-2</v>
      </c>
      <c r="R18">
        <v>2.677546499569956E-2</v>
      </c>
    </row>
    <row r="19" spans="1:31" x14ac:dyDescent="0.25">
      <c r="A19">
        <v>7.9999999999977797E-2</v>
      </c>
      <c r="B19">
        <v>8.9660203498313579E-2</v>
      </c>
      <c r="C19">
        <v>2.6315789473706417E-2</v>
      </c>
      <c r="D19">
        <v>50540648.358700573</v>
      </c>
      <c r="E19">
        <v>25.91398305976729</v>
      </c>
      <c r="F19">
        <v>62.398234066853576</v>
      </c>
      <c r="G19">
        <v>0.60832421319523755</v>
      </c>
      <c r="H19">
        <v>2.7316030758319766E-2</v>
      </c>
      <c r="I19">
        <v>3.2229931290132734E-14</v>
      </c>
      <c r="J19">
        <v>3.220511957324058E-14</v>
      </c>
      <c r="K19">
        <v>0.98245588834946462</v>
      </c>
      <c r="L19">
        <v>0.93131688102757759</v>
      </c>
      <c r="M19">
        <v>0.93501999229245869</v>
      </c>
      <c r="N19">
        <v>0.13179025204479272</v>
      </c>
      <c r="O19">
        <v>0.26076097825920619</v>
      </c>
      <c r="P19">
        <v>0.25363400330094915</v>
      </c>
      <c r="Q19">
        <v>2.1222426286284703E-2</v>
      </c>
      <c r="R19">
        <v>2.6568225637508797E-2</v>
      </c>
    </row>
    <row r="20" spans="1:31" x14ac:dyDescent="0.25">
      <c r="A20">
        <v>1.0781372792696553E-2</v>
      </c>
      <c r="B20">
        <v>0.10861417866800493</v>
      </c>
      <c r="C20">
        <v>9.9999997840221358E-2</v>
      </c>
      <c r="D20">
        <v>1468022107.008791</v>
      </c>
      <c r="E20">
        <v>21.589313123220027</v>
      </c>
      <c r="F20">
        <v>65.423728825281188</v>
      </c>
      <c r="G20">
        <v>0.65534649688981772</v>
      </c>
      <c r="H20">
        <v>0.12058263481323089</v>
      </c>
      <c r="I20">
        <v>1.9405421539302499E-7</v>
      </c>
      <c r="J20">
        <v>9.9999838680933338E-3</v>
      </c>
      <c r="K20">
        <v>0.99270724372167818</v>
      </c>
      <c r="L20">
        <v>0.99046357235045068</v>
      </c>
      <c r="M20">
        <v>0.98822713682417929</v>
      </c>
      <c r="N20">
        <v>8.4973824031966835E-2</v>
      </c>
      <c r="O20">
        <v>9.716999317593486E-2</v>
      </c>
      <c r="P20">
        <v>0.10796434677281179</v>
      </c>
      <c r="Q20">
        <v>2.0724037579474039E-2</v>
      </c>
      <c r="R20">
        <v>2.659566477285033E-2</v>
      </c>
    </row>
    <row r="21" spans="1:31" x14ac:dyDescent="0.25">
      <c r="A21">
        <v>7.6944322146647853E-3</v>
      </c>
      <c r="B21">
        <v>0.18642571809378297</v>
      </c>
      <c r="C21">
        <v>9.9999999999977593E-2</v>
      </c>
      <c r="D21">
        <v>2066749147.1669409</v>
      </c>
      <c r="E21">
        <v>15.152081001230075</v>
      </c>
      <c r="F21">
        <v>69.229555840732246</v>
      </c>
      <c r="G21">
        <v>0.62044499916990414</v>
      </c>
      <c r="H21">
        <v>0.1447969226843194</v>
      </c>
      <c r="I21">
        <v>3.2204898710353411E-14</v>
      </c>
      <c r="J21">
        <v>9.9999993926586754E-3</v>
      </c>
      <c r="K21">
        <v>0.9894380131515057</v>
      </c>
      <c r="L21">
        <v>0.98056065158178418</v>
      </c>
      <c r="M21">
        <v>0.98156151094688882</v>
      </c>
      <c r="N21">
        <v>0.10225637867639044</v>
      </c>
      <c r="O21">
        <v>0.13872618690800109</v>
      </c>
      <c r="P21">
        <v>0.1351077501943542</v>
      </c>
      <c r="Q21">
        <v>2.0934129971447942E-2</v>
      </c>
      <c r="R21">
        <v>2.6807441557686947E-2</v>
      </c>
    </row>
    <row r="22" spans="1:31" x14ac:dyDescent="0.25">
      <c r="A22">
        <v>6.7424239870017616E-3</v>
      </c>
      <c r="B22">
        <v>0.22304305297682125</v>
      </c>
      <c r="C22">
        <v>9.9998601617137084E-2</v>
      </c>
      <c r="D22">
        <v>1070399379.5138259</v>
      </c>
      <c r="E22">
        <v>15.623216818777985</v>
      </c>
      <c r="F22">
        <v>75.124014324750945</v>
      </c>
      <c r="G22">
        <v>0.54387845927072231</v>
      </c>
      <c r="H22">
        <v>0.18267324308497107</v>
      </c>
      <c r="I22">
        <v>7.888151888538791E-7</v>
      </c>
      <c r="J22">
        <v>4.182288630781361E-7</v>
      </c>
      <c r="K22">
        <v>0.99162805449586033</v>
      </c>
      <c r="L22">
        <v>0.93842985926322897</v>
      </c>
      <c r="M22">
        <v>0.99211803884111582</v>
      </c>
      <c r="N22">
        <v>9.1039694908859492E-2</v>
      </c>
      <c r="O22">
        <v>0.24688952859407243</v>
      </c>
      <c r="P22">
        <v>8.8335392382076133E-2</v>
      </c>
      <c r="Q22">
        <v>2.0575461872008087E-2</v>
      </c>
      <c r="R22">
        <v>2.6748083524552567E-2</v>
      </c>
    </row>
    <row r="23" spans="1:3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N23" t="str">
        <f>_xlfn.IFS(ABS(A1-T$5)&lt;=0.01*T$5,"Lower",ABS(A1-T$6)&lt;=0.01*T$6,"Upper",TRUE,"Ok")</f>
        <v>Ok</v>
      </c>
      <c r="O23" t="str">
        <f t="shared" ref="O23:W38" si="0">_xlfn.IFS(ABS(B1-U$5)&lt;=0.01*U$5,"Lower",ABS(B1-U$6)&lt;=0.01*U$6,"Upper",TRUE,"Ok")</f>
        <v>Ok</v>
      </c>
      <c r="P23" t="str">
        <f t="shared" si="0"/>
        <v>Lower</v>
      </c>
      <c r="Q23" t="str">
        <f t="shared" si="0"/>
        <v>Ok</v>
      </c>
      <c r="R23" t="str">
        <f t="shared" si="0"/>
        <v>Ok</v>
      </c>
      <c r="S23" t="str">
        <f t="shared" si="0"/>
        <v>Ok</v>
      </c>
      <c r="T23" t="str">
        <f t="shared" si="0"/>
        <v>Ok</v>
      </c>
      <c r="U23" t="str">
        <f t="shared" si="0"/>
        <v>Ok</v>
      </c>
      <c r="V23" t="str">
        <f t="shared" si="0"/>
        <v>Ok</v>
      </c>
      <c r="W23" t="str">
        <f t="shared" si="0"/>
        <v>Ok</v>
      </c>
      <c r="AD23" t="str">
        <f t="shared" ref="AD23:AE44" si="1">_xlfn.IFS(ABS(Q1-AJ$5)&lt;=0.01*AJ$5,"Lower",ABS(Q1-AJ$6)&lt;=0.01*AJ$6,"Upper",TRUE,"Ok")</f>
        <v>Upper</v>
      </c>
      <c r="AE23" t="str">
        <f t="shared" si="1"/>
        <v>Lower</v>
      </c>
    </row>
    <row r="24" spans="1:31" x14ac:dyDescent="0.25">
      <c r="A24" t="s">
        <v>6</v>
      </c>
      <c r="B24">
        <f>AVERAGE(A$1:A$3)</f>
        <v>2.3173268963984188E-3</v>
      </c>
      <c r="C24">
        <f>AVERAGE(A$4:A$6)</f>
        <v>6.5132119631182801E-3</v>
      </c>
      <c r="D24">
        <f>AVERAGE(A$7:A$12,A$17:A$19)</f>
        <v>2.7535106283079838E-2</v>
      </c>
      <c r="E24">
        <f>AVERAGE(A$13:A$16)</f>
        <v>5.0273961825241173E-3</v>
      </c>
      <c r="F24">
        <f>A$20</f>
        <v>1.0781372792696553E-2</v>
      </c>
      <c r="G24">
        <f>AVERAGE(A$21:A$22)</f>
        <v>7.218428100833273E-3</v>
      </c>
      <c r="N24" t="str">
        <f t="shared" ref="N24:N44" si="2">_xlfn.IFS(ABS(A2-T$5)&lt;=0.01*T$5,"Lower",ABS(A2-T$6)&lt;=0.01*T$6,"Upper",TRUE,"Ok")</f>
        <v>Ok</v>
      </c>
      <c r="O24" t="str">
        <f t="shared" si="0"/>
        <v>Ok</v>
      </c>
      <c r="P24" t="str">
        <f t="shared" si="0"/>
        <v>Ok</v>
      </c>
      <c r="Q24" t="str">
        <f t="shared" si="0"/>
        <v>Ok</v>
      </c>
      <c r="R24" t="str">
        <f t="shared" si="0"/>
        <v>Ok</v>
      </c>
      <c r="S24" t="str">
        <f t="shared" si="0"/>
        <v>Ok</v>
      </c>
      <c r="T24" t="str">
        <f t="shared" si="0"/>
        <v>Ok</v>
      </c>
      <c r="U24" t="str">
        <f t="shared" si="0"/>
        <v>Ok</v>
      </c>
      <c r="V24" t="str">
        <f t="shared" si="0"/>
        <v>Ok</v>
      </c>
      <c r="W24" t="str">
        <f t="shared" si="0"/>
        <v>Ok</v>
      </c>
      <c r="AD24" t="str">
        <f t="shared" si="1"/>
        <v>Lower</v>
      </c>
      <c r="AE24" t="str">
        <f t="shared" si="1"/>
        <v>Lower</v>
      </c>
    </row>
    <row r="25" spans="1:31" x14ac:dyDescent="0.25">
      <c r="B25">
        <f>STDEV(A$1:A$3)/SQRT(COUNT(A$1:A$3))</f>
        <v>1.4110540454517E-4</v>
      </c>
      <c r="C25">
        <f>STDEV(A$4:A$6)/SQRT(COUNT(A$4:A$6))</f>
        <v>1.1938388220454957E-3</v>
      </c>
      <c r="D25">
        <f>STDEV(A$7:A$12,A$17:A$19)/SQRT(COUNT(A$7:A$12,A$17:A$19))</f>
        <v>1.0219978638120604E-2</v>
      </c>
      <c r="E25">
        <f>STDEV(A$13:A$16)/SQRT(COUNT(A$13:A$16))</f>
        <v>4.2920729768569356E-4</v>
      </c>
      <c r="G25">
        <f>STDEV(A$21:A$22)/SQRT(COUNT(A$21:A$22))</f>
        <v>4.7600411383151179E-4</v>
      </c>
      <c r="N25" t="str">
        <f t="shared" si="2"/>
        <v>Ok</v>
      </c>
      <c r="O25" t="str">
        <f t="shared" si="0"/>
        <v>Ok</v>
      </c>
      <c r="P25" t="str">
        <f t="shared" si="0"/>
        <v>Upper</v>
      </c>
      <c r="Q25" t="str">
        <f t="shared" si="0"/>
        <v>Ok</v>
      </c>
      <c r="R25" t="str">
        <f t="shared" si="0"/>
        <v>Ok</v>
      </c>
      <c r="S25" t="str">
        <f t="shared" si="0"/>
        <v>Ok</v>
      </c>
      <c r="T25" t="str">
        <f t="shared" si="0"/>
        <v>Ok</v>
      </c>
      <c r="U25" t="str">
        <f t="shared" si="0"/>
        <v>Ok</v>
      </c>
      <c r="V25" t="str">
        <f t="shared" si="0"/>
        <v>Ok</v>
      </c>
      <c r="W25" t="str">
        <f t="shared" si="0"/>
        <v>Ok</v>
      </c>
      <c r="AD25" t="str">
        <f t="shared" si="1"/>
        <v>Upper</v>
      </c>
      <c r="AE25" t="str">
        <f t="shared" si="1"/>
        <v>Lower</v>
      </c>
    </row>
    <row r="26" spans="1:31" x14ac:dyDescent="0.25">
      <c r="N26" t="str">
        <f t="shared" si="2"/>
        <v>Ok</v>
      </c>
      <c r="O26" t="str">
        <f t="shared" si="0"/>
        <v>Ok</v>
      </c>
      <c r="P26" t="str">
        <f t="shared" si="0"/>
        <v>Lower</v>
      </c>
      <c r="Q26" t="str">
        <f t="shared" si="0"/>
        <v>Ok</v>
      </c>
      <c r="R26" t="str">
        <f t="shared" si="0"/>
        <v>Ok</v>
      </c>
      <c r="S26" t="str">
        <f t="shared" si="0"/>
        <v>Ok</v>
      </c>
      <c r="T26" t="str">
        <f t="shared" si="0"/>
        <v>Lower</v>
      </c>
      <c r="U26" t="str">
        <f t="shared" si="0"/>
        <v>Ok</v>
      </c>
      <c r="V26" t="str">
        <f t="shared" si="0"/>
        <v>Ok</v>
      </c>
      <c r="W26" t="str">
        <f t="shared" si="0"/>
        <v>Ok</v>
      </c>
      <c r="AD26" t="str">
        <f t="shared" si="1"/>
        <v>Lower</v>
      </c>
      <c r="AE26" t="str">
        <f t="shared" si="1"/>
        <v>Ok</v>
      </c>
    </row>
    <row r="27" spans="1:31" x14ac:dyDescent="0.25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N27" t="str">
        <f t="shared" si="2"/>
        <v>Ok</v>
      </c>
      <c r="O27" t="str">
        <f t="shared" si="0"/>
        <v>Ok</v>
      </c>
      <c r="P27" t="str">
        <f t="shared" si="0"/>
        <v>Ok</v>
      </c>
      <c r="Q27" t="str">
        <f t="shared" si="0"/>
        <v>Ok</v>
      </c>
      <c r="R27" t="str">
        <f t="shared" si="0"/>
        <v>Ok</v>
      </c>
      <c r="S27" t="str">
        <f t="shared" si="0"/>
        <v>Ok</v>
      </c>
      <c r="T27" t="str">
        <f t="shared" si="0"/>
        <v>Ok</v>
      </c>
      <c r="U27" t="str">
        <f t="shared" si="0"/>
        <v>Ok</v>
      </c>
      <c r="V27" t="str">
        <f t="shared" si="0"/>
        <v>Ok</v>
      </c>
      <c r="W27" t="str">
        <f t="shared" si="0"/>
        <v>Ok</v>
      </c>
      <c r="AD27" t="str">
        <f t="shared" si="1"/>
        <v>Ok</v>
      </c>
      <c r="AE27" t="str">
        <f t="shared" si="1"/>
        <v>Ok</v>
      </c>
    </row>
    <row r="28" spans="1:31" x14ac:dyDescent="0.25">
      <c r="B28" t="s">
        <v>7</v>
      </c>
      <c r="C28">
        <f>AVERAGE(B$1:B$3)</f>
        <v>9.2535545750464687E-2</v>
      </c>
      <c r="D28">
        <f>AVERAGE(B$4:B$6)</f>
        <v>0.3541415185008206</v>
      </c>
      <c r="E28">
        <f>AVERAGE(B$7:B$12,B$17:B$19)</f>
        <v>0.75444268232926348</v>
      </c>
      <c r="F28">
        <f>AVERAGE(B$13:B$16)</f>
        <v>0.16916415025152015</v>
      </c>
      <c r="G28">
        <f>B$20</f>
        <v>0.10861417866800493</v>
      </c>
      <c r="H28">
        <f>AVERAGE(B$21:B$22)</f>
        <v>0.2047343855353021</v>
      </c>
      <c r="N28" t="str">
        <f t="shared" si="2"/>
        <v>Ok</v>
      </c>
      <c r="O28" t="str">
        <f t="shared" si="0"/>
        <v>Ok</v>
      </c>
      <c r="P28" t="str">
        <f t="shared" si="0"/>
        <v>Lower</v>
      </c>
      <c r="Q28" t="str">
        <f t="shared" si="0"/>
        <v>Ok</v>
      </c>
      <c r="R28" t="str">
        <f t="shared" si="0"/>
        <v>Ok</v>
      </c>
      <c r="S28" t="str">
        <f t="shared" si="0"/>
        <v>Ok</v>
      </c>
      <c r="T28" t="str">
        <f t="shared" si="0"/>
        <v>Ok</v>
      </c>
      <c r="U28" t="str">
        <f t="shared" si="0"/>
        <v>Ok</v>
      </c>
      <c r="V28" t="str">
        <f t="shared" si="0"/>
        <v>Ok</v>
      </c>
      <c r="W28" t="str">
        <f t="shared" si="0"/>
        <v>Ok</v>
      </c>
      <c r="AD28" t="str">
        <f t="shared" si="1"/>
        <v>Lower</v>
      </c>
      <c r="AE28" t="str">
        <f t="shared" si="1"/>
        <v>Lower</v>
      </c>
    </row>
    <row r="29" spans="1:31" x14ac:dyDescent="0.25">
      <c r="C29">
        <f>STDEV(B$1:B$3)/SQRT(COUNT(B$1:B$3))</f>
        <v>1.2057455739979463E-2</v>
      </c>
      <c r="D29">
        <f>STDEV(B$4:B$6)/SQRT(COUNT(B$4:B$6))</f>
        <v>5.7309495294150879E-2</v>
      </c>
      <c r="E29">
        <f>STDEV(B$7:B$12,B$17:B$19)/SQRT(COUNT(B$7:B$12,B$17:B$19))</f>
        <v>0.39928208436858398</v>
      </c>
      <c r="F29">
        <f>STDEV(B$13:B$16)/SQRT(COUNT(B$13:B$16))</f>
        <v>0.13741088889033834</v>
      </c>
      <c r="H29">
        <f>STDEV(B$21:B$22)/SQRT(COUNT(B$21:B$22))</f>
        <v>1.8308667441519141E-2</v>
      </c>
      <c r="N29" t="str">
        <f t="shared" si="2"/>
        <v>Ok</v>
      </c>
      <c r="O29" t="str">
        <f t="shared" si="0"/>
        <v>Ok</v>
      </c>
      <c r="P29" t="str">
        <f t="shared" si="0"/>
        <v>Ok</v>
      </c>
      <c r="Q29" t="str">
        <f t="shared" si="0"/>
        <v>Ok</v>
      </c>
      <c r="R29" t="str">
        <f t="shared" si="0"/>
        <v>Ok</v>
      </c>
      <c r="S29" t="str">
        <f t="shared" si="0"/>
        <v>Ok</v>
      </c>
      <c r="T29" t="str">
        <f t="shared" si="0"/>
        <v>Ok</v>
      </c>
      <c r="U29" t="str">
        <f t="shared" si="0"/>
        <v>Ok</v>
      </c>
      <c r="V29" t="str">
        <f t="shared" si="0"/>
        <v>Ok</v>
      </c>
      <c r="W29" t="str">
        <f t="shared" si="0"/>
        <v>Ok</v>
      </c>
      <c r="AD29" t="str">
        <f t="shared" si="1"/>
        <v>Ok</v>
      </c>
      <c r="AE29" t="str">
        <f t="shared" si="1"/>
        <v>Lower</v>
      </c>
    </row>
    <row r="30" spans="1:31" x14ac:dyDescent="0.25">
      <c r="N30" t="str">
        <f t="shared" si="2"/>
        <v>Ok</v>
      </c>
      <c r="O30" t="str">
        <f t="shared" si="0"/>
        <v>Ok</v>
      </c>
      <c r="P30" t="str">
        <f t="shared" si="0"/>
        <v>Upper</v>
      </c>
      <c r="Q30" t="str">
        <f t="shared" si="0"/>
        <v>Ok</v>
      </c>
      <c r="R30" t="str">
        <f t="shared" si="0"/>
        <v>Ok</v>
      </c>
      <c r="S30" t="str">
        <f t="shared" si="0"/>
        <v>Ok</v>
      </c>
      <c r="T30" t="str">
        <f t="shared" si="0"/>
        <v>Ok</v>
      </c>
      <c r="U30" t="str">
        <f t="shared" si="0"/>
        <v>Ok</v>
      </c>
      <c r="V30" t="str">
        <f t="shared" si="0"/>
        <v>Ok</v>
      </c>
      <c r="W30" t="str">
        <f t="shared" si="0"/>
        <v>Ok</v>
      </c>
      <c r="AD30" t="str">
        <f t="shared" si="1"/>
        <v>Ok</v>
      </c>
      <c r="AE30" t="str">
        <f t="shared" si="1"/>
        <v>Lower</v>
      </c>
    </row>
    <row r="31" spans="1:31" x14ac:dyDescent="0.25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N31" t="str">
        <f t="shared" si="2"/>
        <v>Ok</v>
      </c>
      <c r="O31" t="str">
        <f t="shared" si="0"/>
        <v>Ok</v>
      </c>
      <c r="P31" t="str">
        <f t="shared" si="0"/>
        <v>Ok</v>
      </c>
      <c r="Q31" t="str">
        <f t="shared" si="0"/>
        <v>Ok</v>
      </c>
      <c r="R31" t="str">
        <f t="shared" si="0"/>
        <v>Ok</v>
      </c>
      <c r="S31" t="str">
        <f t="shared" si="0"/>
        <v>Ok</v>
      </c>
      <c r="T31" t="str">
        <f t="shared" si="0"/>
        <v>Ok</v>
      </c>
      <c r="U31" t="str">
        <f t="shared" si="0"/>
        <v>Upper</v>
      </c>
      <c r="V31" t="str">
        <f t="shared" si="0"/>
        <v>Ok</v>
      </c>
      <c r="W31" t="str">
        <f t="shared" si="0"/>
        <v>Ok</v>
      </c>
      <c r="AD31" t="str">
        <f t="shared" si="1"/>
        <v>Ok</v>
      </c>
      <c r="AE31" t="str">
        <f t="shared" si="1"/>
        <v>Ok</v>
      </c>
    </row>
    <row r="32" spans="1:31" x14ac:dyDescent="0.25">
      <c r="C32" t="s">
        <v>8</v>
      </c>
      <c r="D32">
        <f>AVERAGE(C$1:C$3)</f>
        <v>7.384890314233869E-2</v>
      </c>
      <c r="E32">
        <f>AVERAGE(C$4:C$6)</f>
        <v>5.0263555960985945E-2</v>
      </c>
      <c r="F32">
        <f>AVERAGE(C$7:C$12,C$17:C$19)</f>
        <v>6.3109847044927683E-2</v>
      </c>
      <c r="G32">
        <f>AVERAGE(C$13:C$16)</f>
        <v>8.0357873156810505E-2</v>
      </c>
      <c r="H32">
        <f>C$20</f>
        <v>9.9999997840221358E-2</v>
      </c>
      <c r="I32">
        <f>AVERAGE(C$21:C$22)</f>
        <v>9.9999300808557345E-2</v>
      </c>
      <c r="N32" t="str">
        <f t="shared" si="2"/>
        <v>Ok</v>
      </c>
      <c r="O32" t="str">
        <f t="shared" si="0"/>
        <v>Ok</v>
      </c>
      <c r="P32" t="str">
        <f t="shared" si="0"/>
        <v>Ok</v>
      </c>
      <c r="Q32" t="str">
        <f t="shared" si="0"/>
        <v>Ok</v>
      </c>
      <c r="R32" t="str">
        <f t="shared" si="0"/>
        <v>Ok</v>
      </c>
      <c r="S32" t="str">
        <f t="shared" si="0"/>
        <v>Ok</v>
      </c>
      <c r="T32" t="str">
        <f t="shared" si="0"/>
        <v>Ok</v>
      </c>
      <c r="U32" t="str">
        <f t="shared" si="0"/>
        <v>Ok</v>
      </c>
      <c r="V32" t="str">
        <f t="shared" si="0"/>
        <v>Ok</v>
      </c>
      <c r="W32" t="str">
        <f t="shared" si="0"/>
        <v>Ok</v>
      </c>
      <c r="AD32" t="str">
        <f t="shared" si="1"/>
        <v>Lower</v>
      </c>
      <c r="AE32" t="str">
        <f t="shared" si="1"/>
        <v>Lower</v>
      </c>
    </row>
    <row r="33" spans="4:31" x14ac:dyDescent="0.25">
      <c r="D33">
        <f>STDEV(C$1:C$3)/SQRT(COUNT(C$1:C$3))</f>
        <v>2.3803754511435734E-2</v>
      </c>
      <c r="E33">
        <f>STDEV(C$4:C$6)/SQRT(COUNT(C$4:C$6))</f>
        <v>2.3947765296666392E-2</v>
      </c>
      <c r="F33">
        <f>STDEV(C$7:C$12,C$17:C$19)/SQRT(COUNT(C$7:C$12,C$17:C$19))</f>
        <v>1.0466686942143609E-2</v>
      </c>
      <c r="G33">
        <f>STDEV(C$13:C$16)/SQRT(COUNT(C$13:C$16))</f>
        <v>1.4625933793160245E-2</v>
      </c>
      <c r="I33">
        <f>STDEV(C$21:C$22)/SQRT(COUNT(C$21:C$22))</f>
        <v>6.9919142025448567E-7</v>
      </c>
      <c r="N33" t="str">
        <f t="shared" si="2"/>
        <v>Ok</v>
      </c>
      <c r="O33" t="str">
        <f t="shared" si="0"/>
        <v>Ok</v>
      </c>
      <c r="P33" t="str">
        <f t="shared" si="0"/>
        <v>Ok</v>
      </c>
      <c r="Q33" t="str">
        <f t="shared" si="0"/>
        <v>Ok</v>
      </c>
      <c r="R33" t="str">
        <f t="shared" si="0"/>
        <v>Ok</v>
      </c>
      <c r="S33" t="str">
        <f t="shared" si="0"/>
        <v>Ok</v>
      </c>
      <c r="T33" t="str">
        <f t="shared" si="0"/>
        <v>Ok</v>
      </c>
      <c r="U33" t="str">
        <f t="shared" si="0"/>
        <v>Ok</v>
      </c>
      <c r="V33" t="str">
        <f t="shared" si="0"/>
        <v>Ok</v>
      </c>
      <c r="W33" t="str">
        <f t="shared" si="0"/>
        <v>Ok</v>
      </c>
      <c r="AD33" t="str">
        <f t="shared" si="1"/>
        <v>Ok</v>
      </c>
      <c r="AE33" t="str">
        <f t="shared" si="1"/>
        <v>Lower</v>
      </c>
    </row>
    <row r="34" spans="4:31" x14ac:dyDescent="0.25">
      <c r="N34" t="str">
        <f t="shared" si="2"/>
        <v>Upper</v>
      </c>
      <c r="O34" t="str">
        <f t="shared" si="0"/>
        <v>Ok</v>
      </c>
      <c r="P34" t="str">
        <f t="shared" si="0"/>
        <v>Ok</v>
      </c>
      <c r="Q34" t="str">
        <f t="shared" si="0"/>
        <v>Ok</v>
      </c>
      <c r="R34" t="str">
        <f t="shared" si="0"/>
        <v>Lower</v>
      </c>
      <c r="S34" t="str">
        <f t="shared" si="0"/>
        <v>Ok</v>
      </c>
      <c r="T34" t="str">
        <f t="shared" si="0"/>
        <v>Ok</v>
      </c>
      <c r="U34" t="str">
        <f t="shared" si="0"/>
        <v>Ok</v>
      </c>
      <c r="V34" t="str">
        <f t="shared" si="0"/>
        <v>Ok</v>
      </c>
      <c r="W34" t="str">
        <f t="shared" si="0"/>
        <v>Ok</v>
      </c>
      <c r="AD34" t="str">
        <f t="shared" si="1"/>
        <v>Ok</v>
      </c>
      <c r="AE34" t="str">
        <f t="shared" si="1"/>
        <v>Upper</v>
      </c>
    </row>
    <row r="35" spans="4:31" x14ac:dyDescent="0.25">
      <c r="E35" t="s">
        <v>0</v>
      </c>
      <c r="F35" t="s">
        <v>1</v>
      </c>
      <c r="G35" t="s">
        <v>2</v>
      </c>
      <c r="H35" t="s">
        <v>3</v>
      </c>
      <c r="I35" t="s">
        <v>4</v>
      </c>
      <c r="J35" t="s">
        <v>5</v>
      </c>
      <c r="N35" t="str">
        <f t="shared" si="2"/>
        <v>Ok</v>
      </c>
      <c r="O35" t="str">
        <f t="shared" si="0"/>
        <v>Ok</v>
      </c>
      <c r="P35" t="str">
        <f t="shared" si="0"/>
        <v>Upper</v>
      </c>
      <c r="Q35" t="str">
        <f t="shared" si="0"/>
        <v>Ok</v>
      </c>
      <c r="R35" t="str">
        <f t="shared" si="0"/>
        <v>Ok</v>
      </c>
      <c r="S35" t="str">
        <f t="shared" si="0"/>
        <v>Ok</v>
      </c>
      <c r="T35" t="str">
        <f t="shared" si="0"/>
        <v>Ok</v>
      </c>
      <c r="U35" t="str">
        <f t="shared" si="0"/>
        <v>Ok</v>
      </c>
      <c r="V35" t="str">
        <f t="shared" si="0"/>
        <v>Ok</v>
      </c>
      <c r="W35" t="str">
        <f t="shared" si="0"/>
        <v>Ok</v>
      </c>
      <c r="AD35" t="str">
        <f t="shared" si="1"/>
        <v>Lower</v>
      </c>
      <c r="AE35" t="str">
        <f t="shared" si="1"/>
        <v>Lower</v>
      </c>
    </row>
    <row r="36" spans="4:31" x14ac:dyDescent="0.25">
      <c r="D36" t="s">
        <v>9</v>
      </c>
      <c r="E36">
        <f>AVERAGE(D$1:D$3)</f>
        <v>632008997.85957575</v>
      </c>
      <c r="F36">
        <f>AVERAGE(D$4:D$6)</f>
        <v>429383170.13780922</v>
      </c>
      <c r="G36">
        <f>AVERAGE(D$7:D$12,D$17:D$19)</f>
        <v>657231049.83675289</v>
      </c>
      <c r="H36">
        <f>AVERAGE(D$13:D$16)</f>
        <v>1115107642.3110452</v>
      </c>
      <c r="I36">
        <f>D$20</f>
        <v>1468022107.008791</v>
      </c>
      <c r="J36">
        <f>AVERAGE(D$21:D$22)</f>
        <v>1568574263.3403835</v>
      </c>
      <c r="N36" t="str">
        <f t="shared" si="2"/>
        <v>Ok</v>
      </c>
      <c r="O36" t="str">
        <f t="shared" si="0"/>
        <v>Ok</v>
      </c>
      <c r="P36" t="str">
        <f t="shared" si="0"/>
        <v>Ok</v>
      </c>
      <c r="Q36" t="str">
        <f t="shared" si="0"/>
        <v>Ok</v>
      </c>
      <c r="R36" t="str">
        <f t="shared" si="0"/>
        <v>Ok</v>
      </c>
      <c r="S36" t="str">
        <f t="shared" si="0"/>
        <v>Ok</v>
      </c>
      <c r="T36" t="str">
        <f t="shared" si="0"/>
        <v>Ok</v>
      </c>
      <c r="U36" t="str">
        <f t="shared" si="0"/>
        <v>Ok</v>
      </c>
      <c r="V36" t="str">
        <f t="shared" si="0"/>
        <v>Ok</v>
      </c>
      <c r="W36" t="str">
        <f t="shared" si="0"/>
        <v>Ok</v>
      </c>
      <c r="AD36" t="str">
        <f t="shared" si="1"/>
        <v>Ok</v>
      </c>
      <c r="AE36" t="str">
        <f t="shared" si="1"/>
        <v>Lower</v>
      </c>
    </row>
    <row r="37" spans="4:31" x14ac:dyDescent="0.25">
      <c r="E37">
        <f>STDEV(D$1:D$3)/SQRT(COUNT(D$1:D$3))</f>
        <v>304779407.73467177</v>
      </c>
      <c r="F37">
        <f>STDEV(D$4:D$6)/SQRT(COUNT(D$4:D$6))</f>
        <v>337009161.21699256</v>
      </c>
      <c r="G37">
        <f>STDEV(D$7:D$12,D$17:D$19)/SQRT(COUNT(D$7:D$12,D$17:D$19))</f>
        <v>217752834.47134462</v>
      </c>
      <c r="H37">
        <f>STDEV(D$13:D$16)/SQRT(COUNT(D$13:D$16))</f>
        <v>556079536.85988617</v>
      </c>
      <c r="J37">
        <f>STDEV(D$21:D$22)/SQRT(COUNT(D$21:D$22))</f>
        <v>498174883.8265568</v>
      </c>
      <c r="N37" t="str">
        <f t="shared" si="2"/>
        <v>Ok</v>
      </c>
      <c r="O37" t="str">
        <f t="shared" si="0"/>
        <v>Ok</v>
      </c>
      <c r="P37" t="str">
        <f t="shared" si="0"/>
        <v>Ok</v>
      </c>
      <c r="Q37" t="str">
        <f t="shared" si="0"/>
        <v>Ok</v>
      </c>
      <c r="R37" t="str">
        <f t="shared" si="0"/>
        <v>Ok</v>
      </c>
      <c r="S37" t="str">
        <f t="shared" si="0"/>
        <v>Ok</v>
      </c>
      <c r="T37" t="str">
        <f t="shared" si="0"/>
        <v>Lower</v>
      </c>
      <c r="U37" t="str">
        <f t="shared" si="0"/>
        <v>Ok</v>
      </c>
      <c r="V37" t="str">
        <f t="shared" si="0"/>
        <v>Ok</v>
      </c>
      <c r="W37" t="str">
        <f t="shared" si="0"/>
        <v>Ok</v>
      </c>
      <c r="AD37" t="str">
        <f t="shared" si="1"/>
        <v>Lower</v>
      </c>
      <c r="AE37" t="str">
        <f t="shared" si="1"/>
        <v>Lower</v>
      </c>
    </row>
    <row r="38" spans="4:31" x14ac:dyDescent="0.25">
      <c r="N38" t="str">
        <f t="shared" si="2"/>
        <v>Ok</v>
      </c>
      <c r="O38" t="str">
        <f t="shared" si="0"/>
        <v>Ok</v>
      </c>
      <c r="P38" t="str">
        <f t="shared" si="0"/>
        <v>Ok</v>
      </c>
      <c r="Q38" t="str">
        <f t="shared" si="0"/>
        <v>Ok</v>
      </c>
      <c r="R38" t="str">
        <f t="shared" si="0"/>
        <v>Ok</v>
      </c>
      <c r="S38" t="str">
        <f t="shared" si="0"/>
        <v>Ok</v>
      </c>
      <c r="T38" t="str">
        <f t="shared" si="0"/>
        <v>Ok</v>
      </c>
      <c r="U38" t="str">
        <f t="shared" si="0"/>
        <v>Ok</v>
      </c>
      <c r="V38" t="str">
        <f t="shared" si="0"/>
        <v>Ok</v>
      </c>
      <c r="W38" t="str">
        <f t="shared" si="0"/>
        <v>Ok</v>
      </c>
      <c r="AD38" t="str">
        <f t="shared" si="1"/>
        <v>Ok</v>
      </c>
      <c r="AE38" t="str">
        <f t="shared" si="1"/>
        <v>Ok</v>
      </c>
    </row>
    <row r="39" spans="4:31" x14ac:dyDescent="0.25">
      <c r="F39" t="s">
        <v>0</v>
      </c>
      <c r="G39" t="s">
        <v>1</v>
      </c>
      <c r="H39" t="s">
        <v>2</v>
      </c>
      <c r="I39" t="s">
        <v>3</v>
      </c>
      <c r="J39" t="s">
        <v>4</v>
      </c>
      <c r="K39" t="s">
        <v>5</v>
      </c>
      <c r="N39" t="str">
        <f t="shared" si="2"/>
        <v>Ok</v>
      </c>
      <c r="O39" t="str">
        <f t="shared" ref="O39:O44" si="3">_xlfn.IFS(ABS(B17-U$5)&lt;=0.01*U$5,"Lower",ABS(B17-U$6)&lt;=0.01*U$6,"Upper",TRUE,"Ok")</f>
        <v>Ok</v>
      </c>
      <c r="P39" t="str">
        <f t="shared" ref="P39:P44" si="4">_xlfn.IFS(ABS(C17-V$5)&lt;=0.01*V$5,"Lower",ABS(C17-V$6)&lt;=0.01*V$6,"Upper",TRUE,"Ok")</f>
        <v>Upper</v>
      </c>
      <c r="Q39" t="str">
        <f t="shared" ref="Q39:Q44" si="5">_xlfn.IFS(ABS(D17-W$5)&lt;=0.01*W$5,"Lower",ABS(D17-W$6)&lt;=0.01*W$6,"Upper",TRUE,"Ok")</f>
        <v>Ok</v>
      </c>
      <c r="R39" t="str">
        <f t="shared" ref="R39:R44" si="6">_xlfn.IFS(ABS(E17-X$5)&lt;=0.01*X$5,"Lower",ABS(E17-X$6)&lt;=0.01*X$6,"Upper",TRUE,"Ok")</f>
        <v>Ok</v>
      </c>
      <c r="S39" t="str">
        <f t="shared" ref="S39:S44" si="7">_xlfn.IFS(ABS(F17-Y$5)&lt;=0.01*Y$5,"Lower",ABS(F17-Y$6)&lt;=0.01*Y$6,"Upper",TRUE,"Ok")</f>
        <v>Ok</v>
      </c>
      <c r="T39" t="str">
        <f t="shared" ref="T39:T44" si="8">_xlfn.IFS(ABS(G17-Z$5)&lt;=0.01*Z$5,"Lower",ABS(G17-Z$6)&lt;=0.01*Z$6,"Upper",TRUE,"Ok")</f>
        <v>Ok</v>
      </c>
      <c r="U39" t="str">
        <f t="shared" ref="U39:U44" si="9">_xlfn.IFS(ABS(H17-AA$5)&lt;=0.01*AA$5,"Lower",ABS(H17-AA$6)&lt;=0.01*AA$6,"Upper",TRUE,"Ok")</f>
        <v>Ok</v>
      </c>
      <c r="V39" t="str">
        <f t="shared" ref="V39:V44" si="10">_xlfn.IFS(ABS(I17-AB$5)&lt;=0.01*AB$5,"Lower",ABS(I17-AB$6)&lt;=0.01*AB$6,"Upper",TRUE,"Ok")</f>
        <v>Ok</v>
      </c>
      <c r="W39" t="str">
        <f t="shared" ref="W39:W44" si="11">_xlfn.IFS(ABS(J17-AC$5)&lt;=0.01*AC$5,"Lower",ABS(J17-AC$6)&lt;=0.01*AC$6,"Upper",TRUE,"Ok")</f>
        <v>Ok</v>
      </c>
      <c r="AD39" t="str">
        <f t="shared" si="1"/>
        <v>Lower</v>
      </c>
      <c r="AE39" t="str">
        <f t="shared" si="1"/>
        <v>Lower</v>
      </c>
    </row>
    <row r="40" spans="4:31" x14ac:dyDescent="0.25">
      <c r="E40" t="s">
        <v>10</v>
      </c>
      <c r="F40">
        <f>AVERAGE(E$1:E$3)</f>
        <v>20.569031590712743</v>
      </c>
      <c r="G40">
        <f>AVERAGE(E$4:E$6)</f>
        <v>22.076323769486507</v>
      </c>
      <c r="H40">
        <f>AVERAGE(E$7:E$12,E$17:E$19)</f>
        <v>27.049486754336399</v>
      </c>
      <c r="I40">
        <f>AVERAGE(E$13:E$16)</f>
        <v>30.414474382495143</v>
      </c>
      <c r="J40">
        <f>E$20</f>
        <v>21.589313123220027</v>
      </c>
      <c r="K40">
        <f>AVERAGE(E$21:E$22)</f>
        <v>15.38764891000403</v>
      </c>
      <c r="N40" t="str">
        <f t="shared" si="2"/>
        <v>Ok</v>
      </c>
      <c r="O40" t="str">
        <f t="shared" si="3"/>
        <v>Ok</v>
      </c>
      <c r="P40" t="str">
        <f t="shared" si="4"/>
        <v>Upper</v>
      </c>
      <c r="Q40" t="str">
        <f t="shared" si="5"/>
        <v>Ok</v>
      </c>
      <c r="R40" t="str">
        <f t="shared" si="6"/>
        <v>Ok</v>
      </c>
      <c r="S40" t="str">
        <f t="shared" si="7"/>
        <v>Ok</v>
      </c>
      <c r="T40" t="str">
        <f t="shared" si="8"/>
        <v>Ok</v>
      </c>
      <c r="U40" t="str">
        <f t="shared" si="9"/>
        <v>Ok</v>
      </c>
      <c r="V40" t="str">
        <f t="shared" si="10"/>
        <v>Ok</v>
      </c>
      <c r="W40" t="str">
        <f t="shared" si="11"/>
        <v>Ok</v>
      </c>
      <c r="AD40" t="str">
        <f t="shared" si="1"/>
        <v>Ok</v>
      </c>
      <c r="AE40" t="str">
        <f t="shared" si="1"/>
        <v>Lower</v>
      </c>
    </row>
    <row r="41" spans="4:31" x14ac:dyDescent="0.25">
      <c r="F41">
        <f>STDEV(E$1:E$3)/SQRT(COUNT(E$1:E$3))</f>
        <v>1.6353604324085522</v>
      </c>
      <c r="G41">
        <f>STDEV(E$4:E$6)/SQRT(COUNT(E$4:E$6))</f>
        <v>5.4277614734308957</v>
      </c>
      <c r="H41">
        <f>STDEV(E$7:E$12,E$17:E$19)/SQRT(COUNT(E$7:E$12,E$17:E$19))</f>
        <v>3.3683323128668317</v>
      </c>
      <c r="I41">
        <f>STDEV(E$13:E$16)/SQRT(COUNT(E$13:E$16))</f>
        <v>5.0446973617418731</v>
      </c>
      <c r="K41">
        <f>STDEV(E$21:E$22)/SQRT(COUNT(E$21:E$22))</f>
        <v>0.23556790877395525</v>
      </c>
      <c r="N41" t="str">
        <f t="shared" si="2"/>
        <v>Upper</v>
      </c>
      <c r="O41" t="str">
        <f t="shared" si="3"/>
        <v>Ok</v>
      </c>
      <c r="P41" t="str">
        <f t="shared" si="4"/>
        <v>Lower</v>
      </c>
      <c r="Q41" t="str">
        <f t="shared" si="5"/>
        <v>Ok</v>
      </c>
      <c r="R41" t="str">
        <f t="shared" si="6"/>
        <v>Ok</v>
      </c>
      <c r="S41" t="str">
        <f t="shared" si="7"/>
        <v>Ok</v>
      </c>
      <c r="T41" t="str">
        <f t="shared" si="8"/>
        <v>Ok</v>
      </c>
      <c r="U41" t="str">
        <f t="shared" si="9"/>
        <v>Ok</v>
      </c>
      <c r="V41" t="str">
        <f t="shared" si="10"/>
        <v>Ok</v>
      </c>
      <c r="W41" t="str">
        <f t="shared" si="11"/>
        <v>Ok</v>
      </c>
      <c r="AD41" t="str">
        <f t="shared" si="1"/>
        <v>Ok</v>
      </c>
      <c r="AE41" t="str">
        <f t="shared" si="1"/>
        <v>Lower</v>
      </c>
    </row>
    <row r="42" spans="4:31" x14ac:dyDescent="0.25">
      <c r="N42" t="str">
        <f t="shared" si="2"/>
        <v>Ok</v>
      </c>
      <c r="O42" t="str">
        <f t="shared" si="3"/>
        <v>Ok</v>
      </c>
      <c r="P42" t="str">
        <f t="shared" si="4"/>
        <v>Upper</v>
      </c>
      <c r="Q42" t="str">
        <f t="shared" si="5"/>
        <v>Ok</v>
      </c>
      <c r="R42" t="str">
        <f t="shared" si="6"/>
        <v>Ok</v>
      </c>
      <c r="S42" t="str">
        <f t="shared" si="7"/>
        <v>Ok</v>
      </c>
      <c r="T42" t="str">
        <f t="shared" si="8"/>
        <v>Ok</v>
      </c>
      <c r="U42" t="str">
        <f t="shared" si="9"/>
        <v>Ok</v>
      </c>
      <c r="V42" t="str">
        <f t="shared" si="10"/>
        <v>Ok</v>
      </c>
      <c r="W42" t="str">
        <f t="shared" si="11"/>
        <v>Ok</v>
      </c>
      <c r="AD42" t="str">
        <f t="shared" si="1"/>
        <v>Upper</v>
      </c>
      <c r="AE42" t="str">
        <f t="shared" si="1"/>
        <v>Lower</v>
      </c>
    </row>
    <row r="43" spans="4:31" x14ac:dyDescent="0.25">
      <c r="G43" t="s">
        <v>0</v>
      </c>
      <c r="H43" t="s">
        <v>1</v>
      </c>
      <c r="I43" t="s">
        <v>2</v>
      </c>
      <c r="J43" t="s">
        <v>3</v>
      </c>
      <c r="K43" t="s">
        <v>4</v>
      </c>
      <c r="L43" t="s">
        <v>5</v>
      </c>
      <c r="N43" t="str">
        <f t="shared" si="2"/>
        <v>Ok</v>
      </c>
      <c r="O43" t="str">
        <f t="shared" si="3"/>
        <v>Ok</v>
      </c>
      <c r="P43" t="str">
        <f t="shared" si="4"/>
        <v>Upper</v>
      </c>
      <c r="Q43" t="str">
        <f t="shared" si="5"/>
        <v>Ok</v>
      </c>
      <c r="R43" t="str">
        <f t="shared" si="6"/>
        <v>Ok</v>
      </c>
      <c r="S43" t="str">
        <f t="shared" si="7"/>
        <v>Ok</v>
      </c>
      <c r="T43" t="str">
        <f t="shared" si="8"/>
        <v>Ok</v>
      </c>
      <c r="U43" t="str">
        <f t="shared" si="9"/>
        <v>Ok</v>
      </c>
      <c r="V43" t="str">
        <f t="shared" si="10"/>
        <v>Ok</v>
      </c>
      <c r="W43" t="str">
        <f t="shared" si="11"/>
        <v>Ok</v>
      </c>
      <c r="AD43" t="str">
        <f t="shared" si="1"/>
        <v>Upper</v>
      </c>
      <c r="AE43" t="str">
        <f t="shared" si="1"/>
        <v>Ok</v>
      </c>
    </row>
    <row r="44" spans="4:31" x14ac:dyDescent="0.25">
      <c r="F44" t="s">
        <v>11</v>
      </c>
      <c r="G44">
        <f>AVERAGE(F$1:F$3)</f>
        <v>62.929200798475335</v>
      </c>
      <c r="H44">
        <f>AVERAGE(F$4:F$6)</f>
        <v>61.049871234843614</v>
      </c>
      <c r="I44">
        <f>AVERAGE(F$7:F$12,F$17:F$19)</f>
        <v>62.565940988884485</v>
      </c>
      <c r="J44">
        <f>AVERAGE(F$13:F$16)</f>
        <v>61.88435213689619</v>
      </c>
      <c r="K44">
        <f>F$20</f>
        <v>65.423728825281188</v>
      </c>
      <c r="L44">
        <f>AVERAGE(F$21:F$22)</f>
        <v>72.176785082741588</v>
      </c>
      <c r="N44" t="str">
        <f t="shared" si="2"/>
        <v>Ok</v>
      </c>
      <c r="O44" t="str">
        <f t="shared" si="3"/>
        <v>Ok</v>
      </c>
      <c r="P44" t="str">
        <f t="shared" si="4"/>
        <v>Upper</v>
      </c>
      <c r="Q44" t="str">
        <f t="shared" si="5"/>
        <v>Ok</v>
      </c>
      <c r="R44" t="str">
        <f t="shared" si="6"/>
        <v>Ok</v>
      </c>
      <c r="S44" t="str">
        <f t="shared" si="7"/>
        <v>Ok</v>
      </c>
      <c r="T44" t="str">
        <f t="shared" si="8"/>
        <v>Ok</v>
      </c>
      <c r="U44" t="str">
        <f t="shared" si="9"/>
        <v>Ok</v>
      </c>
      <c r="V44" t="str">
        <f t="shared" si="10"/>
        <v>Ok</v>
      </c>
      <c r="W44" t="str">
        <f t="shared" si="11"/>
        <v>Ok</v>
      </c>
      <c r="AD44" t="str">
        <f t="shared" si="1"/>
        <v>Ok</v>
      </c>
      <c r="AE44" t="str">
        <f t="shared" si="1"/>
        <v>Lower</v>
      </c>
    </row>
    <row r="45" spans="4:31" x14ac:dyDescent="0.25">
      <c r="G45">
        <f>STDEV(F$1:F$3)/SQRT(COUNT(F$1:F$3))</f>
        <v>3.0934409159415974</v>
      </c>
      <c r="H45">
        <f>STDEV(F$4:F$6)/SQRT(COUNT(F$4:F$6))</f>
        <v>4.888968988250177</v>
      </c>
      <c r="I45">
        <f>STDEV(F$7:F$12,F$17:F$19)/SQRT(COUNT(F$7:F$12,F$17:F$19))</f>
        <v>3.824336547084958</v>
      </c>
      <c r="J45">
        <f>STDEV(F$13:F$16)/SQRT(COUNT(F$13:F$16))</f>
        <v>2.8813852312930881</v>
      </c>
      <c r="L45">
        <f>STDEV(F$21:F$22)/SQRT(COUNT(F$21:F$22))</f>
        <v>2.9472292420093491</v>
      </c>
      <c r="N45" t="s">
        <v>6</v>
      </c>
      <c r="O45" t="s">
        <v>7</v>
      </c>
      <c r="P45" t="s">
        <v>8</v>
      </c>
      <c r="Q45" t="s">
        <v>9</v>
      </c>
      <c r="R45" t="s">
        <v>10</v>
      </c>
      <c r="S45" t="s">
        <v>11</v>
      </c>
      <c r="T45" t="s">
        <v>12</v>
      </c>
      <c r="U45" t="s">
        <v>13</v>
      </c>
      <c r="V45" t="s">
        <v>14</v>
      </c>
      <c r="W45" t="s">
        <v>15</v>
      </c>
      <c r="X45" t="s">
        <v>16</v>
      </c>
      <c r="Y45" t="s">
        <v>17</v>
      </c>
      <c r="Z45" t="s">
        <v>18</v>
      </c>
      <c r="AA45" t="s">
        <v>19</v>
      </c>
      <c r="AB45" t="s">
        <v>20</v>
      </c>
      <c r="AC45" t="s">
        <v>21</v>
      </c>
      <c r="AD45" t="s">
        <v>22</v>
      </c>
      <c r="AE45" t="s">
        <v>23</v>
      </c>
    </row>
    <row r="47" spans="4:31" x14ac:dyDescent="0.25">
      <c r="H47" t="s">
        <v>0</v>
      </c>
      <c r="I47" t="s">
        <v>1</v>
      </c>
      <c r="J47" t="s">
        <v>2</v>
      </c>
      <c r="K47" t="s">
        <v>3</v>
      </c>
      <c r="L47" t="s">
        <v>4</v>
      </c>
      <c r="M47" t="s">
        <v>5</v>
      </c>
    </row>
    <row r="48" spans="4:31" x14ac:dyDescent="0.25">
      <c r="G48" t="s">
        <v>12</v>
      </c>
      <c r="H48">
        <f>AVERAGE(G$1:G$3)</f>
        <v>0.43030529517923882</v>
      </c>
      <c r="I48">
        <f>AVERAGE(G$4:G$6)</f>
        <v>0.19506446675691699</v>
      </c>
      <c r="J48">
        <f>AVERAGE(G$7:G$12,G$17:G$19)</f>
        <v>0.41603336191621143</v>
      </c>
      <c r="K48">
        <f>AVERAGE(G$13:G$16)</f>
        <v>0.34656142030851494</v>
      </c>
      <c r="L48">
        <f>G$20</f>
        <v>0.65534649688981772</v>
      </c>
      <c r="M48">
        <f>AVERAGE(G$21:G$22)</f>
        <v>0.58216172922031317</v>
      </c>
    </row>
    <row r="49" spans="8:17" x14ac:dyDescent="0.25">
      <c r="H49">
        <f>STDEV(G$1:G$3)/SQRT(COUNT(G$1:G$3))</f>
        <v>0.21660481975386786</v>
      </c>
      <c r="I49">
        <f>STDEV(G$4:G$6)/SQRT(COUNT(G$4:G$6))</f>
        <v>0.19506444923262076</v>
      </c>
      <c r="J49">
        <f>STDEV(G$7:G$12,G$17:G$19)/SQRT(COUNT(G$7:G$12,G$17:G$19))</f>
        <v>0.10216020479600753</v>
      </c>
      <c r="K49">
        <f>STDEV(G$13:G$16)/SQRT(COUNT(G$13:G$16))</f>
        <v>0.20068232101892192</v>
      </c>
      <c r="M49">
        <f>STDEV(G$21:G$22)/SQRT(COUNT(G$21:G$22))</f>
        <v>3.8283269949590908E-2</v>
      </c>
    </row>
    <row r="51" spans="8:17" x14ac:dyDescent="0.25">
      <c r="I51" t="s">
        <v>0</v>
      </c>
      <c r="J51" t="s">
        <v>1</v>
      </c>
      <c r="K51" t="s">
        <v>2</v>
      </c>
      <c r="L51" t="s">
        <v>3</v>
      </c>
      <c r="M51" t="s">
        <v>4</v>
      </c>
      <c r="N51" t="s">
        <v>5</v>
      </c>
    </row>
    <row r="52" spans="8:17" x14ac:dyDescent="0.25">
      <c r="H52" t="s">
        <v>13</v>
      </c>
      <c r="I52">
        <f>AVERAGE(H$1:H$3)</f>
        <v>3.6340015217690251E-2</v>
      </c>
      <c r="J52">
        <f>AVERAGE(H$4:H$6)</f>
        <v>0.20403788869996353</v>
      </c>
      <c r="K52">
        <f>AVERAGE(H$7:H$12,H$17:H$19)</f>
        <v>1.6742312906554444</v>
      </c>
      <c r="L52">
        <f>AVERAGE(H$13:H$16)</f>
        <v>0.7445921275636318</v>
      </c>
      <c r="M52">
        <f>H$20</f>
        <v>0.12058263481323089</v>
      </c>
      <c r="N52">
        <f>AVERAGE(H$21:H$22)</f>
        <v>0.16373508288464522</v>
      </c>
    </row>
    <row r="53" spans="8:17" x14ac:dyDescent="0.25">
      <c r="I53">
        <f>STDEV(H$1:H$3)/SQRT(COUNT(H$1:H$3))</f>
        <v>1.6672231507992838E-2</v>
      </c>
      <c r="J53">
        <f>STDEV(H$4:H$6)/SQRT(COUNT(H$4:H$6))</f>
        <v>4.6989865419873371E-2</v>
      </c>
      <c r="K53">
        <f>STDEV(H$7:H$12,H$17:H$19)/SQRT(COUNT(H$7:H$12,H$17:H$19))</f>
        <v>1.1308765015832429</v>
      </c>
      <c r="L53">
        <f>STDEV(H$13:H$16)/SQRT(COUNT(H$13:H$16))</f>
        <v>0.7333214675380374</v>
      </c>
      <c r="N53">
        <f>STDEV(H$21:H$22)/SQRT(COUNT(H$21:H$22))</f>
        <v>1.8938160200325939E-2</v>
      </c>
    </row>
    <row r="55" spans="8:17" x14ac:dyDescent="0.25">
      <c r="J55" t="s">
        <v>0</v>
      </c>
      <c r="K55" t="s">
        <v>1</v>
      </c>
      <c r="L55" t="s">
        <v>2</v>
      </c>
      <c r="M55" t="s">
        <v>3</v>
      </c>
      <c r="N55" t="s">
        <v>4</v>
      </c>
      <c r="O55" t="s">
        <v>5</v>
      </c>
    </row>
    <row r="56" spans="8:17" x14ac:dyDescent="0.25">
      <c r="I56" t="s">
        <v>14</v>
      </c>
      <c r="J56">
        <f>AVERAGE(I$1:I$3)</f>
        <v>3.3334323368655015E-3</v>
      </c>
      <c r="K56">
        <f>AVERAGE(I$4:I$6)</f>
        <v>3.547600000994643E-4</v>
      </c>
      <c r="L56">
        <f>AVERAGE(I$7:I$12,I$17:I$19)</f>
        <v>2.3075847901287152E-3</v>
      </c>
      <c r="M56">
        <f>AVERAGE(I$13:I$16)</f>
        <v>2.5302835043647456E-3</v>
      </c>
      <c r="N56">
        <f>I$20</f>
        <v>1.9405421539302499E-7</v>
      </c>
      <c r="O56">
        <f>AVERAGE(I$21:I$22)</f>
        <v>3.9440761052938893E-7</v>
      </c>
    </row>
    <row r="57" spans="8:17" x14ac:dyDescent="0.25">
      <c r="J57">
        <f>STDEV(I$1:I$3)/SQRT(COUNT(I$1:I$3))</f>
        <v>3.3332838326588514E-3</v>
      </c>
      <c r="K57">
        <f>STDEV(I$4:I$6)/SQRT(COUNT(I$4:I$6))</f>
        <v>3.5468109480131071E-4</v>
      </c>
      <c r="L57">
        <f>STDEV(I$7:I$12,I$17:I$19)/SQRT(COUNT(I$7:I$12,I$17:I$19))</f>
        <v>1.1718468534149583E-3</v>
      </c>
      <c r="M57">
        <f>STDEV(I$13:I$16)/SQRT(COUNT(I$13:I$16))</f>
        <v>2.4900647751280795E-3</v>
      </c>
      <c r="O57">
        <f>STDEV(I$21:I$22)/SQRT(COUNT(I$21:I$22))</f>
        <v>3.9440757832449011E-7</v>
      </c>
    </row>
    <row r="59" spans="8:17" x14ac:dyDescent="0.25"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</row>
    <row r="60" spans="8:17" x14ac:dyDescent="0.25">
      <c r="J60" t="s">
        <v>15</v>
      </c>
      <c r="K60">
        <f>AVERAGE(J$1:J$3)</f>
        <v>3.2650559954686166E-3</v>
      </c>
      <c r="L60">
        <f>AVERAGE(J$4:J$6)</f>
        <v>6.7002828792823597E-3</v>
      </c>
      <c r="M60">
        <f>AVERAGE(J$7:J$12,J$17:J$19)</f>
        <v>2.3435920833815606E-3</v>
      </c>
      <c r="N60">
        <f>AVERAGE(J$13:J$16)</f>
        <v>5.0000426325554747E-3</v>
      </c>
      <c r="O60">
        <f>J$20</f>
        <v>9.9999838680933338E-3</v>
      </c>
      <c r="P60">
        <f>AVERAGE(J$21:J$22)</f>
        <v>5.0002088107608767E-3</v>
      </c>
    </row>
    <row r="61" spans="8:17" x14ac:dyDescent="0.25">
      <c r="K61">
        <f>STDEV(J$1:J$3)/SQRT(COUNT(J$1:J$3))</f>
        <v>3.2650525106723968E-3</v>
      </c>
      <c r="L61">
        <f>STDEV(J$4:J$6)/SQRT(COUNT(J$4:J$6))</f>
        <v>3.299717120689041E-3</v>
      </c>
      <c r="M61">
        <f>STDEV(J$7:J$12,J$17:J$19)/SQRT(COUNT(J$7:J$12,J$17:J$19))</f>
        <v>1.4092513298116012E-3</v>
      </c>
      <c r="N61">
        <f>STDEV(J$13:J$16)/SQRT(COUNT(J$13:J$16))</f>
        <v>2.8867255386663773E-3</v>
      </c>
      <c r="P61">
        <f>STDEV(J$21:J$22)/SQRT(COUNT(J$21:J$22))</f>
        <v>4.9997905818977978E-3</v>
      </c>
    </row>
    <row r="63" spans="8:17" x14ac:dyDescent="0.25">
      <c r="L63" t="s">
        <v>0</v>
      </c>
      <c r="M63" t="s">
        <v>1</v>
      </c>
      <c r="N63" t="s">
        <v>2</v>
      </c>
      <c r="O63" t="s">
        <v>3</v>
      </c>
      <c r="P63" t="s">
        <v>4</v>
      </c>
      <c r="Q63" t="s">
        <v>5</v>
      </c>
    </row>
    <row r="64" spans="8:17" x14ac:dyDescent="0.25">
      <c r="K64" t="s">
        <v>16</v>
      </c>
      <c r="L64">
        <f>AVERAGE(K$1:K$3)</f>
        <v>0.9932352089703107</v>
      </c>
      <c r="M64">
        <f>AVERAGE(K$4:K$6)</f>
        <v>0.99460154687993896</v>
      </c>
      <c r="N64">
        <f>AVERAGE(K$7:K$12,K$17:K$19)</f>
        <v>0.98980700276706002</v>
      </c>
      <c r="O64">
        <f>AVERAGE(K$13:K$16)</f>
        <v>0.99704870081823149</v>
      </c>
      <c r="P64">
        <f>K$20</f>
        <v>0.99270724372167818</v>
      </c>
      <c r="Q64">
        <f>AVERAGE(K$21:K$22)</f>
        <v>0.99053303382368307</v>
      </c>
    </row>
    <row r="65" spans="12:21" x14ac:dyDescent="0.25">
      <c r="L65">
        <f>STDEV(K$1:K$3)/SQRT(COUNT(K$1:K$3))</f>
        <v>1.6545761070459102E-3</v>
      </c>
      <c r="M65">
        <f>STDEV(K$4:K$6)/SQRT(COUNT(K$4:K$6))</f>
        <v>5.9931845335933754E-4</v>
      </c>
      <c r="N65">
        <f>STDEV(K$7:K$12,K$17:K$19)/SQRT(COUNT(K$7:K$12,K$17:K$19))</f>
        <v>3.5494686118128726E-3</v>
      </c>
      <c r="O65">
        <f>STDEV(K$13:K$16)/SQRT(COUNT(K$13:K$16))</f>
        <v>1.1623652663539574E-3</v>
      </c>
      <c r="Q65">
        <f>STDEV(K$21:K$22)/SQRT(COUNT(K$21:K$22))</f>
        <v>1.0950206721773159E-3</v>
      </c>
    </row>
    <row r="67" spans="12:21" x14ac:dyDescent="0.25">
      <c r="M67" t="s">
        <v>0</v>
      </c>
      <c r="N67" t="s">
        <v>1</v>
      </c>
      <c r="O67" t="s">
        <v>2</v>
      </c>
      <c r="P67" t="s">
        <v>3</v>
      </c>
      <c r="Q67" t="s">
        <v>4</v>
      </c>
      <c r="R67" t="s">
        <v>5</v>
      </c>
    </row>
    <row r="68" spans="12:21" x14ac:dyDescent="0.25">
      <c r="L68" t="s">
        <v>17</v>
      </c>
      <c r="M68">
        <f>AVERAGE(L$1:L$3)</f>
        <v>0.98300514614760737</v>
      </c>
      <c r="N68">
        <f>AVERAGE(L$4:L$6)</f>
        <v>0.96470484724003958</v>
      </c>
      <c r="O68">
        <f>AVERAGE(L$7:L$12,L$17:L$19)</f>
        <v>0.96747248940537267</v>
      </c>
      <c r="P68">
        <f>AVERAGE(L$13:L$16)</f>
        <v>0.98513044742139777</v>
      </c>
      <c r="Q68">
        <f>L$20</f>
        <v>0.99046357235045068</v>
      </c>
      <c r="R68">
        <f>AVERAGE(L$21:L$22)</f>
        <v>0.95949525542250658</v>
      </c>
    </row>
    <row r="69" spans="12:21" x14ac:dyDescent="0.25">
      <c r="M69">
        <f>STDEV(L$1:L$3)/SQRT(COUNT(L$1:L$3))</f>
        <v>1.1135097074706298E-3</v>
      </c>
      <c r="N69">
        <f>STDEV(L$4:L$6)/SQRT(COUNT(L$4:L$6))</f>
        <v>1.4925704264611933E-2</v>
      </c>
      <c r="O69">
        <f>STDEV(L$7:L$12,L$17:L$19)/SQRT(COUNT(L$7:L$12,L$17:L$19))</f>
        <v>9.002615948162809E-3</v>
      </c>
      <c r="P69">
        <f>STDEV(L$13:L$16)/SQRT(COUNT(L$13:L$16))</f>
        <v>6.9876079366928689E-3</v>
      </c>
      <c r="R69">
        <f>STDEV(L$21:L$22)/SQRT(COUNT(L$21:L$22))</f>
        <v>2.1065396159277605E-2</v>
      </c>
    </row>
    <row r="71" spans="12:21" x14ac:dyDescent="0.25">
      <c r="N71" t="s">
        <v>0</v>
      </c>
      <c r="O71" t="s">
        <v>1</v>
      </c>
      <c r="P71" t="s">
        <v>2</v>
      </c>
      <c r="Q71" t="s">
        <v>3</v>
      </c>
      <c r="R71" t="s">
        <v>4</v>
      </c>
      <c r="S71" t="s">
        <v>5</v>
      </c>
    </row>
    <row r="72" spans="12:21" x14ac:dyDescent="0.25">
      <c r="M72" t="s">
        <v>18</v>
      </c>
      <c r="N72">
        <f>AVERAGE(M$1:M$3)</f>
        <v>0.98559997593529081</v>
      </c>
      <c r="O72">
        <f>AVERAGE(M$4:M$6)</f>
        <v>0.9693800503323432</v>
      </c>
      <c r="P72">
        <f>AVERAGE(M$7:M$12,M$17:M$19)</f>
        <v>0.98251601658270615</v>
      </c>
      <c r="Q72">
        <f>AVERAGE(M$13:M$16)</f>
        <v>0.97197594133035303</v>
      </c>
      <c r="R72">
        <f>M$20</f>
        <v>0.98822713682417929</v>
      </c>
      <c r="S72">
        <f>AVERAGE(M$21:M$22)</f>
        <v>0.98683977489400232</v>
      </c>
    </row>
    <row r="73" spans="12:21" x14ac:dyDescent="0.25">
      <c r="N73">
        <f>STDEV(M$1:M$3)/SQRT(COUNT(M$1:M$3))</f>
        <v>8.2849690622160601E-3</v>
      </c>
      <c r="O73">
        <f>STDEV(M$4:M$6)/SQRT(COUNT(M$4:M$6))</f>
        <v>1.6432640774470039E-2</v>
      </c>
      <c r="P73">
        <f>STDEV(M$7:M$12,M$17:M$19)/SQRT(COUNT(M$7:M$12,M$17:M$19))</f>
        <v>6.3852535677238918E-3</v>
      </c>
      <c r="Q73">
        <f>STDEV(M$13:M$16)/SQRT(COUNT(M$13:M$16))</f>
        <v>1.9575133590441086E-2</v>
      </c>
      <c r="S73">
        <f>STDEV(M$21:M$22)/SQRT(COUNT(M$21:M$22))</f>
        <v>5.278263947113504E-3</v>
      </c>
    </row>
    <row r="75" spans="12:21" x14ac:dyDescent="0.25">
      <c r="O75" t="s">
        <v>0</v>
      </c>
      <c r="P75" t="s">
        <v>1</v>
      </c>
      <c r="Q75" t="s">
        <v>2</v>
      </c>
      <c r="R75" t="s">
        <v>3</v>
      </c>
      <c r="S75" t="s">
        <v>4</v>
      </c>
      <c r="T75" t="s">
        <v>5</v>
      </c>
    </row>
    <row r="76" spans="12:21" x14ac:dyDescent="0.25">
      <c r="N76" t="s">
        <v>19</v>
      </c>
      <c r="O76">
        <f>AVERAGE(N$1:N$3)</f>
        <v>8.0362041918497926E-2</v>
      </c>
      <c r="P76">
        <f>AVERAGE(N$4:N$6)</f>
        <v>7.2878411067648224E-2</v>
      </c>
      <c r="Q76">
        <f>AVERAGE(N$7:N$12,N$17:N$19)</f>
        <v>9.0554912863946804E-2</v>
      </c>
      <c r="R76">
        <f>AVERAGE(N$13:N$16)</f>
        <v>5.1207290162989402E-2</v>
      </c>
      <c r="S76">
        <f>N$20</f>
        <v>8.4973824031966835E-2</v>
      </c>
      <c r="T76">
        <f>AVERAGE(N$21:N$22)</f>
        <v>9.6648036792624958E-2</v>
      </c>
    </row>
    <row r="77" spans="12:21" x14ac:dyDescent="0.25">
      <c r="O77">
        <f>STDEV(N$1:N$3)/SQRT(COUNT(N$1:N$3))</f>
        <v>1.0933557016862603E-2</v>
      </c>
      <c r="P77">
        <f>STDEV(N$4:N$6)/SQRT(COUNT(N$4:N$6))</f>
        <v>4.0746649626248136E-3</v>
      </c>
      <c r="Q77">
        <f>STDEV(N$7:N$12,N$17:N$19)/SQRT(COUNT(N$7:N$12,N$17:N$19))</f>
        <v>1.5374096155119097E-2</v>
      </c>
      <c r="R77">
        <f>STDEV(N$13:N$16)/SQRT(COUNT(N$13:N$16))</f>
        <v>9.9933248406829725E-3</v>
      </c>
      <c r="T77">
        <f>STDEV(N$21:N$22)/SQRT(COUNT(N$21:N$22))</f>
        <v>5.6083418837654725E-3</v>
      </c>
    </row>
    <row r="79" spans="12:21" x14ac:dyDescent="0.25">
      <c r="P79" t="s">
        <v>0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</row>
    <row r="80" spans="12:21" x14ac:dyDescent="0.25">
      <c r="O80" t="s">
        <v>20</v>
      </c>
      <c r="P80">
        <f>AVERAGE(O$1:O$3)</f>
        <v>0.12957358367758393</v>
      </c>
      <c r="Q80">
        <f>AVERAGE(O$4:O$6)</f>
        <v>0.17825620245069648</v>
      </c>
      <c r="R80">
        <f>AVERAGE(O$7:O$12,O$17:O$19)</f>
        <v>0.16358160762849916</v>
      </c>
      <c r="S80">
        <f>AVERAGE(O$13:O$16)</f>
        <v>0.11256860779181954</v>
      </c>
      <c r="T80">
        <f>O$20</f>
        <v>9.716999317593486E-2</v>
      </c>
      <c r="U80">
        <f>AVERAGE(O$21:O$22)</f>
        <v>0.19280785775103676</v>
      </c>
    </row>
    <row r="81" spans="16:24" x14ac:dyDescent="0.25">
      <c r="P81">
        <f>STDEV(O$1:O$3)/SQRT(COUNT(O$1:O$3))</f>
        <v>4.2185143603437458E-3</v>
      </c>
      <c r="Q81">
        <f>STDEV(O$4:O$6)/SQRT(COUNT(O$4:O$6))</f>
        <v>3.9792760146898629E-2</v>
      </c>
      <c r="R81">
        <f>STDEV(O$7:O$12,O$17:O$19)/SQRT(COUNT(O$7:O$12,O$17:O$19))</f>
        <v>2.6084832706403823E-2</v>
      </c>
      <c r="S81">
        <f>STDEV(O$13:O$16)/SQRT(COUNT(O$13:O$16))</f>
        <v>2.6135324707042343E-2</v>
      </c>
      <c r="U81">
        <f>STDEV(O$21:O$22)/SQRT(COUNT(O$21:O$22))</f>
        <v>5.4081670843035695E-2</v>
      </c>
    </row>
    <row r="83" spans="16:24" x14ac:dyDescent="0.25">
      <c r="Q83" t="s">
        <v>0</v>
      </c>
      <c r="R83" t="s">
        <v>1</v>
      </c>
      <c r="S83" t="s">
        <v>2</v>
      </c>
      <c r="T83" t="s">
        <v>3</v>
      </c>
      <c r="U83" t="s">
        <v>4</v>
      </c>
      <c r="V83" t="s">
        <v>5</v>
      </c>
    </row>
    <row r="84" spans="16:24" x14ac:dyDescent="0.25">
      <c r="P84" t="s">
        <v>21</v>
      </c>
      <c r="Q84">
        <f>AVERAGE(P$1:P$3)</f>
        <v>0.11022569489394717</v>
      </c>
      <c r="R84">
        <f>AVERAGE(P$4:P$6)</f>
        <v>0.16197315664774298</v>
      </c>
      <c r="S84">
        <f>AVERAGE(P$7:P$12,P$17:P$19)</f>
        <v>0.11909202014710722</v>
      </c>
      <c r="T84">
        <f>AVERAGE(P$13:P$16)</f>
        <v>0.14164597265955758</v>
      </c>
      <c r="U84">
        <f>P$20</f>
        <v>0.10796434677281179</v>
      </c>
      <c r="V84">
        <f>AVERAGE(P$21:P$22)</f>
        <v>0.11172157128821517</v>
      </c>
    </row>
    <row r="85" spans="16:24" x14ac:dyDescent="0.25">
      <c r="Q85">
        <f>STDEV(P$1:P$3)/SQRT(COUNT(P$1:P$3))</f>
        <v>3.2452426790677315E-2</v>
      </c>
      <c r="R85">
        <f>STDEV(P$4:P$6)/SQRT(COUNT(P$4:P$6))</f>
        <v>4.5157760664951335E-2</v>
      </c>
      <c r="S85">
        <f>STDEV(P$7:P$12,P$17:P$19)/SQRT(COUNT(P$7:P$12,P$17:P$19))</f>
        <v>1.9768403098527287E-2</v>
      </c>
      <c r="T85">
        <f>STDEV(P$13:P$16)/SQRT(COUNT(P$13:P$16))</f>
        <v>5.0597221637419386E-2</v>
      </c>
      <c r="V85">
        <f>STDEV(P$21:P$22)/SQRT(COUNT(P$21:P$22))</f>
        <v>2.3386178906139012E-2</v>
      </c>
    </row>
    <row r="87" spans="16:24" x14ac:dyDescent="0.25">
      <c r="R87" t="s">
        <v>0</v>
      </c>
      <c r="S87" t="s">
        <v>1</v>
      </c>
      <c r="T87" t="s">
        <v>2</v>
      </c>
      <c r="U87" t="s">
        <v>3</v>
      </c>
      <c r="V87" t="s">
        <v>4</v>
      </c>
      <c r="W87" t="s">
        <v>5</v>
      </c>
    </row>
    <row r="88" spans="16:24" x14ac:dyDescent="0.25">
      <c r="Q88" t="s">
        <v>22</v>
      </c>
      <c r="R88">
        <f>AVERAGE(Q$1:Q$3)</f>
        <v>2.0365681512952261E-2</v>
      </c>
      <c r="S88">
        <f>AVERAGE(Q$4:Q$6)</f>
        <v>1.9902792231451975E-2</v>
      </c>
      <c r="T88">
        <f>AVERAGE(Q$7:Q$12,Q$17:Q$19)</f>
        <v>2.0561912508965351E-2</v>
      </c>
      <c r="U88">
        <f>AVERAGE(Q$13:Q$16)</f>
        <v>2.0431830067845134E-2</v>
      </c>
      <c r="V88">
        <f>Q$20</f>
        <v>2.0724037579474039E-2</v>
      </c>
      <c r="W88">
        <f>AVERAGE(Q$21:Q$22)</f>
        <v>2.0754795921728013E-2</v>
      </c>
    </row>
    <row r="89" spans="16:24" x14ac:dyDescent="0.25">
      <c r="R89">
        <f>STDEV(Q$1:Q$3)/SQRT(COUNT(Q$1:Q$3))</f>
        <v>3.8194997275177109E-4</v>
      </c>
      <c r="S89">
        <f>STDEV(Q$4:Q$6)/SQRT(COUNT(Q$4:Q$6))</f>
        <v>2.9494907968756836E-4</v>
      </c>
      <c r="T89">
        <f>STDEV(Q$7:Q$12,Q$17:Q$19)/SQRT(COUNT(Q$7:Q$12,Q$17:Q$19))</f>
        <v>2.310682053692697E-4</v>
      </c>
      <c r="U89">
        <f>STDEV(Q$13:Q$16)/SQRT(COUNT(Q$13:Q$16))</f>
        <v>4.7544596282562859E-4</v>
      </c>
      <c r="W89">
        <f>STDEV(Q$21:Q$22)/SQRT(COUNT(Q$21:Q$22))</f>
        <v>1.7933404971992757E-4</v>
      </c>
    </row>
    <row r="91" spans="16:24" x14ac:dyDescent="0.25">
      <c r="S91" t="s">
        <v>0</v>
      </c>
      <c r="T91" t="s">
        <v>1</v>
      </c>
      <c r="U91" t="s">
        <v>2</v>
      </c>
      <c r="V91" t="s">
        <v>3</v>
      </c>
      <c r="W91" t="s">
        <v>4</v>
      </c>
      <c r="X91" t="s">
        <v>5</v>
      </c>
    </row>
    <row r="92" spans="16:24" x14ac:dyDescent="0.25">
      <c r="R92" t="s">
        <v>23</v>
      </c>
      <c r="S92">
        <f>AVERAGE(R$1:R$3)</f>
        <v>2.6578997644427605E-2</v>
      </c>
      <c r="T92">
        <f>AVERAGE(R$4:R$6)</f>
        <v>2.6835872828472173E-2</v>
      </c>
      <c r="U92">
        <f>AVERAGE(R$7:R$12,R$17:R$19)</f>
        <v>2.6886662268571313E-2</v>
      </c>
      <c r="V92">
        <f>AVERAGE(R$13:R$16)</f>
        <v>2.6657237171290454E-2</v>
      </c>
      <c r="W92">
        <f>R$20</f>
        <v>2.659566477285033E-2</v>
      </c>
      <c r="X92">
        <f>AVERAGE(R$21:R$22)</f>
        <v>2.6777762541119757E-2</v>
      </c>
    </row>
    <row r="93" spans="16:24" x14ac:dyDescent="0.25">
      <c r="S93">
        <f>STDEV(R$1:R$3)/SQRT(COUNT(R$1:R$3))</f>
        <v>2.1625069528551808E-5</v>
      </c>
      <c r="T93">
        <f>STDEV(R$4:R$6)/SQRT(COUNT(R$4:R$6))</f>
        <v>4.8710360305349656E-5</v>
      </c>
      <c r="U93">
        <f>STDEV(R$7:R$12,R$17:R$19)/SQRT(COUNT(R$7:R$12,R$17:R$19))</f>
        <v>1.614486351023254E-4</v>
      </c>
      <c r="V93">
        <f>STDEV(R$13:R$16)/SQRT(COUNT(R$13:R$16))</f>
        <v>1.279616788292203E-4</v>
      </c>
      <c r="X93">
        <f>STDEV(R$21:R$22)/SQRT(COUNT(R$21:R$22))</f>
        <v>2.9679016567189798E-5</v>
      </c>
    </row>
  </sheetData>
  <conditionalFormatting sqref="N23:W44">
    <cfRule type="notContainsText" dxfId="1" priority="2" operator="notContains" text="Ok">
      <formula>ISERROR(SEARCH("Ok",N23))</formula>
    </cfRule>
  </conditionalFormatting>
  <conditionalFormatting sqref="AD23:AE44">
    <cfRule type="notContainsText" dxfId="0" priority="1" operator="notContains" text="Ok">
      <formula>ISERROR(SEARCH("Ok",AD23))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2020-04-10T21:07:30Z</dcterms:created>
  <dcterms:modified xsi:type="dcterms:W3CDTF">2020-04-13T19:52:07Z</dcterms:modified>
</cp:coreProperties>
</file>